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nbx9\Documents\Andreas\KaRi\2021\2021_01_Lehrgang\"/>
    </mc:Choice>
  </mc:AlternateContent>
  <bookViews>
    <workbookView xWindow="-12" yWindow="-12" windowWidth="12012" windowHeight="9072" tabRatio="966"/>
  </bookViews>
  <sheets>
    <sheet name="02PP_Dunningen1" sheetId="86" r:id="rId1"/>
    <sheet name="02PP_Dunningen2" sheetId="88" r:id="rId2"/>
    <sheet name="02PP_3DTL_LB" sheetId="89" r:id="rId3"/>
    <sheet name="02PP_3DTL_Hecknengaeu" sheetId="90" r:id="rId4"/>
    <sheet name="02PP_3DTL_Grötzingen" sheetId="87" r:id="rId5"/>
    <sheet name="," sheetId="85" r:id="rId6"/>
    <sheet name="PH (12)" sheetId="91" r:id="rId7"/>
    <sheet name="PH (13)" sheetId="92" r:id="rId8"/>
    <sheet name="PH (14)" sheetId="93" r:id="rId9"/>
    <sheet name="PH (15)" sheetId="94" r:id="rId10"/>
    <sheet name="PH (16)" sheetId="95" r:id="rId11"/>
    <sheet name="PH (17)" sheetId="96" r:id="rId12"/>
    <sheet name="Samenstilling" sheetId="105" r:id="rId13"/>
  </sheets>
  <definedNames>
    <definedName name="_xlnm.Print_Area" localSheetId="5">','!$A$1:$T$30</definedName>
    <definedName name="_xlnm.Print_Area" localSheetId="4">'02PP_3DTL_Grötzingen'!$A$1:$T$30</definedName>
    <definedName name="_xlnm.Print_Area" localSheetId="3">'02PP_3DTL_Hecknengaeu'!$A$1:$T$30</definedName>
    <definedName name="_xlnm.Print_Area" localSheetId="2">'02PP_3DTL_LB'!$A$1:$T$30</definedName>
    <definedName name="_xlnm.Print_Area" localSheetId="0">'02PP_Dunningen1'!$A$1:$U$30</definedName>
    <definedName name="_xlnm.Print_Area" localSheetId="1">'02PP_Dunningen2'!$A$1:$T$30</definedName>
    <definedName name="_xlnm.Print_Area" localSheetId="6">'PH (12)'!$A$1:$T$30</definedName>
    <definedName name="_xlnm.Print_Area" localSheetId="7">'PH (13)'!$A$1:$T$30</definedName>
    <definedName name="_xlnm.Print_Area" localSheetId="8">'PH (14)'!$A$1:$T$30</definedName>
    <definedName name="_xlnm.Print_Area" localSheetId="9">'PH (15)'!$A$1:$T$30</definedName>
    <definedName name="_xlnm.Print_Area" localSheetId="10">'PH (16)'!$A$1:$T$30</definedName>
    <definedName name="_xlnm.Print_Area" localSheetId="11">'PH (17)'!$A$1:$T$30</definedName>
  </definedNames>
  <calcPr calcId="152511"/>
</workbook>
</file>

<file path=xl/calcChain.xml><?xml version="1.0" encoding="utf-8"?>
<calcChain xmlns="http://schemas.openxmlformats.org/spreadsheetml/2006/main">
  <c r="S14" i="90" l="1"/>
  <c r="S14" i="88"/>
  <c r="Y24" i="96" l="1"/>
  <c r="X24" i="96"/>
  <c r="Y23" i="96"/>
  <c r="X23" i="96"/>
  <c r="Y21" i="96"/>
  <c r="X21" i="96"/>
  <c r="Y24" i="95"/>
  <c r="X24" i="95"/>
  <c r="Y23" i="95"/>
  <c r="X23" i="95"/>
  <c r="Y21" i="95"/>
  <c r="X21" i="95"/>
  <c r="Y24" i="94"/>
  <c r="X24" i="94"/>
  <c r="Y23" i="94"/>
  <c r="X23" i="94"/>
  <c r="Y21" i="94"/>
  <c r="X21" i="94"/>
  <c r="Y24" i="93"/>
  <c r="X24" i="93"/>
  <c r="Y23" i="93"/>
  <c r="X23" i="93"/>
  <c r="Y21" i="93"/>
  <c r="X21" i="93"/>
  <c r="Y24" i="92"/>
  <c r="X24" i="92"/>
  <c r="Y23" i="92"/>
  <c r="X23" i="92"/>
  <c r="Y21" i="92"/>
  <c r="X21" i="92"/>
  <c r="Y24" i="91"/>
  <c r="X24" i="91"/>
  <c r="Y23" i="91"/>
  <c r="X23" i="91"/>
  <c r="Y21" i="91"/>
  <c r="X21" i="91"/>
  <c r="Y23" i="85"/>
  <c r="X23" i="85"/>
  <c r="Y21" i="85"/>
  <c r="Y24" i="85" s="1"/>
  <c r="X21" i="85"/>
  <c r="X24" i="85" s="1"/>
  <c r="R14" i="96" l="1"/>
  <c r="R14" i="95"/>
  <c r="R14" i="94"/>
  <c r="R14" i="93"/>
  <c r="R14" i="92"/>
  <c r="R14" i="91"/>
  <c r="N13" i="89" l="1"/>
  <c r="AP45" i="96"/>
  <c r="AN42" i="96"/>
  <c r="AN41" i="96"/>
  <c r="AN40" i="96"/>
  <c r="AN38" i="96"/>
  <c r="AN37" i="96"/>
  <c r="AN36" i="96"/>
  <c r="AN35" i="96"/>
  <c r="AN34" i="96"/>
  <c r="AN33" i="96"/>
  <c r="AN32" i="96"/>
  <c r="AN31" i="96"/>
  <c r="AN39" i="96" s="1"/>
  <c r="AN43" i="96" s="1"/>
  <c r="L30" i="96"/>
  <c r="H30" i="96"/>
  <c r="C30" i="96"/>
  <c r="AK29" i="96"/>
  <c r="AJ29" i="96"/>
  <c r="AK28" i="96"/>
  <c r="AJ28" i="96"/>
  <c r="AK27" i="96"/>
  <c r="AJ27" i="96"/>
  <c r="AK26" i="96"/>
  <c r="AJ26" i="96"/>
  <c r="AK25" i="96"/>
  <c r="AJ25" i="96"/>
  <c r="AK24" i="96"/>
  <c r="AJ24" i="96"/>
  <c r="AK23" i="96"/>
  <c r="AJ23" i="96"/>
  <c r="AK22" i="96"/>
  <c r="AJ22" i="96"/>
  <c r="AK21" i="96"/>
  <c r="AJ21" i="96"/>
  <c r="AK20" i="96"/>
  <c r="Z8" i="96" s="1"/>
  <c r="AA8" i="96" s="1"/>
  <c r="AJ20" i="96"/>
  <c r="AK19" i="96"/>
  <c r="Z5" i="96" s="1"/>
  <c r="AA5" i="96" s="1"/>
  <c r="AJ19" i="96"/>
  <c r="AK18" i="96"/>
  <c r="AJ18" i="96"/>
  <c r="AK17" i="96"/>
  <c r="AJ17" i="96"/>
  <c r="Y17" i="96"/>
  <c r="X17" i="96"/>
  <c r="AK16" i="96"/>
  <c r="AJ16" i="96"/>
  <c r="Y16" i="96"/>
  <c r="X16" i="96"/>
  <c r="S16" i="96"/>
  <c r="R16" i="96"/>
  <c r="AK15" i="96"/>
  <c r="AJ15" i="96"/>
  <c r="R15" i="96"/>
  <c r="X15" i="96" s="1"/>
  <c r="AK14" i="96"/>
  <c r="AJ14" i="96"/>
  <c r="AK13" i="96"/>
  <c r="AJ13" i="96"/>
  <c r="N13" i="96"/>
  <c r="AK12" i="96"/>
  <c r="AJ12" i="96"/>
  <c r="N12" i="96"/>
  <c r="AK11" i="96"/>
  <c r="AJ11" i="96"/>
  <c r="N11" i="96"/>
  <c r="AK10" i="96"/>
  <c r="AJ10" i="96"/>
  <c r="N10" i="96"/>
  <c r="AK9" i="96"/>
  <c r="AJ9" i="96"/>
  <c r="N9" i="96"/>
  <c r="AK8" i="96"/>
  <c r="AJ8" i="96"/>
  <c r="N8" i="96"/>
  <c r="AK7" i="96"/>
  <c r="AJ7" i="96"/>
  <c r="Z7" i="96"/>
  <c r="AA7" i="96" s="1"/>
  <c r="N7" i="96"/>
  <c r="AK6" i="96"/>
  <c r="S15" i="96" s="1"/>
  <c r="Y15" i="96" s="1"/>
  <c r="AJ6" i="96"/>
  <c r="Z6" i="96"/>
  <c r="AA6" i="96" s="1"/>
  <c r="N6" i="96"/>
  <c r="AK5" i="96"/>
  <c r="AJ5" i="96"/>
  <c r="O6" i="96" s="1"/>
  <c r="R5" i="96"/>
  <c r="X5" i="96" s="1"/>
  <c r="N5" i="96"/>
  <c r="R11" i="96" s="1"/>
  <c r="X11" i="96" s="1"/>
  <c r="AP45" i="95"/>
  <c r="AN42" i="95"/>
  <c r="AN41" i="95"/>
  <c r="AN40" i="95"/>
  <c r="AN38" i="95"/>
  <c r="AN37" i="95"/>
  <c r="AN36" i="95"/>
  <c r="AN35" i="95"/>
  <c r="AN34" i="95"/>
  <c r="AN33" i="95"/>
  <c r="AN32" i="95"/>
  <c r="AN31" i="95"/>
  <c r="AN39" i="95" s="1"/>
  <c r="AN43" i="95" s="1"/>
  <c r="L30" i="95"/>
  <c r="H30" i="95"/>
  <c r="C30" i="95"/>
  <c r="AK29" i="95"/>
  <c r="AJ29" i="95"/>
  <c r="AK28" i="95"/>
  <c r="AJ28" i="95"/>
  <c r="AK27" i="95"/>
  <c r="AJ27" i="95"/>
  <c r="AK26" i="95"/>
  <c r="AJ26" i="95"/>
  <c r="AK25" i="95"/>
  <c r="AJ25" i="95"/>
  <c r="AK24" i="95"/>
  <c r="AJ24" i="95"/>
  <c r="AK23" i="95"/>
  <c r="AJ23" i="95"/>
  <c r="AK22" i="95"/>
  <c r="AJ22" i="95"/>
  <c r="AK21" i="95"/>
  <c r="AJ21" i="95"/>
  <c r="AK20" i="95"/>
  <c r="AJ20" i="95"/>
  <c r="AK19" i="95"/>
  <c r="AJ19" i="95"/>
  <c r="AK18" i="95"/>
  <c r="AJ18" i="95"/>
  <c r="AK17" i="95"/>
  <c r="AJ17" i="95"/>
  <c r="Y17" i="95"/>
  <c r="X17" i="95"/>
  <c r="AK16" i="95"/>
  <c r="AJ16" i="95"/>
  <c r="S16" i="95"/>
  <c r="Y16" i="95" s="1"/>
  <c r="R16" i="95"/>
  <c r="X16" i="95" s="1"/>
  <c r="AK15" i="95"/>
  <c r="AJ15" i="95"/>
  <c r="R15" i="95"/>
  <c r="X15" i="95" s="1"/>
  <c r="AK14" i="95"/>
  <c r="AJ14" i="95"/>
  <c r="AK13" i="95"/>
  <c r="AJ13" i="95"/>
  <c r="N13" i="95"/>
  <c r="AK12" i="95"/>
  <c r="AJ12" i="95"/>
  <c r="N12" i="95"/>
  <c r="AK11" i="95"/>
  <c r="AJ11" i="95"/>
  <c r="N11" i="95"/>
  <c r="AK10" i="95"/>
  <c r="AJ10" i="95"/>
  <c r="N10" i="95"/>
  <c r="AK9" i="95"/>
  <c r="AJ9" i="95"/>
  <c r="N9" i="95"/>
  <c r="AK8" i="95"/>
  <c r="AJ8" i="95"/>
  <c r="N8" i="95"/>
  <c r="AK7" i="95"/>
  <c r="AJ7" i="95"/>
  <c r="N7" i="95"/>
  <c r="AK6" i="95"/>
  <c r="AJ6" i="95"/>
  <c r="Z6" i="95"/>
  <c r="AA6" i="95" s="1"/>
  <c r="N6" i="95"/>
  <c r="AK5" i="95"/>
  <c r="S15" i="95" s="1"/>
  <c r="Y15" i="95" s="1"/>
  <c r="AJ5" i="95"/>
  <c r="O6" i="95" s="1"/>
  <c r="N5" i="95"/>
  <c r="R12" i="95" s="1"/>
  <c r="X12" i="95" s="1"/>
  <c r="AP45" i="94"/>
  <c r="AN42" i="94"/>
  <c r="AN41" i="94"/>
  <c r="AN40" i="94"/>
  <c r="AN38" i="94"/>
  <c r="AN37" i="94"/>
  <c r="AN36" i="94"/>
  <c r="AN35" i="94"/>
  <c r="AN34" i="94"/>
  <c r="AN33" i="94"/>
  <c r="AN32" i="94"/>
  <c r="AN31" i="94"/>
  <c r="AN39" i="94" s="1"/>
  <c r="AN43" i="94" s="1"/>
  <c r="L30" i="94"/>
  <c r="H30" i="94"/>
  <c r="C30" i="94"/>
  <c r="N12" i="94" s="1"/>
  <c r="AK29" i="94"/>
  <c r="AJ29" i="94"/>
  <c r="AK28" i="94"/>
  <c r="AJ28" i="94"/>
  <c r="AK27" i="94"/>
  <c r="AJ27" i="94"/>
  <c r="AK26" i="94"/>
  <c r="AJ26" i="94"/>
  <c r="AK25" i="94"/>
  <c r="AJ25" i="94"/>
  <c r="AK24" i="94"/>
  <c r="AJ24" i="94"/>
  <c r="AK23" i="94"/>
  <c r="AJ23" i="94"/>
  <c r="AK22" i="94"/>
  <c r="AJ22" i="94"/>
  <c r="AK21" i="94"/>
  <c r="AJ21" i="94"/>
  <c r="AK20" i="94"/>
  <c r="AJ20" i="94"/>
  <c r="AK19" i="94"/>
  <c r="AJ19" i="94"/>
  <c r="AK18" i="94"/>
  <c r="AJ18" i="94"/>
  <c r="AK17" i="94"/>
  <c r="AJ17" i="94"/>
  <c r="Y17" i="94"/>
  <c r="X17" i="94"/>
  <c r="AK16" i="94"/>
  <c r="AJ16" i="94"/>
  <c r="Y16" i="94"/>
  <c r="X16" i="94"/>
  <c r="S16" i="94"/>
  <c r="R16" i="94"/>
  <c r="AK15" i="94"/>
  <c r="AJ15" i="94"/>
  <c r="R15" i="94"/>
  <c r="X15" i="94" s="1"/>
  <c r="AK14" i="94"/>
  <c r="AJ14" i="94"/>
  <c r="AK13" i="94"/>
  <c r="AJ13" i="94"/>
  <c r="N13" i="94"/>
  <c r="AK12" i="94"/>
  <c r="AJ12" i="94"/>
  <c r="AK11" i="94"/>
  <c r="AJ11" i="94"/>
  <c r="N11" i="94"/>
  <c r="AK10" i="94"/>
  <c r="AJ10" i="94"/>
  <c r="N10" i="94"/>
  <c r="AK9" i="94"/>
  <c r="AJ9" i="94"/>
  <c r="N9" i="94"/>
  <c r="AK8" i="94"/>
  <c r="Z6" i="94" s="1"/>
  <c r="AA6" i="94" s="1"/>
  <c r="AJ8" i="94"/>
  <c r="AK7" i="94"/>
  <c r="AJ7" i="94"/>
  <c r="Z7" i="94"/>
  <c r="AA7" i="94" s="1"/>
  <c r="AK6" i="94"/>
  <c r="Z8" i="94" s="1"/>
  <c r="AA8" i="94" s="1"/>
  <c r="AJ6" i="94"/>
  <c r="O8" i="94" s="1"/>
  <c r="N6" i="94"/>
  <c r="AK5" i="94"/>
  <c r="Z5" i="94" s="1"/>
  <c r="AA5" i="94" s="1"/>
  <c r="AJ5" i="94"/>
  <c r="O12" i="94" s="1"/>
  <c r="R5" i="94"/>
  <c r="N5" i="94"/>
  <c r="AP45" i="93"/>
  <c r="AN42" i="93"/>
  <c r="AN41" i="93"/>
  <c r="AN40" i="93"/>
  <c r="AN38" i="93"/>
  <c r="AN37" i="93"/>
  <c r="AN36" i="93"/>
  <c r="AN35" i="93"/>
  <c r="AN34" i="93"/>
  <c r="AN33" i="93"/>
  <c r="AN32" i="93"/>
  <c r="AN31" i="93"/>
  <c r="AN39" i="93" s="1"/>
  <c r="AN43" i="93" s="1"/>
  <c r="L30" i="93"/>
  <c r="H30" i="93"/>
  <c r="C30" i="93"/>
  <c r="AK29" i="93"/>
  <c r="AJ29" i="93"/>
  <c r="AK28" i="93"/>
  <c r="AJ28" i="93"/>
  <c r="AK27" i="93"/>
  <c r="AJ27" i="93"/>
  <c r="AK26" i="93"/>
  <c r="AJ26" i="93"/>
  <c r="AK25" i="93"/>
  <c r="AJ25" i="93"/>
  <c r="AK24" i="93"/>
  <c r="AJ24" i="93"/>
  <c r="AK23" i="93"/>
  <c r="AJ23" i="93"/>
  <c r="AK22" i="93"/>
  <c r="AJ22" i="93"/>
  <c r="AK21" i="93"/>
  <c r="AJ21" i="93"/>
  <c r="AK20" i="93"/>
  <c r="AJ20" i="93"/>
  <c r="AK19" i="93"/>
  <c r="AJ19" i="93"/>
  <c r="AK18" i="93"/>
  <c r="AJ18" i="93"/>
  <c r="AK17" i="93"/>
  <c r="AJ17" i="93"/>
  <c r="Y17" i="93"/>
  <c r="X17" i="93"/>
  <c r="AK16" i="93"/>
  <c r="AJ16" i="93"/>
  <c r="Y16" i="93"/>
  <c r="X16" i="93"/>
  <c r="S16" i="93"/>
  <c r="R16" i="93"/>
  <c r="AK15" i="93"/>
  <c r="AJ15" i="93"/>
  <c r="X15" i="93"/>
  <c r="R15" i="93"/>
  <c r="AK14" i="93"/>
  <c r="AJ14" i="93"/>
  <c r="AK13" i="93"/>
  <c r="AJ13" i="93"/>
  <c r="N13" i="93"/>
  <c r="AK12" i="93"/>
  <c r="AJ12" i="93"/>
  <c r="N12" i="93"/>
  <c r="AK11" i="93"/>
  <c r="AJ11" i="93"/>
  <c r="N11" i="93"/>
  <c r="AK10" i="93"/>
  <c r="AJ10" i="93"/>
  <c r="N10" i="93"/>
  <c r="AK9" i="93"/>
  <c r="AJ9" i="93"/>
  <c r="N9" i="93"/>
  <c r="AK8" i="93"/>
  <c r="AJ8" i="93"/>
  <c r="Z8" i="93"/>
  <c r="AA8" i="93" s="1"/>
  <c r="N8" i="93"/>
  <c r="AK7" i="93"/>
  <c r="Z7" i="93" s="1"/>
  <c r="AA7" i="93" s="1"/>
  <c r="AJ7" i="93"/>
  <c r="O7" i="93" s="1"/>
  <c r="N7" i="93"/>
  <c r="AK6" i="93"/>
  <c r="AJ6" i="93"/>
  <c r="R6" i="93"/>
  <c r="X6" i="93" s="1"/>
  <c r="N6" i="93"/>
  <c r="AK5" i="93"/>
  <c r="S15" i="93" s="1"/>
  <c r="Y15" i="93" s="1"/>
  <c r="AJ5" i="93"/>
  <c r="O6" i="93" s="1"/>
  <c r="X5" i="93"/>
  <c r="R5" i="93"/>
  <c r="N5" i="93"/>
  <c r="R12" i="93" s="1"/>
  <c r="X12" i="93" s="1"/>
  <c r="AP45" i="92"/>
  <c r="AN42" i="92"/>
  <c r="AN41" i="92"/>
  <c r="AN40" i="92"/>
  <c r="AN38" i="92"/>
  <c r="AN37" i="92"/>
  <c r="AN36" i="92"/>
  <c r="AN35" i="92"/>
  <c r="AN34" i="92"/>
  <c r="AN33" i="92"/>
  <c r="AN32" i="92"/>
  <c r="AN31" i="92"/>
  <c r="AN39" i="92" s="1"/>
  <c r="AN43" i="92" s="1"/>
  <c r="L30" i="92"/>
  <c r="H30" i="92"/>
  <c r="C30" i="92"/>
  <c r="N8" i="92" s="1"/>
  <c r="AK29" i="92"/>
  <c r="AJ29" i="92"/>
  <c r="AK28" i="92"/>
  <c r="AJ28" i="92"/>
  <c r="AK27" i="92"/>
  <c r="AJ27" i="92"/>
  <c r="AK26" i="92"/>
  <c r="AJ26" i="92"/>
  <c r="AK25" i="92"/>
  <c r="AJ25" i="92"/>
  <c r="AK24" i="92"/>
  <c r="AJ24" i="92"/>
  <c r="AK23" i="92"/>
  <c r="AJ23" i="92"/>
  <c r="AK22" i="92"/>
  <c r="AJ22" i="92"/>
  <c r="AK21" i="92"/>
  <c r="AJ21" i="92"/>
  <c r="AK20" i="92"/>
  <c r="AJ20" i="92"/>
  <c r="AK19" i="92"/>
  <c r="AJ19" i="92"/>
  <c r="AK18" i="92"/>
  <c r="AJ18" i="92"/>
  <c r="AK17" i="92"/>
  <c r="AJ17" i="92"/>
  <c r="Y17" i="92"/>
  <c r="X17" i="92"/>
  <c r="AK16" i="92"/>
  <c r="AJ16" i="92"/>
  <c r="Y16" i="92"/>
  <c r="X16" i="92"/>
  <c r="S16" i="92"/>
  <c r="R16" i="92"/>
  <c r="AK15" i="92"/>
  <c r="AJ15" i="92"/>
  <c r="R15" i="92"/>
  <c r="X15" i="92" s="1"/>
  <c r="AK14" i="92"/>
  <c r="AJ14" i="92"/>
  <c r="AK13" i="92"/>
  <c r="AJ13" i="92"/>
  <c r="N13" i="92"/>
  <c r="AK12" i="92"/>
  <c r="AJ12" i="92"/>
  <c r="N12" i="92"/>
  <c r="AK11" i="92"/>
  <c r="AJ11" i="92"/>
  <c r="N11" i="92"/>
  <c r="AK10" i="92"/>
  <c r="AJ10" i="92"/>
  <c r="N10" i="92"/>
  <c r="AK9" i="92"/>
  <c r="AJ9" i="92"/>
  <c r="N9" i="92"/>
  <c r="AK8" i="92"/>
  <c r="AJ8" i="92"/>
  <c r="O8" i="92"/>
  <c r="AK7" i="92"/>
  <c r="AJ7" i="92"/>
  <c r="Z7" i="92"/>
  <c r="AA7" i="92" s="1"/>
  <c r="AK6" i="92"/>
  <c r="S15" i="92" s="1"/>
  <c r="Y15" i="92" s="1"/>
  <c r="AJ6" i="92"/>
  <c r="Z6" i="92"/>
  <c r="AA6" i="92" s="1"/>
  <c r="N6" i="92"/>
  <c r="AK5" i="92"/>
  <c r="Z5" i="92" s="1"/>
  <c r="AA5" i="92" s="1"/>
  <c r="AJ5" i="92"/>
  <c r="O12" i="92" s="1"/>
  <c r="R5" i="92"/>
  <c r="N5" i="92"/>
  <c r="AP45" i="91"/>
  <c r="AN42" i="91"/>
  <c r="AN41" i="91"/>
  <c r="AN40" i="91"/>
  <c r="AN38" i="91"/>
  <c r="AN37" i="91"/>
  <c r="AN36" i="91"/>
  <c r="AN35" i="91"/>
  <c r="AN34" i="91"/>
  <c r="AN33" i="91"/>
  <c r="AN32" i="91"/>
  <c r="AN31" i="91"/>
  <c r="AN39" i="91" s="1"/>
  <c r="AN43" i="91" s="1"/>
  <c r="L30" i="91"/>
  <c r="H30" i="91"/>
  <c r="C30" i="91"/>
  <c r="N8" i="91" s="1"/>
  <c r="AK29" i="91"/>
  <c r="AJ29" i="91"/>
  <c r="AK28" i="91"/>
  <c r="AJ28" i="91"/>
  <c r="AK27" i="91"/>
  <c r="AJ27" i="91"/>
  <c r="AK26" i="91"/>
  <c r="AJ26" i="91"/>
  <c r="AK25" i="91"/>
  <c r="AJ25" i="91"/>
  <c r="AK24" i="91"/>
  <c r="AJ24" i="91"/>
  <c r="AK23" i="91"/>
  <c r="AJ23" i="91"/>
  <c r="AK22" i="91"/>
  <c r="AJ22" i="91"/>
  <c r="AK21" i="91"/>
  <c r="AJ21" i="91"/>
  <c r="AK20" i="91"/>
  <c r="AJ20" i="91"/>
  <c r="AK19" i="91"/>
  <c r="AJ19" i="91"/>
  <c r="AK18" i="91"/>
  <c r="AJ18" i="91"/>
  <c r="AK17" i="91"/>
  <c r="AJ17" i="91"/>
  <c r="Y17" i="91"/>
  <c r="X17" i="91"/>
  <c r="AK16" i="91"/>
  <c r="AJ16" i="91"/>
  <c r="Y16" i="91"/>
  <c r="X16" i="91"/>
  <c r="S16" i="91"/>
  <c r="R16" i="91"/>
  <c r="AK15" i="91"/>
  <c r="AJ15" i="91"/>
  <c r="R15" i="91"/>
  <c r="X15" i="91" s="1"/>
  <c r="AK14" i="91"/>
  <c r="AJ14" i="91"/>
  <c r="AK13" i="91"/>
  <c r="AJ13" i="91"/>
  <c r="N13" i="91"/>
  <c r="AK12" i="91"/>
  <c r="AJ12" i="91"/>
  <c r="N12" i="91"/>
  <c r="AK11" i="91"/>
  <c r="AJ11" i="91"/>
  <c r="N11" i="91"/>
  <c r="AK10" i="91"/>
  <c r="AJ10" i="91"/>
  <c r="N10" i="91"/>
  <c r="AK9" i="91"/>
  <c r="AJ9" i="91"/>
  <c r="N9" i="91"/>
  <c r="AK8" i="91"/>
  <c r="AJ8" i="91"/>
  <c r="AK7" i="91"/>
  <c r="AJ7" i="91"/>
  <c r="Z7" i="91"/>
  <c r="AA7" i="91" s="1"/>
  <c r="N7" i="91"/>
  <c r="AK6" i="91"/>
  <c r="S15" i="91" s="1"/>
  <c r="Y15" i="91" s="1"/>
  <c r="AJ6" i="91"/>
  <c r="Z6" i="91"/>
  <c r="AA6" i="91" s="1"/>
  <c r="N6" i="91"/>
  <c r="AK5" i="91"/>
  <c r="Z5" i="91" s="1"/>
  <c r="AA5" i="91" s="1"/>
  <c r="AJ5" i="91"/>
  <c r="O6" i="91" s="1"/>
  <c r="N5" i="91"/>
  <c r="AP45" i="85"/>
  <c r="AN42" i="85"/>
  <c r="AN41" i="85"/>
  <c r="AN40" i="85"/>
  <c r="AN38" i="85"/>
  <c r="AN37" i="85"/>
  <c r="AN36" i="85"/>
  <c r="AN35" i="85"/>
  <c r="AN34" i="85"/>
  <c r="AN33" i="85"/>
  <c r="AN32" i="85"/>
  <c r="AN31" i="85"/>
  <c r="AN39" i="85" s="1"/>
  <c r="AN43" i="85" s="1"/>
  <c r="L30" i="85"/>
  <c r="H30" i="85"/>
  <c r="C30" i="85"/>
  <c r="N8" i="85" s="1"/>
  <c r="AK29" i="85"/>
  <c r="AJ29" i="85"/>
  <c r="AK28" i="85"/>
  <c r="AJ28" i="85"/>
  <c r="AK27" i="85"/>
  <c r="AJ27" i="85"/>
  <c r="AK26" i="85"/>
  <c r="AJ26" i="85"/>
  <c r="AK25" i="85"/>
  <c r="AJ25" i="85"/>
  <c r="AK24" i="85"/>
  <c r="AJ24" i="85"/>
  <c r="AK23" i="85"/>
  <c r="AJ23" i="85"/>
  <c r="AK22" i="85"/>
  <c r="AJ22" i="85"/>
  <c r="AK21" i="85"/>
  <c r="AJ21" i="85"/>
  <c r="AK20" i="85"/>
  <c r="AJ20" i="85"/>
  <c r="AK19" i="85"/>
  <c r="AJ19" i="85"/>
  <c r="AK18" i="85"/>
  <c r="AJ18" i="85"/>
  <c r="AK17" i="85"/>
  <c r="AJ17" i="85"/>
  <c r="Y17" i="85"/>
  <c r="X17" i="85"/>
  <c r="AK16" i="85"/>
  <c r="AJ16" i="85"/>
  <c r="S16" i="85"/>
  <c r="Y16" i="85" s="1"/>
  <c r="R16" i="85"/>
  <c r="X16" i="85" s="1"/>
  <c r="AK15" i="85"/>
  <c r="AJ15" i="85"/>
  <c r="R15" i="85"/>
  <c r="X15" i="85" s="1"/>
  <c r="AK14" i="85"/>
  <c r="AJ14" i="85"/>
  <c r="AK13" i="85"/>
  <c r="AJ13" i="85"/>
  <c r="N13" i="85"/>
  <c r="AK12" i="85"/>
  <c r="AJ12" i="85"/>
  <c r="AK11" i="85"/>
  <c r="AJ11" i="85"/>
  <c r="AK10" i="85"/>
  <c r="AJ10" i="85"/>
  <c r="AK9" i="85"/>
  <c r="AJ9" i="85"/>
  <c r="AK8" i="85"/>
  <c r="Z7" i="85" s="1"/>
  <c r="AA7" i="85" s="1"/>
  <c r="AJ8" i="85"/>
  <c r="AK7" i="85"/>
  <c r="AJ7" i="85"/>
  <c r="AK6" i="85"/>
  <c r="AJ6" i="85"/>
  <c r="Z6" i="85"/>
  <c r="AA6" i="85" s="1"/>
  <c r="AK5" i="85"/>
  <c r="Z5" i="85" s="1"/>
  <c r="AA5" i="85" s="1"/>
  <c r="AJ5" i="85"/>
  <c r="AP45" i="88"/>
  <c r="AN42" i="88"/>
  <c r="AN41" i="88"/>
  <c r="AN40" i="88"/>
  <c r="AN38" i="88"/>
  <c r="AN37" i="88"/>
  <c r="AN36" i="88"/>
  <c r="AN35" i="88"/>
  <c r="AN34" i="88"/>
  <c r="AN33" i="88"/>
  <c r="AN32" i="88"/>
  <c r="AN31" i="88"/>
  <c r="AN39" i="88" s="1"/>
  <c r="AN43" i="88" s="1"/>
  <c r="L30" i="88"/>
  <c r="Y21" i="88" s="1"/>
  <c r="H30" i="88"/>
  <c r="X21" i="88" s="1"/>
  <c r="C30" i="88"/>
  <c r="N8" i="88" s="1"/>
  <c r="AK29" i="88"/>
  <c r="AJ29" i="88"/>
  <c r="AK28" i="88"/>
  <c r="AJ28" i="88"/>
  <c r="AK27" i="88"/>
  <c r="AJ27" i="88"/>
  <c r="AK26" i="88"/>
  <c r="AJ26" i="88"/>
  <c r="AK25" i="88"/>
  <c r="AJ25" i="88"/>
  <c r="AK24" i="88"/>
  <c r="AJ24" i="88"/>
  <c r="AK23" i="88"/>
  <c r="AJ23" i="88"/>
  <c r="AK22" i="88"/>
  <c r="AJ22" i="88"/>
  <c r="AK21" i="88"/>
  <c r="AJ21" i="88"/>
  <c r="AK20" i="88"/>
  <c r="AJ20" i="88"/>
  <c r="AK19" i="88"/>
  <c r="AJ19" i="88"/>
  <c r="AK18" i="88"/>
  <c r="AJ18" i="88"/>
  <c r="AK17" i="88"/>
  <c r="AJ17" i="88"/>
  <c r="Y17" i="88"/>
  <c r="X17" i="88"/>
  <c r="AK16" i="88"/>
  <c r="AJ16" i="88"/>
  <c r="S16" i="88"/>
  <c r="Y16" i="88" s="1"/>
  <c r="X16" i="88"/>
  <c r="AK15" i="88"/>
  <c r="AJ15" i="88"/>
  <c r="R15" i="88"/>
  <c r="X15" i="88" s="1"/>
  <c r="AK14" i="88"/>
  <c r="AJ14" i="88"/>
  <c r="AK13" i="88"/>
  <c r="AJ13" i="88"/>
  <c r="N13" i="88"/>
  <c r="AK12" i="88"/>
  <c r="AJ12" i="88"/>
  <c r="N12" i="88"/>
  <c r="AK11" i="88"/>
  <c r="AJ11" i="88"/>
  <c r="AK10" i="88"/>
  <c r="AJ10" i="88"/>
  <c r="AK9" i="88"/>
  <c r="AJ9" i="88"/>
  <c r="AK8" i="88"/>
  <c r="AJ8" i="88"/>
  <c r="AK7" i="88"/>
  <c r="AJ7" i="88"/>
  <c r="AK6" i="88"/>
  <c r="AJ6" i="88"/>
  <c r="N6" i="88"/>
  <c r="AK5" i="88"/>
  <c r="AJ5" i="88"/>
  <c r="N5" i="88"/>
  <c r="AP45" i="87"/>
  <c r="AN42" i="87"/>
  <c r="AN41" i="87"/>
  <c r="AN40" i="87"/>
  <c r="AN38" i="87"/>
  <c r="AN37" i="87"/>
  <c r="AN36" i="87"/>
  <c r="AN35" i="87"/>
  <c r="AN34" i="87"/>
  <c r="AN33" i="87"/>
  <c r="AN32" i="87"/>
  <c r="AN31" i="87"/>
  <c r="AN39" i="87" s="1"/>
  <c r="AN43" i="87" s="1"/>
  <c r="L30" i="87"/>
  <c r="Y21" i="87" s="1"/>
  <c r="H30" i="87"/>
  <c r="X21" i="87" s="1"/>
  <c r="C30" i="87"/>
  <c r="N8" i="87" s="1"/>
  <c r="AK29" i="87"/>
  <c r="AJ29" i="87"/>
  <c r="AK28" i="87"/>
  <c r="AJ28" i="87"/>
  <c r="AK27" i="87"/>
  <c r="AJ27" i="87"/>
  <c r="AK26" i="87"/>
  <c r="AJ26" i="87"/>
  <c r="AK25" i="87"/>
  <c r="AJ25" i="87"/>
  <c r="AK24" i="87"/>
  <c r="AJ24" i="87"/>
  <c r="AK23" i="87"/>
  <c r="AJ23" i="87"/>
  <c r="AK22" i="87"/>
  <c r="AJ22" i="87"/>
  <c r="AK21" i="87"/>
  <c r="AJ21" i="87"/>
  <c r="AK20" i="87"/>
  <c r="AJ20" i="87"/>
  <c r="AK19" i="87"/>
  <c r="AJ19" i="87"/>
  <c r="AK18" i="87"/>
  <c r="AJ18" i="87"/>
  <c r="AK17" i="87"/>
  <c r="AJ17" i="87"/>
  <c r="Y17" i="87"/>
  <c r="X17" i="87"/>
  <c r="AK16" i="87"/>
  <c r="AJ16" i="87"/>
  <c r="S16" i="87"/>
  <c r="Y16" i="87" s="1"/>
  <c r="R16" i="87"/>
  <c r="X16" i="87" s="1"/>
  <c r="AK15" i="87"/>
  <c r="AJ15" i="87"/>
  <c r="R15" i="87"/>
  <c r="X15" i="87" s="1"/>
  <c r="AK14" i="87"/>
  <c r="AJ14" i="87"/>
  <c r="AK13" i="87"/>
  <c r="AJ13" i="87"/>
  <c r="N13" i="87"/>
  <c r="AK12" i="87"/>
  <c r="AJ12" i="87"/>
  <c r="AK11" i="87"/>
  <c r="AJ11" i="87"/>
  <c r="AK10" i="87"/>
  <c r="AJ10" i="87"/>
  <c r="AK9" i="87"/>
  <c r="AJ9" i="87"/>
  <c r="AK8" i="87"/>
  <c r="AJ8" i="87"/>
  <c r="AK7" i="87"/>
  <c r="AJ7" i="87"/>
  <c r="AK6" i="87"/>
  <c r="Z8" i="87" s="1"/>
  <c r="AA8" i="87" s="1"/>
  <c r="AJ6" i="87"/>
  <c r="AK5" i="87"/>
  <c r="AJ5" i="87"/>
  <c r="AP45" i="90"/>
  <c r="AN42" i="90"/>
  <c r="AN41" i="90"/>
  <c r="AN40" i="90"/>
  <c r="AN38" i="90"/>
  <c r="AN37" i="90"/>
  <c r="AN36" i="90"/>
  <c r="AN35" i="90"/>
  <c r="AN34" i="90"/>
  <c r="AN33" i="90"/>
  <c r="AN32" i="90"/>
  <c r="AN31" i="90"/>
  <c r="AN39" i="90" s="1"/>
  <c r="AN43" i="90" s="1"/>
  <c r="L30" i="90"/>
  <c r="Y21" i="90" s="1"/>
  <c r="H30" i="90"/>
  <c r="X21" i="90" s="1"/>
  <c r="C30" i="90"/>
  <c r="N10" i="90" s="1"/>
  <c r="AK29" i="90"/>
  <c r="AJ29" i="90"/>
  <c r="AK28" i="90"/>
  <c r="AJ28" i="90"/>
  <c r="AK27" i="90"/>
  <c r="AJ27" i="90"/>
  <c r="AK26" i="90"/>
  <c r="AJ26" i="90"/>
  <c r="AK25" i="90"/>
  <c r="AJ25" i="90"/>
  <c r="AK24" i="90"/>
  <c r="AJ24" i="90"/>
  <c r="AK23" i="90"/>
  <c r="AJ23" i="90"/>
  <c r="AK22" i="90"/>
  <c r="AJ22" i="90"/>
  <c r="AK21" i="90"/>
  <c r="AJ21" i="90"/>
  <c r="AK20" i="90"/>
  <c r="AJ20" i="90"/>
  <c r="AK19" i="90"/>
  <c r="AJ19" i="90"/>
  <c r="AK18" i="90"/>
  <c r="AJ18" i="90"/>
  <c r="AK17" i="90"/>
  <c r="AJ17" i="90"/>
  <c r="Y17" i="90"/>
  <c r="X17" i="90"/>
  <c r="AK16" i="90"/>
  <c r="AJ16" i="90"/>
  <c r="S16" i="90"/>
  <c r="Y16" i="90" s="1"/>
  <c r="X16" i="90"/>
  <c r="AK15" i="90"/>
  <c r="AJ15" i="90"/>
  <c r="R15" i="90"/>
  <c r="X15" i="90" s="1"/>
  <c r="AK14" i="90"/>
  <c r="AJ14" i="90"/>
  <c r="AK13" i="90"/>
  <c r="AJ13" i="90"/>
  <c r="N13" i="90"/>
  <c r="AK12" i="90"/>
  <c r="AJ12" i="90"/>
  <c r="AK11" i="90"/>
  <c r="AJ11" i="90"/>
  <c r="AK10" i="90"/>
  <c r="AJ10" i="90"/>
  <c r="AK9" i="90"/>
  <c r="AJ9" i="90"/>
  <c r="AK8" i="90"/>
  <c r="AJ8" i="90"/>
  <c r="AK7" i="90"/>
  <c r="AJ7" i="90"/>
  <c r="AK6" i="90"/>
  <c r="AJ6" i="90"/>
  <c r="AK5" i="90"/>
  <c r="AJ5" i="90"/>
  <c r="AP45" i="89"/>
  <c r="AN42" i="89"/>
  <c r="AN41" i="89"/>
  <c r="AN40" i="89"/>
  <c r="AN38" i="89"/>
  <c r="AN37" i="89"/>
  <c r="AN36" i="89"/>
  <c r="AN35" i="89"/>
  <c r="AN34" i="89"/>
  <c r="AN33" i="89"/>
  <c r="AN32" i="89"/>
  <c r="AN31" i="89"/>
  <c r="AN39" i="89" s="1"/>
  <c r="AN43" i="89" s="1"/>
  <c r="L30" i="89"/>
  <c r="Y21" i="89" s="1"/>
  <c r="H30" i="89"/>
  <c r="X21" i="89" s="1"/>
  <c r="C30" i="89"/>
  <c r="N9" i="89" s="1"/>
  <c r="AK29" i="89"/>
  <c r="AJ29" i="89"/>
  <c r="AK28" i="89"/>
  <c r="AJ28" i="89"/>
  <c r="AK27" i="89"/>
  <c r="AJ27" i="89"/>
  <c r="AK26" i="89"/>
  <c r="AJ26" i="89"/>
  <c r="AK25" i="89"/>
  <c r="AJ25" i="89"/>
  <c r="AK24" i="89"/>
  <c r="AJ24" i="89"/>
  <c r="AK23" i="89"/>
  <c r="AJ23" i="89"/>
  <c r="AK22" i="89"/>
  <c r="AJ22" i="89"/>
  <c r="AK21" i="89"/>
  <c r="AJ21" i="89"/>
  <c r="AK20" i="89"/>
  <c r="AJ20" i="89"/>
  <c r="AK19" i="89"/>
  <c r="AJ19" i="89"/>
  <c r="AK18" i="89"/>
  <c r="AJ18" i="89"/>
  <c r="AK17" i="89"/>
  <c r="AJ17" i="89"/>
  <c r="Y17" i="89"/>
  <c r="X17" i="89"/>
  <c r="AK16" i="89"/>
  <c r="AJ16" i="89"/>
  <c r="S16" i="89"/>
  <c r="Y16" i="89" s="1"/>
  <c r="R16" i="89"/>
  <c r="X16" i="89" s="1"/>
  <c r="AK15" i="89"/>
  <c r="AJ15" i="89"/>
  <c r="R15" i="89"/>
  <c r="X15" i="89" s="1"/>
  <c r="AK14" i="89"/>
  <c r="AJ14" i="89"/>
  <c r="AK13" i="89"/>
  <c r="AJ13" i="89"/>
  <c r="AK12" i="89"/>
  <c r="AJ12" i="89"/>
  <c r="AK11" i="89"/>
  <c r="AJ11" i="89"/>
  <c r="AK10" i="89"/>
  <c r="AJ10" i="89"/>
  <c r="AK9" i="89"/>
  <c r="AJ9" i="89"/>
  <c r="AK8" i="89"/>
  <c r="AJ8" i="89"/>
  <c r="AK7" i="89"/>
  <c r="AJ7" i="89"/>
  <c r="AK6" i="89"/>
  <c r="AJ6" i="89"/>
  <c r="AK5" i="89"/>
  <c r="AJ5" i="89"/>
  <c r="AK29" i="86"/>
  <c r="AJ29" i="86"/>
  <c r="AK28" i="86"/>
  <c r="AJ28" i="86"/>
  <c r="AK27" i="86"/>
  <c r="AJ27" i="86"/>
  <c r="AK26" i="86"/>
  <c r="AJ26" i="86"/>
  <c r="AK25" i="86"/>
  <c r="AJ25" i="86"/>
  <c r="AK24" i="86"/>
  <c r="AJ24" i="86"/>
  <c r="AK23" i="86"/>
  <c r="AJ23" i="86"/>
  <c r="AK22" i="86"/>
  <c r="AJ22" i="86"/>
  <c r="AK21" i="86"/>
  <c r="AJ21" i="86"/>
  <c r="AK20" i="86"/>
  <c r="AJ20" i="86"/>
  <c r="AK19" i="86"/>
  <c r="AJ19" i="86"/>
  <c r="AK18" i="86"/>
  <c r="AJ18" i="86"/>
  <c r="AK17" i="86"/>
  <c r="AJ17" i="86"/>
  <c r="Y17" i="86"/>
  <c r="X17" i="86"/>
  <c r="AK16" i="86"/>
  <c r="AJ16" i="86"/>
  <c r="S16" i="86"/>
  <c r="Y16" i="86" s="1"/>
  <c r="R16" i="86"/>
  <c r="X16" i="86" s="1"/>
  <c r="AK15" i="86"/>
  <c r="AJ15" i="86"/>
  <c r="R15" i="86"/>
  <c r="X15" i="86" s="1"/>
  <c r="AK14" i="86"/>
  <c r="AJ14" i="86"/>
  <c r="AK13" i="86"/>
  <c r="AJ13" i="86"/>
  <c r="N13" i="86"/>
  <c r="AK12" i="86"/>
  <c r="AJ12" i="86"/>
  <c r="AK11" i="86"/>
  <c r="AJ11" i="86"/>
  <c r="AK10" i="86"/>
  <c r="AJ10" i="86"/>
  <c r="AK9" i="86"/>
  <c r="AJ9" i="86"/>
  <c r="AK8" i="86"/>
  <c r="AJ8" i="86"/>
  <c r="AK7" i="86"/>
  <c r="AJ7" i="86"/>
  <c r="AK6" i="86"/>
  <c r="AJ6" i="86"/>
  <c r="AK5" i="86"/>
  <c r="AJ5" i="86"/>
  <c r="L30" i="86"/>
  <c r="Y21" i="86" s="1"/>
  <c r="H30" i="86"/>
  <c r="X21" i="86" s="1"/>
  <c r="N10" i="87" l="1"/>
  <c r="N5" i="87"/>
  <c r="R5" i="87" s="1"/>
  <c r="N9" i="87"/>
  <c r="N12" i="87"/>
  <c r="N7" i="90"/>
  <c r="N11" i="90"/>
  <c r="N8" i="90"/>
  <c r="N5" i="90"/>
  <c r="R5" i="90" s="1"/>
  <c r="N12" i="90"/>
  <c r="N6" i="90"/>
  <c r="R6" i="90" s="1"/>
  <c r="X6" i="90" s="1"/>
  <c r="N8" i="89"/>
  <c r="N7" i="89"/>
  <c r="N6" i="89"/>
  <c r="N5" i="89"/>
  <c r="N12" i="89"/>
  <c r="N11" i="89"/>
  <c r="N10" i="89"/>
  <c r="Z7" i="88"/>
  <c r="AA7" i="88" s="1"/>
  <c r="O12" i="88"/>
  <c r="Z6" i="86"/>
  <c r="AA6" i="86" s="1"/>
  <c r="O7" i="86"/>
  <c r="Z5" i="86"/>
  <c r="AA5" i="86" s="1"/>
  <c r="O8" i="86"/>
  <c r="N9" i="85"/>
  <c r="O12" i="85"/>
  <c r="N10" i="85"/>
  <c r="N5" i="85"/>
  <c r="R5" i="85" s="1"/>
  <c r="N11" i="85"/>
  <c r="N12" i="85"/>
  <c r="O8" i="85"/>
  <c r="N6" i="85"/>
  <c r="S15" i="88"/>
  <c r="Y15" i="88" s="1"/>
  <c r="N10" i="88"/>
  <c r="O8" i="88"/>
  <c r="Z5" i="88"/>
  <c r="AA5" i="88" s="1"/>
  <c r="N11" i="88"/>
  <c r="Z6" i="88"/>
  <c r="AA6" i="88" s="1"/>
  <c r="N9" i="88"/>
  <c r="Z7" i="87"/>
  <c r="AA7" i="87" s="1"/>
  <c r="O12" i="87"/>
  <c r="N6" i="87"/>
  <c r="N11" i="87"/>
  <c r="Z5" i="87"/>
  <c r="AA5" i="87" s="1"/>
  <c r="Z6" i="87"/>
  <c r="AA6" i="87" s="1"/>
  <c r="N7" i="87"/>
  <c r="S15" i="87"/>
  <c r="Y15" i="87" s="1"/>
  <c r="Z6" i="90"/>
  <c r="AA6" i="90" s="1"/>
  <c r="Z7" i="90"/>
  <c r="AA7" i="90" s="1"/>
  <c r="N9" i="90"/>
  <c r="Z8" i="90"/>
  <c r="AA8" i="90" s="1"/>
  <c r="O6" i="90"/>
  <c r="S15" i="90"/>
  <c r="Y15" i="90" s="1"/>
  <c r="Z7" i="89"/>
  <c r="AA7" i="89" s="1"/>
  <c r="Z6" i="89"/>
  <c r="AA6" i="89" s="1"/>
  <c r="R9" i="96"/>
  <c r="X9" i="96" s="1"/>
  <c r="R12" i="96"/>
  <c r="X12" i="96" s="1"/>
  <c r="R6" i="96"/>
  <c r="X6" i="96" s="1"/>
  <c r="O7" i="96"/>
  <c r="R7" i="96"/>
  <c r="X7" i="96" s="1"/>
  <c r="O8" i="96"/>
  <c r="R8" i="96"/>
  <c r="X8" i="96" s="1"/>
  <c r="O5" i="96"/>
  <c r="O9" i="96"/>
  <c r="O10" i="96"/>
  <c r="O11" i="96"/>
  <c r="O12" i="96"/>
  <c r="R13" i="96"/>
  <c r="R10" i="96"/>
  <c r="X10" i="96" s="1"/>
  <c r="O10" i="95"/>
  <c r="R6" i="95"/>
  <c r="X6" i="95" s="1"/>
  <c r="Z8" i="95"/>
  <c r="AA8" i="95" s="1"/>
  <c r="O7" i="95"/>
  <c r="R5" i="95"/>
  <c r="Z5" i="95"/>
  <c r="AA5" i="95" s="1"/>
  <c r="R7" i="95"/>
  <c r="X7" i="95" s="1"/>
  <c r="O9" i="95"/>
  <c r="O8" i="95"/>
  <c r="R8" i="95"/>
  <c r="X8" i="95" s="1"/>
  <c r="O5" i="95"/>
  <c r="O11" i="95"/>
  <c r="O12" i="95"/>
  <c r="R13" i="95"/>
  <c r="Z7" i="95"/>
  <c r="AA7" i="95" s="1"/>
  <c r="R9" i="95"/>
  <c r="X9" i="95" s="1"/>
  <c r="R10" i="95"/>
  <c r="X10" i="95" s="1"/>
  <c r="R11" i="95"/>
  <c r="X11" i="95" s="1"/>
  <c r="S15" i="94"/>
  <c r="Y15" i="94" s="1"/>
  <c r="R6" i="94"/>
  <c r="X6" i="94" s="1"/>
  <c r="O7" i="94"/>
  <c r="O6" i="94"/>
  <c r="X5" i="94"/>
  <c r="N7" i="94"/>
  <c r="R13" i="94" s="1"/>
  <c r="R7" i="94"/>
  <c r="X7" i="94" s="1"/>
  <c r="N8" i="94"/>
  <c r="R10" i="94" s="1"/>
  <c r="X10" i="94" s="1"/>
  <c r="O5" i="94"/>
  <c r="O9" i="94"/>
  <c r="O10" i="94"/>
  <c r="O11" i="94"/>
  <c r="Z5" i="93"/>
  <c r="AA5" i="93" s="1"/>
  <c r="R7" i="93"/>
  <c r="X7" i="93" s="1"/>
  <c r="O8" i="93"/>
  <c r="Z6" i="93"/>
  <c r="AA6" i="93" s="1"/>
  <c r="R8" i="93"/>
  <c r="X8" i="93" s="1"/>
  <c r="O5" i="93"/>
  <c r="O9" i="93"/>
  <c r="O10" i="93"/>
  <c r="O11" i="93"/>
  <c r="O12" i="93"/>
  <c r="R13" i="93"/>
  <c r="R9" i="93"/>
  <c r="X9" i="93" s="1"/>
  <c r="R10" i="93"/>
  <c r="X10" i="93" s="1"/>
  <c r="R11" i="93"/>
  <c r="X11" i="93" s="1"/>
  <c r="X5" i="92"/>
  <c r="R6" i="92"/>
  <c r="X6" i="92" s="1"/>
  <c r="Z8" i="92"/>
  <c r="AA8" i="92" s="1"/>
  <c r="O7" i="92"/>
  <c r="O6" i="92"/>
  <c r="N7" i="92"/>
  <c r="R10" i="92" s="1"/>
  <c r="X10" i="92" s="1"/>
  <c r="O5" i="92"/>
  <c r="O9" i="92"/>
  <c r="O10" i="92"/>
  <c r="O11" i="92"/>
  <c r="R9" i="91"/>
  <c r="X9" i="91" s="1"/>
  <c r="R5" i="91"/>
  <c r="O7" i="91"/>
  <c r="R10" i="91"/>
  <c r="X10" i="91" s="1"/>
  <c r="R11" i="91"/>
  <c r="X11" i="91" s="1"/>
  <c r="R12" i="91"/>
  <c r="X12" i="91" s="1"/>
  <c r="R6" i="91"/>
  <c r="X6" i="91" s="1"/>
  <c r="Z8" i="91"/>
  <c r="AA8" i="91" s="1"/>
  <c r="R7" i="91"/>
  <c r="X7" i="91" s="1"/>
  <c r="O8" i="91"/>
  <c r="R8" i="91"/>
  <c r="X8" i="91" s="1"/>
  <c r="O5" i="91"/>
  <c r="O9" i="91"/>
  <c r="O10" i="91"/>
  <c r="O11" i="91"/>
  <c r="O12" i="91"/>
  <c r="R13" i="91"/>
  <c r="O6" i="85"/>
  <c r="S15" i="85"/>
  <c r="Y15" i="85" s="1"/>
  <c r="N7" i="85"/>
  <c r="O7" i="85"/>
  <c r="Z8" i="85"/>
  <c r="AA8" i="85" s="1"/>
  <c r="O5" i="85"/>
  <c r="O9" i="85"/>
  <c r="O10" i="85"/>
  <c r="O11" i="85"/>
  <c r="R5" i="88"/>
  <c r="O6" i="88"/>
  <c r="R6" i="88"/>
  <c r="X6" i="88" s="1"/>
  <c r="Z8" i="88"/>
  <c r="AA8" i="88" s="1"/>
  <c r="O7" i="88"/>
  <c r="N7" i="88"/>
  <c r="O5" i="88"/>
  <c r="O9" i="88"/>
  <c r="O10" i="88"/>
  <c r="O11" i="88"/>
  <c r="O7" i="87"/>
  <c r="O6" i="87"/>
  <c r="R6" i="87"/>
  <c r="X6" i="87" s="1"/>
  <c r="O8" i="87"/>
  <c r="O5" i="87"/>
  <c r="O9" i="87"/>
  <c r="O10" i="87"/>
  <c r="O11" i="87"/>
  <c r="X5" i="90"/>
  <c r="O7" i="90"/>
  <c r="Z5" i="90"/>
  <c r="AA5" i="90" s="1"/>
  <c r="O8" i="90"/>
  <c r="O5" i="90"/>
  <c r="O9" i="90"/>
  <c r="O10" i="90"/>
  <c r="O11" i="90"/>
  <c r="O12" i="90"/>
  <c r="S15" i="89"/>
  <c r="Y15" i="89" s="1"/>
  <c r="O6" i="89"/>
  <c r="Z5" i="89"/>
  <c r="AA5" i="89" s="1"/>
  <c r="O7" i="89"/>
  <c r="Z8" i="89"/>
  <c r="AA8" i="89" s="1"/>
  <c r="O8" i="89"/>
  <c r="O5" i="89"/>
  <c r="O9" i="89"/>
  <c r="O10" i="89"/>
  <c r="O11" i="89"/>
  <c r="O12" i="89"/>
  <c r="O5" i="86"/>
  <c r="O10" i="86"/>
  <c r="O12" i="86"/>
  <c r="Z7" i="86"/>
  <c r="AA7" i="86" s="1"/>
  <c r="S15" i="86"/>
  <c r="Y15" i="86" s="1"/>
  <c r="Z8" i="86"/>
  <c r="AA8" i="86" s="1"/>
  <c r="O9" i="86"/>
  <c r="O11" i="86"/>
  <c r="O6" i="86"/>
  <c r="R9" i="88" l="1"/>
  <c r="X9" i="88" s="1"/>
  <c r="R12" i="87"/>
  <c r="X12" i="87" s="1"/>
  <c r="R10" i="87"/>
  <c r="X10" i="87" s="1"/>
  <c r="R11" i="87"/>
  <c r="X11" i="87" s="1"/>
  <c r="R9" i="87"/>
  <c r="X9" i="87" s="1"/>
  <c r="R8" i="87"/>
  <c r="X8" i="87" s="1"/>
  <c r="R9" i="90"/>
  <c r="X9" i="90" s="1"/>
  <c r="R8" i="90"/>
  <c r="X8" i="90" s="1"/>
  <c r="R7" i="90"/>
  <c r="X7" i="90" s="1"/>
  <c r="R7" i="89"/>
  <c r="X7" i="89" s="1"/>
  <c r="R5" i="89"/>
  <c r="X5" i="89" s="1"/>
  <c r="R11" i="88"/>
  <c r="X11" i="88" s="1"/>
  <c r="R8" i="88"/>
  <c r="X8" i="88" s="1"/>
  <c r="R6" i="85"/>
  <c r="X6" i="85" s="1"/>
  <c r="R9" i="85"/>
  <c r="X9" i="85" s="1"/>
  <c r="R7" i="87"/>
  <c r="X7" i="87" s="1"/>
  <c r="R10" i="90"/>
  <c r="X10" i="90" s="1"/>
  <c r="R12" i="90"/>
  <c r="X12" i="90" s="1"/>
  <c r="R11" i="90"/>
  <c r="X11" i="90" s="1"/>
  <c r="R6" i="89"/>
  <c r="X6" i="89" s="1"/>
  <c r="S12" i="96"/>
  <c r="Y12" i="96" s="1"/>
  <c r="S11" i="96"/>
  <c r="Y11" i="96" s="1"/>
  <c r="S10" i="96"/>
  <c r="Y10" i="96" s="1"/>
  <c r="S9" i="96"/>
  <c r="Y9" i="96" s="1"/>
  <c r="S5" i="96"/>
  <c r="S8" i="96"/>
  <c r="Y8" i="96" s="1"/>
  <c r="S7" i="96"/>
  <c r="Y7" i="96" s="1"/>
  <c r="S6" i="96"/>
  <c r="Y6" i="96" s="1"/>
  <c r="X5" i="95"/>
  <c r="S12" i="95"/>
  <c r="Y12" i="95" s="1"/>
  <c r="S11" i="95"/>
  <c r="Y11" i="95" s="1"/>
  <c r="S10" i="95"/>
  <c r="Y10" i="95" s="1"/>
  <c r="S9" i="95"/>
  <c r="Y9" i="95" s="1"/>
  <c r="S5" i="95"/>
  <c r="S7" i="95"/>
  <c r="Y7" i="95" s="1"/>
  <c r="S8" i="95"/>
  <c r="Y8" i="95" s="1"/>
  <c r="S6" i="95"/>
  <c r="Y6" i="95" s="1"/>
  <c r="R12" i="94"/>
  <c r="X12" i="94" s="1"/>
  <c r="R11" i="94"/>
  <c r="X11" i="94" s="1"/>
  <c r="S8" i="94"/>
  <c r="Y8" i="94" s="1"/>
  <c r="S7" i="94"/>
  <c r="Y7" i="94" s="1"/>
  <c r="S10" i="94"/>
  <c r="Y10" i="94" s="1"/>
  <c r="S6" i="94"/>
  <c r="Y6" i="94" s="1"/>
  <c r="S12" i="94"/>
  <c r="Y12" i="94" s="1"/>
  <c r="S11" i="94"/>
  <c r="Y11" i="94" s="1"/>
  <c r="S9" i="94"/>
  <c r="Y9" i="94" s="1"/>
  <c r="S5" i="94"/>
  <c r="R9" i="94"/>
  <c r="X9" i="94" s="1"/>
  <c r="R8" i="94"/>
  <c r="X8" i="94" s="1"/>
  <c r="S12" i="93"/>
  <c r="Y12" i="93" s="1"/>
  <c r="S11" i="93"/>
  <c r="Y11" i="93" s="1"/>
  <c r="S10" i="93"/>
  <c r="Y10" i="93" s="1"/>
  <c r="S9" i="93"/>
  <c r="Y9" i="93" s="1"/>
  <c r="S5" i="93"/>
  <c r="S8" i="93"/>
  <c r="Y8" i="93" s="1"/>
  <c r="S7" i="93"/>
  <c r="Y7" i="93" s="1"/>
  <c r="S6" i="93"/>
  <c r="Y6" i="93" s="1"/>
  <c r="R13" i="92"/>
  <c r="R11" i="92"/>
  <c r="X11" i="92" s="1"/>
  <c r="R7" i="92"/>
  <c r="R9" i="92"/>
  <c r="X9" i="92" s="1"/>
  <c r="R12" i="92"/>
  <c r="X12" i="92" s="1"/>
  <c r="S11" i="92"/>
  <c r="Y11" i="92" s="1"/>
  <c r="S5" i="92"/>
  <c r="S8" i="92"/>
  <c r="Y8" i="92" s="1"/>
  <c r="S7" i="92"/>
  <c r="Y7" i="92" s="1"/>
  <c r="S12" i="92"/>
  <c r="Y12" i="92" s="1"/>
  <c r="S10" i="92"/>
  <c r="Y10" i="92" s="1"/>
  <c r="S6" i="92"/>
  <c r="Y6" i="92" s="1"/>
  <c r="S9" i="92"/>
  <c r="Y9" i="92" s="1"/>
  <c r="R8" i="92"/>
  <c r="X8" i="92" s="1"/>
  <c r="X5" i="91"/>
  <c r="S12" i="91"/>
  <c r="Y12" i="91" s="1"/>
  <c r="S11" i="91"/>
  <c r="Y11" i="91" s="1"/>
  <c r="S10" i="91"/>
  <c r="Y10" i="91" s="1"/>
  <c r="S9" i="91"/>
  <c r="Y9" i="91" s="1"/>
  <c r="S8" i="91"/>
  <c r="Y8" i="91" s="1"/>
  <c r="S7" i="91"/>
  <c r="Y7" i="91" s="1"/>
  <c r="S5" i="91"/>
  <c r="S6" i="91"/>
  <c r="Y6" i="91" s="1"/>
  <c r="R8" i="85"/>
  <c r="X8" i="85" s="1"/>
  <c r="S8" i="85"/>
  <c r="Y8" i="85" s="1"/>
  <c r="S5" i="85"/>
  <c r="S7" i="85"/>
  <c r="Y7" i="85" s="1"/>
  <c r="S6" i="85"/>
  <c r="Y6" i="85" s="1"/>
  <c r="S12" i="85"/>
  <c r="Y12" i="85" s="1"/>
  <c r="S11" i="85"/>
  <c r="Y11" i="85" s="1"/>
  <c r="S10" i="85"/>
  <c r="Y10" i="85" s="1"/>
  <c r="S9" i="85"/>
  <c r="Y9" i="85" s="1"/>
  <c r="R7" i="85"/>
  <c r="X7" i="85" s="1"/>
  <c r="R11" i="85"/>
  <c r="X11" i="85" s="1"/>
  <c r="R10" i="85"/>
  <c r="X10" i="85" s="1"/>
  <c r="X5" i="85"/>
  <c r="R7" i="88"/>
  <c r="X7" i="88" s="1"/>
  <c r="R10" i="88"/>
  <c r="X10" i="88" s="1"/>
  <c r="X5" i="88"/>
  <c r="S8" i="88"/>
  <c r="Y8" i="88" s="1"/>
  <c r="S12" i="88"/>
  <c r="Y12" i="88" s="1"/>
  <c r="S11" i="88"/>
  <c r="Y11" i="88" s="1"/>
  <c r="S10" i="88"/>
  <c r="Y10" i="88" s="1"/>
  <c r="S5" i="88"/>
  <c r="S6" i="88"/>
  <c r="Y6" i="88" s="1"/>
  <c r="S9" i="88"/>
  <c r="Y9" i="88" s="1"/>
  <c r="S7" i="88"/>
  <c r="Y7" i="88" s="1"/>
  <c r="X5" i="87"/>
  <c r="S8" i="87"/>
  <c r="Y8" i="87" s="1"/>
  <c r="S7" i="87"/>
  <c r="Y7" i="87" s="1"/>
  <c r="S12" i="87"/>
  <c r="Y12" i="87" s="1"/>
  <c r="S11" i="87"/>
  <c r="Y11" i="87" s="1"/>
  <c r="S10" i="87"/>
  <c r="Y10" i="87" s="1"/>
  <c r="S9" i="87"/>
  <c r="Y9" i="87" s="1"/>
  <c r="S6" i="87"/>
  <c r="Y6" i="87" s="1"/>
  <c r="S5" i="87"/>
  <c r="S12" i="90"/>
  <c r="Y12" i="90" s="1"/>
  <c r="S11" i="90"/>
  <c r="Y11" i="90" s="1"/>
  <c r="S10" i="90"/>
  <c r="Y10" i="90" s="1"/>
  <c r="S9" i="90"/>
  <c r="Y9" i="90" s="1"/>
  <c r="S5" i="90"/>
  <c r="S8" i="90"/>
  <c r="Y8" i="90" s="1"/>
  <c r="S7" i="90"/>
  <c r="Y7" i="90" s="1"/>
  <c r="S6" i="90"/>
  <c r="Y6" i="90" s="1"/>
  <c r="R12" i="89"/>
  <c r="X12" i="89" s="1"/>
  <c r="R9" i="89"/>
  <c r="X9" i="89" s="1"/>
  <c r="R10" i="89"/>
  <c r="X10" i="89" s="1"/>
  <c r="R8" i="89"/>
  <c r="X8" i="89" s="1"/>
  <c r="R11" i="89"/>
  <c r="X11" i="89" s="1"/>
  <c r="S8" i="89"/>
  <c r="Y8" i="89" s="1"/>
  <c r="S7" i="89"/>
  <c r="Y7" i="89" s="1"/>
  <c r="S12" i="89"/>
  <c r="Y12" i="89" s="1"/>
  <c r="S11" i="89"/>
  <c r="Y11" i="89" s="1"/>
  <c r="S10" i="89"/>
  <c r="Y10" i="89" s="1"/>
  <c r="S5" i="89"/>
  <c r="S6" i="89"/>
  <c r="Y6" i="89" s="1"/>
  <c r="S9" i="89"/>
  <c r="Y9" i="89" s="1"/>
  <c r="S7" i="86"/>
  <c r="Y7" i="86" s="1"/>
  <c r="S6" i="86"/>
  <c r="Y6" i="86" s="1"/>
  <c r="S12" i="86"/>
  <c r="Y12" i="86" s="1"/>
  <c r="S11" i="86"/>
  <c r="Y11" i="86" s="1"/>
  <c r="S10" i="86"/>
  <c r="Y10" i="86" s="1"/>
  <c r="S9" i="86"/>
  <c r="Y9" i="86" s="1"/>
  <c r="S5" i="86"/>
  <c r="S8" i="86"/>
  <c r="Y8" i="86" s="1"/>
  <c r="R12" i="88" l="1"/>
  <c r="X12" i="88" s="1"/>
  <c r="R13" i="87"/>
  <c r="R14" i="87" s="1"/>
  <c r="R12" i="85"/>
  <c r="X12" i="85" s="1"/>
  <c r="R13" i="88"/>
  <c r="R14" i="88" s="1"/>
  <c r="X23" i="88" s="1"/>
  <c r="R13" i="90"/>
  <c r="R14" i="90" s="1"/>
  <c r="X23" i="90" s="1"/>
  <c r="R13" i="89"/>
  <c r="R14" i="89" s="1"/>
  <c r="X23" i="89" s="1"/>
  <c r="X14" i="96"/>
  <c r="X18" i="96" s="1"/>
  <c r="S14" i="96"/>
  <c r="Y5" i="96"/>
  <c r="X14" i="95"/>
  <c r="X18" i="95" s="1"/>
  <c r="S14" i="95"/>
  <c r="Y5" i="95"/>
  <c r="X14" i="94"/>
  <c r="X18" i="94" s="1"/>
  <c r="S14" i="94"/>
  <c r="Y5" i="94"/>
  <c r="X14" i="93"/>
  <c r="X18" i="93" s="1"/>
  <c r="S14" i="93"/>
  <c r="Y5" i="93"/>
  <c r="S14" i="92"/>
  <c r="Y5" i="92"/>
  <c r="X7" i="92"/>
  <c r="X14" i="91"/>
  <c r="X18" i="91" s="1"/>
  <c r="S14" i="91"/>
  <c r="Y5" i="91"/>
  <c r="S14" i="85"/>
  <c r="Y5" i="85"/>
  <c r="Y23" i="88"/>
  <c r="Y5" i="88"/>
  <c r="S14" i="87"/>
  <c r="Y23" i="87" s="1"/>
  <c r="Y5" i="87"/>
  <c r="Y23" i="90"/>
  <c r="Y5" i="90"/>
  <c r="S14" i="89"/>
  <c r="Y23" i="89" s="1"/>
  <c r="Y5" i="89"/>
  <c r="S14" i="86"/>
  <c r="Y5" i="86"/>
  <c r="X23" i="87" l="1"/>
  <c r="X14" i="87"/>
  <c r="X18" i="87" s="1"/>
  <c r="R13" i="85"/>
  <c r="R14" i="85" s="1"/>
  <c r="X14" i="90"/>
  <c r="X18" i="90" s="1"/>
  <c r="X24" i="90" s="1"/>
  <c r="X14" i="89"/>
  <c r="X18" i="89" s="1"/>
  <c r="X24" i="89" s="1"/>
  <c r="Y14" i="96"/>
  <c r="Y18" i="96" s="1"/>
  <c r="Y14" i="95"/>
  <c r="Y18" i="95" s="1"/>
  <c r="Y14" i="94"/>
  <c r="Y18" i="94" s="1"/>
  <c r="Y14" i="93"/>
  <c r="Y18" i="93" s="1"/>
  <c r="X14" i="92"/>
  <c r="X18" i="92" s="1"/>
  <c r="Y14" i="92"/>
  <c r="Y18" i="92" s="1"/>
  <c r="Y14" i="91"/>
  <c r="Y18" i="91" s="1"/>
  <c r="Y14" i="85"/>
  <c r="Y18" i="85" s="1"/>
  <c r="Y14" i="88"/>
  <c r="Y18" i="88" s="1"/>
  <c r="Y24" i="88" s="1"/>
  <c r="X14" i="88"/>
  <c r="X18" i="88" s="1"/>
  <c r="X24" i="88" s="1"/>
  <c r="Y14" i="87"/>
  <c r="Y18" i="87" s="1"/>
  <c r="Y24" i="87" s="1"/>
  <c r="Y14" i="90"/>
  <c r="Y18" i="90" s="1"/>
  <c r="Y24" i="90" s="1"/>
  <c r="Y14" i="89"/>
  <c r="Y18" i="89" s="1"/>
  <c r="Y24" i="89" s="1"/>
  <c r="Y14" i="86"/>
  <c r="Y18" i="86" s="1"/>
  <c r="Y23" i="86"/>
  <c r="X24" i="87" l="1"/>
  <c r="X14" i="85"/>
  <c r="X18" i="85" s="1"/>
  <c r="Y24" i="86"/>
  <c r="AN41" i="86" l="1"/>
  <c r="AN40" i="86"/>
  <c r="B12" i="105" l="1"/>
  <c r="B11" i="105"/>
  <c r="B10" i="105"/>
  <c r="B9" i="105"/>
  <c r="B8" i="105"/>
  <c r="B7" i="105"/>
  <c r="B6" i="105"/>
  <c r="B5" i="105"/>
  <c r="B4" i="105"/>
  <c r="B3" i="105"/>
  <c r="C30" i="86" l="1"/>
  <c r="N9" i="86" l="1"/>
  <c r="N11" i="86"/>
  <c r="N8" i="86"/>
  <c r="N5" i="86"/>
  <c r="N6" i="86"/>
  <c r="N10" i="86"/>
  <c r="N7" i="86"/>
  <c r="N12" i="86"/>
  <c r="AN42" i="86"/>
  <c r="AP45" i="86"/>
  <c r="AN35" i="86"/>
  <c r="AN33" i="86"/>
  <c r="AN32" i="86"/>
  <c r="AN34" i="86"/>
  <c r="AN37" i="86"/>
  <c r="AN36" i="86"/>
  <c r="R7" i="86" l="1"/>
  <c r="X7" i="86" s="1"/>
  <c r="R13" i="86"/>
  <c r="R6" i="86"/>
  <c r="X6" i="86" s="1"/>
  <c r="R5" i="86"/>
  <c r="R10" i="86"/>
  <c r="X10" i="86" s="1"/>
  <c r="R12" i="86"/>
  <c r="X12" i="86" s="1"/>
  <c r="R8" i="86"/>
  <c r="X8" i="86" s="1"/>
  <c r="R9" i="86"/>
  <c r="X9" i="86" s="1"/>
  <c r="R11" i="86"/>
  <c r="X11" i="86" s="1"/>
  <c r="AN31" i="86"/>
  <c r="R14" i="86" l="1"/>
  <c r="X5" i="86"/>
  <c r="AN38" i="86"/>
  <c r="X14" i="86" l="1"/>
  <c r="X18" i="86" s="1"/>
  <c r="X23" i="86"/>
  <c r="AN39" i="86"/>
  <c r="AN43" i="86" s="1"/>
  <c r="X24" i="86" l="1"/>
</calcChain>
</file>

<file path=xl/sharedStrings.xml><?xml version="1.0" encoding="utf-8"?>
<sst xmlns="http://schemas.openxmlformats.org/spreadsheetml/2006/main" count="1257" uniqueCount="134">
  <si>
    <t>E</t>
  </si>
  <si>
    <t>D</t>
  </si>
  <si>
    <t>C</t>
  </si>
  <si>
    <t>B</t>
  </si>
  <si>
    <t>A</t>
  </si>
  <si>
    <t>=</t>
  </si>
  <si>
    <t>F</t>
  </si>
  <si>
    <t>x</t>
  </si>
  <si>
    <t>Σ</t>
  </si>
  <si>
    <t>El.Gr</t>
  </si>
  <si>
    <t>G</t>
  </si>
  <si>
    <t>IV</t>
  </si>
  <si>
    <t>Gr.</t>
  </si>
  <si>
    <t xml:space="preserve">Sum  </t>
  </si>
  <si>
    <t>Element</t>
  </si>
  <si>
    <t>Value</t>
  </si>
  <si>
    <t>Ded.</t>
  </si>
  <si>
    <t>Comments</t>
  </si>
  <si>
    <t>D - Score</t>
  </si>
  <si>
    <t>E - Score</t>
  </si>
  <si>
    <t>Score</t>
  </si>
  <si>
    <t>Dism.</t>
  </si>
  <si>
    <t>Con.</t>
  </si>
  <si>
    <t>Difficulty</t>
  </si>
  <si>
    <t>Video File Name:</t>
  </si>
  <si>
    <t># 07</t>
  </si>
  <si>
    <t>PH</t>
  </si>
  <si>
    <t>H</t>
  </si>
  <si>
    <t>Wiederholungsregel bitte manuell überprüfen.</t>
  </si>
  <si>
    <t>Max. 5 Elemente pro Gruppe!</t>
  </si>
  <si>
    <t xml:space="preserve">Falls zuviele Elemente aus einer Gruppe, </t>
  </si>
  <si>
    <t>II</t>
  </si>
  <si>
    <t>Hüftwinkel</t>
  </si>
  <si>
    <t>Drehspreizen</t>
  </si>
  <si>
    <t>Flanke</t>
  </si>
  <si>
    <t>I</t>
  </si>
  <si>
    <t>III</t>
  </si>
  <si>
    <t>Hüftwinkel, Beine offen</t>
  </si>
  <si>
    <t>Amplitude</t>
  </si>
  <si>
    <t>Flanke 1/4 Dr.</t>
  </si>
  <si>
    <t>NE</t>
  </si>
  <si>
    <t>Amplitude, Knie</t>
  </si>
  <si>
    <t>Schere</t>
  </si>
  <si>
    <t>Tschechenkehre</t>
  </si>
  <si>
    <t>Loop</t>
  </si>
  <si>
    <t>Winkel</t>
  </si>
  <si>
    <t>Amplitude, Hüftwinkel</t>
  </si>
  <si>
    <t>02PP_Dunningen1</t>
  </si>
  <si>
    <t>Schere rw</t>
  </si>
  <si>
    <t>Wanderspreizen</t>
  </si>
  <si>
    <t>Amplitude, Hüfte , Knie</t>
  </si>
  <si>
    <t>Beine offen, Knie</t>
  </si>
  <si>
    <t>02PP_Dunningen2</t>
  </si>
  <si>
    <t>2. Flanke</t>
  </si>
  <si>
    <t>Knie, Hüftwinkel</t>
  </si>
  <si>
    <t>Wende zum Drehspreizen</t>
  </si>
  <si>
    <t>Schere vw</t>
  </si>
  <si>
    <t>W</t>
  </si>
  <si>
    <t>02PP_3DTL_LB</t>
  </si>
  <si>
    <t>Kopfkreisflanke</t>
  </si>
  <si>
    <t>Flanke 1/4 Dr</t>
  </si>
  <si>
    <t>Herbstritt, Lars 2,4 11,00</t>
  </si>
  <si>
    <t>02PP_3DTL_Hecknengaeu</t>
  </si>
  <si>
    <t>02PP_3DTL_Grötzingen</t>
  </si>
  <si>
    <t>Ampltude</t>
  </si>
  <si>
    <t>Flanke Wechselstütz</t>
  </si>
  <si>
    <t>Thomas</t>
  </si>
  <si>
    <t>Handstand 3 Teile</t>
  </si>
  <si>
    <t>Hüfte</t>
  </si>
  <si>
    <t xml:space="preserve"> Rudat, Jens 3,3 11,40</t>
  </si>
  <si>
    <t>Stückli B</t>
  </si>
  <si>
    <t>Wandern 1/3 rw</t>
  </si>
  <si>
    <t>Neutraler Abzug:</t>
  </si>
  <si>
    <t>bei kurzen Übungen</t>
  </si>
  <si>
    <t>ElWi</t>
  </si>
  <si>
    <t>Abzüge</t>
  </si>
  <si>
    <t>nur CdP</t>
  </si>
  <si>
    <t>KM:</t>
  </si>
  <si>
    <t>CdP:</t>
  </si>
  <si>
    <t>KM</t>
  </si>
  <si>
    <t>CdP</t>
  </si>
  <si>
    <t>bitte "x" in Spalte E eintragen</t>
  </si>
  <si>
    <t>Penalty</t>
  </si>
  <si>
    <t># 02</t>
  </si>
  <si>
    <t>Penalty bitte mit negativem Wert in 'XY15' eintragen</t>
  </si>
  <si>
    <t>Rückspreizen</t>
  </si>
  <si>
    <t>Swiss double ohne Einflanken</t>
  </si>
  <si>
    <t>Vorspreizen</t>
  </si>
  <si>
    <t>Schere gesprungen</t>
  </si>
  <si>
    <t>Wandern  seitwärts</t>
  </si>
  <si>
    <t>kein Pendelschwung</t>
  </si>
  <si>
    <t>Amplitude,  Knie</t>
  </si>
  <si>
    <t>Beine offen, Knie, Hüfte, unter 30°</t>
  </si>
  <si>
    <t xml:space="preserve">Tschechenkehre </t>
  </si>
  <si>
    <t>Wandern seitwärts</t>
  </si>
  <si>
    <t>Wechselstützflanke</t>
  </si>
  <si>
    <t>Vor- und Rückspreizen</t>
  </si>
  <si>
    <t>Rück- und Vorspreizen</t>
  </si>
  <si>
    <t>Hüfte, Touchieren</t>
  </si>
  <si>
    <t>Schere 1/1 (Doppelschere)</t>
  </si>
  <si>
    <t>Drehkehre (W vom Drehspreizen)</t>
  </si>
  <si>
    <t>Hüfte, Knie, Übungsunterbrechung</t>
  </si>
  <si>
    <t>Rückspreizen, Vorspreizen</t>
  </si>
  <si>
    <t>1/3 Wandern seitwärts mit ¼ Drehung</t>
  </si>
  <si>
    <t>Handstand aus Kreisflanke mit ¼ Drehung</t>
  </si>
  <si>
    <t>Amplitude, Touchieren des Geräts</t>
  </si>
  <si>
    <t>Hüfte 90′ wegen spätem Grifflösen, Übungsunterbrechung</t>
  </si>
  <si>
    <t>Ellenbogen</t>
  </si>
  <si>
    <t>Stöckli A</t>
  </si>
  <si>
    <t>Wende</t>
  </si>
  <si>
    <t>versetzter Stütz</t>
  </si>
  <si>
    <t>Rhythmus</t>
  </si>
  <si>
    <t>Amplitude, Spreizwinkel</t>
  </si>
  <si>
    <t>versetzter Griff, Hüftwinkel</t>
  </si>
  <si>
    <t xml:space="preserve">1/3 Wanderen seitwärts </t>
  </si>
  <si>
    <t>Beine offen</t>
  </si>
  <si>
    <t>Knie, Beine offen</t>
  </si>
  <si>
    <t>Ampolitude, Knie, nicht gesprungen</t>
  </si>
  <si>
    <t>Ampltude, Hüftwinkel</t>
  </si>
  <si>
    <t>Nachdrücken, ästhetischer Fehler (er hat es eilig), ARW</t>
  </si>
  <si>
    <t>Man könnte bei jeder Kreisflanke 0,1 P abziehen, da wegen des späten Grifflösens</t>
  </si>
  <si>
    <t>der rechten Hand beim Vorschwung ein Spindelansatz entsteht (technischer Fehler).</t>
  </si>
  <si>
    <t>Stöcki A zur Wende ist bei KM1 ein B-Abgang</t>
  </si>
  <si>
    <t>Doppelschere mit Transport</t>
  </si>
  <si>
    <t>Doppelschere mit 1/3 Wandern</t>
  </si>
  <si>
    <t>Doppelschere 1/2 Dr. mit 1/3 Wandern</t>
  </si>
  <si>
    <t>Schere 1/2 Dr. gesprungen 1/3</t>
  </si>
  <si>
    <t>Stöckli umgekehrt (II-80)</t>
  </si>
  <si>
    <t>Beine offen, Knie, Hüfte</t>
  </si>
  <si>
    <t xml:space="preserve"> unter 30°</t>
  </si>
  <si>
    <t>Stöcki zur Wende ist bei KM1 ein B-Abgang</t>
  </si>
  <si>
    <t xml:space="preserve"> zur Wende</t>
  </si>
  <si>
    <t>KM1: Stöckli umgekehrt zur Wende ist B-Abgang</t>
  </si>
  <si>
    <t>Schwabenflanke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</si>
</sst>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.0"/>
    <numFmt numFmtId="166" formatCode="00"/>
  </numFmts>
  <fonts count="41" x14ac:knownFonts="1">
    <font>
      <sz val="12"/>
      <name val="Arial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Engravers MT"/>
      <family val="1"/>
    </font>
    <font>
      <b/>
      <sz val="24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6"/>
      <color indexed="10"/>
      <name val="Arial Black"/>
      <family val="2"/>
    </font>
    <font>
      <sz val="26"/>
      <color indexed="10"/>
      <name val="Arial Black"/>
      <family val="2"/>
    </font>
    <font>
      <b/>
      <i/>
      <sz val="14"/>
      <color rgb="FFFF0000"/>
      <name val="Arial"/>
      <family val="2"/>
    </font>
    <font>
      <sz val="14"/>
      <color indexed="8"/>
      <name val="Engravers MT"/>
      <family val="1"/>
    </font>
    <font>
      <sz val="12"/>
      <color theme="1"/>
      <name val="Arial"/>
      <family val="2"/>
    </font>
    <font>
      <sz val="200"/>
      <color rgb="FFFF0000"/>
      <name val="Arial Black"/>
      <family val="2"/>
    </font>
    <font>
      <b/>
      <sz val="14"/>
      <color rgb="FFFF0000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  <charset val="1"/>
    </font>
    <font>
      <sz val="14"/>
      <color rgb="FF000000"/>
      <name val="Engravers MT"/>
      <family val="1"/>
      <charset val="1"/>
    </font>
    <font>
      <b/>
      <sz val="14"/>
      <name val="Arial"/>
      <family val="2"/>
      <charset val="1"/>
    </font>
    <font>
      <sz val="14"/>
      <name val="Engravers MT"/>
      <family val="1"/>
      <charset val="1"/>
    </font>
    <font>
      <b/>
      <sz val="14"/>
      <name val="Engravers MT"/>
      <family val="1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0000"/>
      <name val="Engravers MT"/>
      <family val="1"/>
      <charset val="1"/>
    </font>
    <font>
      <sz val="14"/>
      <color rgb="FF000000"/>
      <name val="Arial"/>
      <family val="2"/>
      <charset val="1"/>
    </font>
    <font>
      <sz val="14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CAF0"/>
        <bgColor rgb="FFCCCCFF"/>
      </patternFill>
    </fill>
  </fills>
  <borders count="6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2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164" fontId="9" fillId="2" borderId="16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vertical="center"/>
    </xf>
    <xf numFmtId="0" fontId="4" fillId="2" borderId="1" xfId="0" applyFont="1" applyFill="1" applyBorder="1"/>
    <xf numFmtId="0" fontId="3" fillId="0" borderId="18" xfId="0" applyFont="1" applyBorder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12" fillId="2" borderId="1" xfId="0" applyFont="1" applyFill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22" xfId="0" applyFont="1" applyBorder="1"/>
    <xf numFmtId="0" fontId="11" fillId="0" borderId="22" xfId="0" applyFont="1" applyBorder="1" applyAlignment="1"/>
    <xf numFmtId="0" fontId="6" fillId="0" borderId="24" xfId="0" applyFont="1" applyBorder="1"/>
    <xf numFmtId="0" fontId="15" fillId="0" borderId="24" xfId="0" applyFont="1" applyBorder="1" applyAlignment="1">
      <alignment horizontal="center"/>
    </xf>
    <xf numFmtId="0" fontId="15" fillId="0" borderId="24" xfId="0" applyFont="1" applyBorder="1"/>
    <xf numFmtId="0" fontId="9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12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9" fillId="3" borderId="2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6" xfId="0" applyFont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" fillId="0" borderId="22" xfId="0" applyFont="1" applyBorder="1"/>
    <xf numFmtId="0" fontId="1" fillId="3" borderId="23" xfId="0" applyFont="1" applyFill="1" applyBorder="1"/>
    <xf numFmtId="0" fontId="19" fillId="0" borderId="32" xfId="1" applyFont="1" applyBorder="1" applyAlignment="1">
      <alignment horizontal="center"/>
    </xf>
    <xf numFmtId="164" fontId="19" fillId="0" borderId="32" xfId="1" applyNumberFormat="1" applyFont="1" applyBorder="1" applyAlignment="1">
      <alignment horizontal="center" vertical="center"/>
    </xf>
    <xf numFmtId="164" fontId="17" fillId="0" borderId="33" xfId="1" applyNumberFormat="1" applyFont="1" applyBorder="1" applyAlignment="1">
      <alignment horizontal="center" vertical="center"/>
    </xf>
    <xf numFmtId="0" fontId="19" fillId="0" borderId="31" xfId="1" applyFont="1" applyBorder="1" applyAlignment="1">
      <alignment horizontal="center"/>
    </xf>
    <xf numFmtId="164" fontId="19" fillId="0" borderId="31" xfId="1" applyNumberFormat="1" applyFont="1" applyBorder="1" applyAlignment="1">
      <alignment horizontal="center" vertical="center"/>
    </xf>
    <xf numFmtId="164" fontId="17" fillId="0" borderId="34" xfId="1" applyNumberFormat="1" applyFont="1" applyBorder="1" applyAlignment="1">
      <alignment horizontal="center" vertical="center"/>
    </xf>
    <xf numFmtId="0" fontId="19" fillId="0" borderId="28" xfId="1" applyFont="1" applyBorder="1" applyAlignment="1">
      <alignment horizontal="center"/>
    </xf>
    <xf numFmtId="164" fontId="19" fillId="0" borderId="28" xfId="1" applyNumberFormat="1" applyFont="1" applyBorder="1" applyAlignment="1">
      <alignment horizontal="center" vertical="center"/>
    </xf>
    <xf numFmtId="164" fontId="17" fillId="0" borderId="35" xfId="1" applyNumberFormat="1" applyFont="1" applyBorder="1" applyAlignment="1">
      <alignment horizontal="center" vertical="center"/>
    </xf>
    <xf numFmtId="0" fontId="21" fillId="0" borderId="36" xfId="1" applyFont="1" applyBorder="1" applyAlignment="1">
      <alignment horizontal="center"/>
    </xf>
    <xf numFmtId="164" fontId="21" fillId="0" borderId="36" xfId="1" applyNumberFormat="1" applyFont="1" applyBorder="1" applyAlignment="1">
      <alignment horizontal="center" vertical="center"/>
    </xf>
    <xf numFmtId="164" fontId="20" fillId="0" borderId="37" xfId="1" applyNumberFormat="1" applyFont="1" applyBorder="1" applyAlignment="1">
      <alignment horizontal="center" vertical="center"/>
    </xf>
    <xf numFmtId="0" fontId="19" fillId="0" borderId="38" xfId="1" applyFont="1" applyBorder="1" applyAlignment="1">
      <alignment horizontal="center"/>
    </xf>
    <xf numFmtId="164" fontId="19" fillId="0" borderId="38" xfId="1" applyNumberFormat="1" applyFont="1" applyBorder="1" applyAlignment="1">
      <alignment horizontal="center" vertical="center"/>
    </xf>
    <xf numFmtId="164" fontId="17" fillId="0" borderId="39" xfId="1" applyNumberFormat="1" applyFont="1" applyBorder="1" applyAlignment="1">
      <alignment horizontal="center" vertical="center"/>
    </xf>
    <xf numFmtId="1" fontId="19" fillId="0" borderId="31" xfId="1" applyNumberFormat="1" applyFont="1" applyBorder="1" applyAlignment="1">
      <alignment horizontal="center" vertical="center"/>
    </xf>
    <xf numFmtId="1" fontId="19" fillId="0" borderId="28" xfId="1" applyNumberFormat="1" applyFont="1" applyBorder="1" applyAlignment="1">
      <alignment horizontal="center" vertical="center"/>
    </xf>
    <xf numFmtId="165" fontId="11" fillId="4" borderId="48" xfId="0" applyNumberFormat="1" applyFont="1" applyFill="1" applyBorder="1" applyAlignment="1">
      <alignment horizontal="center"/>
    </xf>
    <xf numFmtId="165" fontId="11" fillId="4" borderId="49" xfId="0" applyNumberFormat="1" applyFont="1" applyFill="1" applyBorder="1" applyAlignment="1">
      <alignment horizontal="center"/>
    </xf>
    <xf numFmtId="165" fontId="11" fillId="4" borderId="50" xfId="0" applyNumberFormat="1" applyFont="1" applyFill="1" applyBorder="1" applyAlignment="1">
      <alignment horizontal="center"/>
    </xf>
    <xf numFmtId="165" fontId="11" fillId="4" borderId="29" xfId="0" applyNumberFormat="1" applyFont="1" applyFill="1" applyBorder="1" applyAlignment="1">
      <alignment horizontal="center"/>
    </xf>
    <xf numFmtId="165" fontId="11" fillId="4" borderId="19" xfId="0" applyNumberFormat="1" applyFont="1" applyFill="1" applyBorder="1" applyAlignment="1">
      <alignment horizontal="center"/>
    </xf>
    <xf numFmtId="165" fontId="11" fillId="4" borderId="22" xfId="0" applyNumberFormat="1" applyFont="1" applyFill="1" applyBorder="1" applyAlignment="1">
      <alignment horizontal="center"/>
    </xf>
    <xf numFmtId="165" fontId="11" fillId="3" borderId="52" xfId="0" applyNumberFormat="1" applyFont="1" applyFill="1" applyBorder="1" applyAlignment="1">
      <alignment horizontal="center"/>
    </xf>
    <xf numFmtId="165" fontId="11" fillId="3" borderId="51" xfId="0" applyNumberFormat="1" applyFont="1" applyFill="1" applyBorder="1" applyAlignment="1">
      <alignment horizontal="center"/>
    </xf>
    <xf numFmtId="165" fontId="11" fillId="3" borderId="53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5" fillId="4" borderId="24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1" fillId="0" borderId="6" xfId="0" applyFont="1" applyBorder="1"/>
    <xf numFmtId="0" fontId="1" fillId="3" borderId="21" xfId="0" applyFont="1" applyFill="1" applyBorder="1"/>
    <xf numFmtId="0" fontId="1" fillId="0" borderId="6" xfId="0" applyFont="1" applyBorder="1" applyAlignment="1"/>
    <xf numFmtId="0" fontId="5" fillId="3" borderId="21" xfId="0" applyFont="1" applyFill="1" applyBorder="1"/>
    <xf numFmtId="0" fontId="1" fillId="0" borderId="26" xfId="0" applyFont="1" applyBorder="1"/>
    <xf numFmtId="165" fontId="1" fillId="4" borderId="50" xfId="0" applyNumberFormat="1" applyFont="1" applyFill="1" applyBorder="1" applyAlignment="1">
      <alignment horizontal="center"/>
    </xf>
    <xf numFmtId="165" fontId="1" fillId="4" borderId="48" xfId="0" applyNumberFormat="1" applyFont="1" applyFill="1" applyBorder="1" applyAlignment="1">
      <alignment horizontal="center"/>
    </xf>
    <xf numFmtId="165" fontId="1" fillId="3" borderId="52" xfId="0" applyNumberFormat="1" applyFont="1" applyFill="1" applyBorder="1" applyAlignment="1">
      <alignment horizontal="center"/>
    </xf>
    <xf numFmtId="165" fontId="1" fillId="3" borderId="5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4" fontId="25" fillId="0" borderId="0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6" xfId="0" applyFont="1" applyBorder="1"/>
    <xf numFmtId="165" fontId="1" fillId="4" borderId="49" xfId="0" applyNumberFormat="1" applyFont="1" applyFill="1" applyBorder="1" applyAlignment="1">
      <alignment horizontal="center"/>
    </xf>
    <xf numFmtId="165" fontId="1" fillId="4" borderId="19" xfId="0" applyNumberFormat="1" applyFont="1" applyFill="1" applyBorder="1" applyAlignment="1">
      <alignment horizontal="center"/>
    </xf>
    <xf numFmtId="0" fontId="27" fillId="0" borderId="0" xfId="2"/>
    <xf numFmtId="0" fontId="1" fillId="0" borderId="22" xfId="0" applyFont="1" applyBorder="1" applyAlignment="1"/>
    <xf numFmtId="0" fontId="24" fillId="0" borderId="0" xfId="0" applyFont="1" applyBorder="1"/>
    <xf numFmtId="0" fontId="13" fillId="0" borderId="6" xfId="0" applyFont="1" applyBorder="1"/>
    <xf numFmtId="165" fontId="11" fillId="0" borderId="50" xfId="0" applyNumberFormat="1" applyFont="1" applyFill="1" applyBorder="1" applyAlignment="1">
      <alignment horizontal="center"/>
    </xf>
    <xf numFmtId="165" fontId="1" fillId="0" borderId="50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0" fontId="24" fillId="0" borderId="26" xfId="0" applyFont="1" applyBorder="1"/>
    <xf numFmtId="0" fontId="24" fillId="0" borderId="22" xfId="0" applyFont="1" applyBorder="1"/>
    <xf numFmtId="0" fontId="9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5" fontId="11" fillId="0" borderId="49" xfId="0" applyNumberFormat="1" applyFont="1" applyFill="1" applyBorder="1" applyAlignment="1">
      <alignment horizontal="center"/>
    </xf>
    <xf numFmtId="165" fontId="11" fillId="0" borderId="48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24" fillId="0" borderId="22" xfId="0" applyFont="1" applyBorder="1" applyAlignment="1"/>
    <xf numFmtId="0" fontId="24" fillId="3" borderId="23" xfId="0" applyFont="1" applyFill="1" applyBorder="1"/>
    <xf numFmtId="165" fontId="24" fillId="0" borderId="19" xfId="0" applyNumberFormat="1" applyFont="1" applyFill="1" applyBorder="1" applyAlignment="1">
      <alignment horizontal="center"/>
    </xf>
    <xf numFmtId="165" fontId="24" fillId="0" borderId="48" xfId="0" applyNumberFormat="1" applyFont="1" applyFill="1" applyBorder="1" applyAlignment="1">
      <alignment horizontal="center"/>
    </xf>
    <xf numFmtId="165" fontId="24" fillId="3" borderId="51" xfId="0" applyNumberFormat="1" applyFont="1" applyFill="1" applyBorder="1" applyAlignment="1">
      <alignment horizontal="center"/>
    </xf>
    <xf numFmtId="49" fontId="12" fillId="5" borderId="0" xfId="0" applyNumberFormat="1" applyFont="1" applyFill="1" applyAlignment="1">
      <alignment horizontal="left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13" fillId="5" borderId="0" xfId="0" applyFont="1" applyFill="1"/>
    <xf numFmtId="0" fontId="15" fillId="6" borderId="24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/>
    </xf>
    <xf numFmtId="0" fontId="28" fillId="6" borderId="59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 vertical="center"/>
    </xf>
    <xf numFmtId="164" fontId="29" fillId="6" borderId="0" xfId="0" applyNumberFormat="1" applyFont="1" applyFill="1" applyAlignment="1">
      <alignment horizontal="center"/>
    </xf>
    <xf numFmtId="164" fontId="15" fillId="6" borderId="24" xfId="0" applyNumberFormat="1" applyFont="1" applyFill="1" applyBorder="1" applyAlignment="1">
      <alignment horizontal="center"/>
    </xf>
    <xf numFmtId="165" fontId="24" fillId="6" borderId="29" xfId="0" applyNumberFormat="1" applyFont="1" applyFill="1" applyBorder="1" applyAlignment="1">
      <alignment horizontal="center"/>
    </xf>
    <xf numFmtId="165" fontId="24" fillId="6" borderId="22" xfId="0" applyNumberFormat="1" applyFont="1" applyFill="1" applyBorder="1" applyAlignment="1">
      <alignment horizontal="center"/>
    </xf>
    <xf numFmtId="165" fontId="24" fillId="6" borderId="53" xfId="0" applyNumberFormat="1" applyFont="1" applyFill="1" applyBorder="1" applyAlignment="1">
      <alignment horizontal="center"/>
    </xf>
    <xf numFmtId="165" fontId="9" fillId="2" borderId="16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15" fillId="7" borderId="0" xfId="0" applyFont="1" applyFill="1" applyBorder="1"/>
    <xf numFmtId="0" fontId="15" fillId="6" borderId="0" xfId="0" applyFont="1" applyFill="1" applyBorder="1"/>
    <xf numFmtId="0" fontId="15" fillId="0" borderId="0" xfId="0" applyFont="1" applyBorder="1"/>
    <xf numFmtId="0" fontId="14" fillId="7" borderId="27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164" fontId="1" fillId="7" borderId="57" xfId="0" applyNumberFormat="1" applyFont="1" applyFill="1" applyBorder="1" applyAlignment="1">
      <alignment horizontal="center" vertical="center"/>
    </xf>
    <xf numFmtId="164" fontId="1" fillId="6" borderId="57" xfId="0" applyNumberFormat="1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/>
    </xf>
    <xf numFmtId="164" fontId="5" fillId="6" borderId="58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 applyProtection="1">
      <alignment horizontal="center"/>
      <protection locked="0"/>
    </xf>
    <xf numFmtId="0" fontId="9" fillId="6" borderId="5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2" fillId="7" borderId="0" xfId="0" applyFont="1" applyFill="1" applyBorder="1" applyAlignment="1" applyProtection="1">
      <alignment horizontal="center"/>
      <protection locked="0"/>
    </xf>
    <xf numFmtId="164" fontId="1" fillId="7" borderId="0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vertical="center"/>
    </xf>
    <xf numFmtId="164" fontId="1" fillId="7" borderId="14" xfId="0" applyNumberFormat="1" applyFont="1" applyFill="1" applyBorder="1" applyAlignment="1">
      <alignment horizontal="center" vertical="center"/>
    </xf>
    <xf numFmtId="164" fontId="1" fillId="6" borderId="14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5" fillId="6" borderId="7" xfId="0" applyNumberFormat="1" applyFont="1" applyFill="1" applyBorder="1" applyAlignment="1">
      <alignment vertical="center"/>
    </xf>
    <xf numFmtId="0" fontId="14" fillId="7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164" fontId="1" fillId="7" borderId="9" xfId="0" applyNumberFormat="1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164" fontId="1" fillId="0" borderId="61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164" fontId="5" fillId="0" borderId="62" xfId="0" applyNumberFormat="1" applyFont="1" applyBorder="1" applyAlignment="1">
      <alignment vertical="center"/>
    </xf>
    <xf numFmtId="0" fontId="24" fillId="0" borderId="18" xfId="0" applyFont="1" applyBorder="1"/>
    <xf numFmtId="164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4" fillId="0" borderId="4" xfId="0" applyFont="1" applyBorder="1"/>
    <xf numFmtId="0" fontId="3" fillId="7" borderId="0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24" fillId="0" borderId="8" xfId="0" applyFont="1" applyBorder="1"/>
    <xf numFmtId="0" fontId="16" fillId="7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1" fontId="1" fillId="7" borderId="14" xfId="0" applyNumberFormat="1" applyFont="1" applyFill="1" applyBorder="1" applyAlignment="1">
      <alignment horizontal="center" vertical="center"/>
    </xf>
    <xf numFmtId="1" fontId="1" fillId="6" borderId="1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0" fillId="0" borderId="0" xfId="0" applyFont="1" applyBorder="1"/>
    <xf numFmtId="0" fontId="1" fillId="7" borderId="8" xfId="0" applyFont="1" applyFill="1" applyBorder="1" applyAlignment="1">
      <alignment horizontal="center"/>
    </xf>
    <xf numFmtId="164" fontId="9" fillId="2" borderId="63" xfId="0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0" fontId="0" fillId="7" borderId="0" xfId="0" applyFill="1" applyAlignment="1">
      <alignment horizontal="center"/>
    </xf>
    <xf numFmtId="0" fontId="0" fillId="6" borderId="0" xfId="0" applyFill="1"/>
    <xf numFmtId="0" fontId="24" fillId="3" borderId="0" xfId="0" applyFont="1" applyFill="1" applyBorder="1"/>
    <xf numFmtId="0" fontId="30" fillId="0" borderId="0" xfId="0" applyFont="1"/>
    <xf numFmtId="0" fontId="31" fillId="0" borderId="3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center"/>
    </xf>
    <xf numFmtId="0" fontId="31" fillId="0" borderId="6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5" fillId="0" borderId="6" xfId="0" applyFont="1" applyBorder="1"/>
    <xf numFmtId="0" fontId="32" fillId="0" borderId="6" xfId="0" applyFont="1" applyBorder="1"/>
    <xf numFmtId="0" fontId="36" fillId="8" borderId="21" xfId="0" applyFont="1" applyFill="1" applyBorder="1"/>
    <xf numFmtId="0" fontId="34" fillId="8" borderId="21" xfId="0" applyFont="1" applyFill="1" applyBorder="1" applyAlignment="1">
      <alignment horizontal="center"/>
    </xf>
    <xf numFmtId="0" fontId="32" fillId="8" borderId="21" xfId="0" applyFont="1" applyFill="1" applyBorder="1" applyAlignment="1">
      <alignment horizontal="center"/>
    </xf>
    <xf numFmtId="165" fontId="35" fillId="0" borderId="19" xfId="0" applyNumberFormat="1" applyFont="1" applyBorder="1" applyAlignment="1">
      <alignment horizontal="center"/>
    </xf>
    <xf numFmtId="0" fontId="30" fillId="0" borderId="26" xfId="0" applyFont="1" applyBorder="1"/>
    <xf numFmtId="0" fontId="30" fillId="0" borderId="22" xfId="0" applyFont="1" applyBorder="1"/>
    <xf numFmtId="0" fontId="35" fillId="0" borderId="22" xfId="0" applyFont="1" applyBorder="1"/>
    <xf numFmtId="0" fontId="30" fillId="0" borderId="6" xfId="0" applyFont="1" applyBorder="1"/>
    <xf numFmtId="0" fontId="37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6" xfId="0" applyFont="1" applyBorder="1"/>
    <xf numFmtId="0" fontId="37" fillId="0" borderId="6" xfId="0" applyFont="1" applyBorder="1"/>
    <xf numFmtId="0" fontId="30" fillId="8" borderId="21" xfId="0" applyFont="1" applyFill="1" applyBorder="1"/>
    <xf numFmtId="0" fontId="31" fillId="8" borderId="21" xfId="0" applyFont="1" applyFill="1" applyBorder="1" applyAlignment="1">
      <alignment horizontal="center"/>
    </xf>
    <xf numFmtId="0" fontId="37" fillId="8" borderId="21" xfId="0" applyFont="1" applyFill="1" applyBorder="1" applyAlignment="1">
      <alignment horizontal="center"/>
    </xf>
    <xf numFmtId="165" fontId="35" fillId="0" borderId="48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6" xfId="0" applyFont="1" applyBorder="1"/>
    <xf numFmtId="165" fontId="1" fillId="3" borderId="53" xfId="0" applyNumberFormat="1" applyFont="1" applyFill="1" applyBorder="1" applyAlignment="1">
      <alignment horizontal="left"/>
    </xf>
    <xf numFmtId="0" fontId="1" fillId="7" borderId="22" xfId="0" applyFont="1" applyFill="1" applyBorder="1"/>
    <xf numFmtId="0" fontId="24" fillId="7" borderId="22" xfId="0" applyFont="1" applyFill="1" applyBorder="1"/>
    <xf numFmtId="0" fontId="20" fillId="0" borderId="40" xfId="1" applyFont="1" applyBorder="1" applyAlignment="1">
      <alignment vertical="center"/>
    </xf>
    <xf numFmtId="0" fontId="20" fillId="0" borderId="41" xfId="1" applyFont="1" applyBorder="1" applyAlignment="1">
      <alignment vertical="center"/>
    </xf>
    <xf numFmtId="0" fontId="20" fillId="0" borderId="42" xfId="1" applyFont="1" applyBorder="1" applyAlignment="1">
      <alignment vertical="center"/>
    </xf>
    <xf numFmtId="0" fontId="20" fillId="0" borderId="43" xfId="1" applyFont="1" applyBorder="1" applyAlignment="1">
      <alignment vertical="center"/>
    </xf>
    <xf numFmtId="0" fontId="20" fillId="0" borderId="44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164" fontId="20" fillId="0" borderId="46" xfId="1" applyNumberFormat="1" applyFont="1" applyBorder="1" applyAlignment="1">
      <alignment horizontal="center" vertical="center"/>
    </xf>
    <xf numFmtId="164" fontId="20" fillId="0" borderId="47" xfId="1" applyNumberFormat="1" applyFont="1" applyBorder="1" applyAlignment="1">
      <alignment horizontal="center" vertical="center"/>
    </xf>
  </cellXfs>
  <cellStyles count="3">
    <cellStyle name="Link" xfId="2" builtinId="8"/>
    <cellStyle name="Normal_BLANK 2006 CoP 05" xfId="1"/>
    <cellStyle name="Standard" xfId="0" builtinId="0"/>
  </cellStyles>
  <dxfs count="72"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2" name="Bilde 3" hidden="1"/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4" name="Object 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5" name="Object 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6" name="Object 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7" name="Object 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8" name="Object 7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9" name="Object 8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0" name="Object 9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1" name="Object 10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2" name="Object 11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3" name="Object 12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4" name="Object 13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5" name="Object 14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6" name="Object 15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17" name="Object 16" hidden="1"/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18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9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5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0</xdr:rowOff>
    </xdr:to>
    <xdr:pic>
      <xdr:nvPicPr>
        <xdr:cNvPr id="36" name="Picture 18" descr="illu_seitpf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youtube.com/watch?v=q9LfUjF5AA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youtube.com/watch?v=q9LfUjF5AA0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youtube.com/watch?v=q9LfUjF5AA0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q9LfUjF5AA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q9LfUjF5AA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q9LfUjF5AA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q9LfUjF5AA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youtube.com/watch?v=q9LfUjF5AA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youtube.com/watch?v=q9LfUjF5AA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youtube.com/watch?v=q9LfUjF5AA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youtube.com/watch?v=q9LfUjF5AA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zoomScale="70" zoomScaleNormal="70" workbookViewId="0">
      <selection activeCell="Y19" sqref="Y19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22.269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 t="s">
        <v>47</v>
      </c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217" t="s">
        <v>56</v>
      </c>
      <c r="C5" s="218" t="s">
        <v>4</v>
      </c>
      <c r="D5" s="219" t="s">
        <v>35</v>
      </c>
      <c r="E5" s="148"/>
      <c r="G5" s="82">
        <v>0.3</v>
      </c>
      <c r="H5" s="83"/>
      <c r="I5" s="83"/>
      <c r="J5" s="83"/>
      <c r="K5" s="84"/>
      <c r="L5" s="156"/>
      <c r="M5" s="103" t="s">
        <v>38</v>
      </c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3</v>
      </c>
      <c r="AA5" s="173" t="str">
        <f>IF(Z5&gt;5,"zuviel Elemente aus Gr.I","Gr I  Ok")</f>
        <v>Gr I  Ok</v>
      </c>
      <c r="AB5" s="54"/>
      <c r="AJ5" s="3" t="str">
        <f>IF(ISBLANK(E5),C5,0)</f>
        <v>A</v>
      </c>
      <c r="AK5" s="3" t="str">
        <f>IF(ISBLANK(E5),D5,0)</f>
        <v>I</v>
      </c>
    </row>
    <row r="6" spans="1:37" s="3" customFormat="1" ht="18" customHeight="1" x14ac:dyDescent="0.3">
      <c r="A6" s="31">
        <v>2</v>
      </c>
      <c r="B6" s="217" t="s">
        <v>85</v>
      </c>
      <c r="C6" s="220"/>
      <c r="D6" s="221"/>
      <c r="E6" s="149"/>
      <c r="G6" s="130">
        <v>0.3</v>
      </c>
      <c r="H6" s="81"/>
      <c r="I6" s="81"/>
      <c r="J6" s="81"/>
      <c r="K6" s="86"/>
      <c r="L6" s="157"/>
      <c r="M6" s="131" t="s">
        <v>38</v>
      </c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1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217" t="s">
        <v>48</v>
      </c>
      <c r="C7" s="220" t="s">
        <v>4</v>
      </c>
      <c r="D7" s="221" t="s">
        <v>35</v>
      </c>
      <c r="E7" s="150"/>
      <c r="G7" s="130">
        <v>0.3</v>
      </c>
      <c r="H7" s="81">
        <v>0.1</v>
      </c>
      <c r="I7" s="81"/>
      <c r="J7" s="81"/>
      <c r="K7" s="86"/>
      <c r="L7" s="157"/>
      <c r="M7" s="131" t="s">
        <v>41</v>
      </c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1</v>
      </c>
      <c r="AA7" s="173" t="str">
        <f>IF(Z7&gt;5,"zuviel Elemente aus Gr.III","Gr III  Ok")</f>
        <v>Gr III  Ok</v>
      </c>
      <c r="AB7" s="50"/>
      <c r="AJ7" s="3" t="str">
        <f t="shared" si="2"/>
        <v>A</v>
      </c>
      <c r="AK7" s="3" t="str">
        <f t="shared" si="3"/>
        <v>I</v>
      </c>
    </row>
    <row r="8" spans="1:37" s="3" customFormat="1" ht="18" customHeight="1" x14ac:dyDescent="0.3">
      <c r="A8" s="31">
        <v>4</v>
      </c>
      <c r="B8" s="217" t="s">
        <v>86</v>
      </c>
      <c r="C8" s="220" t="s">
        <v>40</v>
      </c>
      <c r="D8" s="221"/>
      <c r="E8" s="150"/>
      <c r="G8" s="130">
        <v>0.3</v>
      </c>
      <c r="H8" s="81">
        <v>0.1</v>
      </c>
      <c r="I8" s="81"/>
      <c r="J8" s="81"/>
      <c r="K8" s="86"/>
      <c r="L8" s="157"/>
      <c r="M8" s="132" t="s">
        <v>51</v>
      </c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1</v>
      </c>
      <c r="AA8" s="173" t="str">
        <f>IF(Z8&gt;5,"zuviel Elemente aus Gr.IV","Gr IV  Ok")</f>
        <v>Gr IV  Ok</v>
      </c>
      <c r="AB8" s="49"/>
      <c r="AJ8" s="3" t="str">
        <f t="shared" si="2"/>
        <v>NE</v>
      </c>
      <c r="AK8" s="3">
        <f t="shared" si="3"/>
        <v>0</v>
      </c>
    </row>
    <row r="9" spans="1:37" ht="18" customHeight="1" x14ac:dyDescent="0.3">
      <c r="A9" s="31">
        <v>5</v>
      </c>
      <c r="B9" s="217" t="s">
        <v>87</v>
      </c>
      <c r="C9" s="220"/>
      <c r="D9" s="221"/>
      <c r="E9" s="150"/>
      <c r="G9" s="130">
        <v>0.1</v>
      </c>
      <c r="H9" s="81"/>
      <c r="I9" s="81"/>
      <c r="J9" s="81"/>
      <c r="K9" s="86"/>
      <c r="L9" s="157"/>
      <c r="M9" s="132" t="s">
        <v>38</v>
      </c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217" t="s">
        <v>88</v>
      </c>
      <c r="C10" s="220" t="s">
        <v>3</v>
      </c>
      <c r="D10" s="221" t="s">
        <v>35</v>
      </c>
      <c r="E10" s="150"/>
      <c r="G10" s="85">
        <v>0.3</v>
      </c>
      <c r="H10" s="81">
        <v>0.1</v>
      </c>
      <c r="I10" s="81"/>
      <c r="J10" s="81"/>
      <c r="K10" s="86"/>
      <c r="L10" s="157"/>
      <c r="M10" s="132" t="s">
        <v>46</v>
      </c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 t="str">
        <f t="shared" si="2"/>
        <v>B</v>
      </c>
      <c r="AK10" s="3" t="str">
        <f t="shared" si="3"/>
        <v>I</v>
      </c>
    </row>
    <row r="11" spans="1:37" ht="18" customHeight="1" x14ac:dyDescent="0.3">
      <c r="A11" s="31">
        <v>7</v>
      </c>
      <c r="B11" s="217" t="s">
        <v>49</v>
      </c>
      <c r="C11" s="222" t="s">
        <v>40</v>
      </c>
      <c r="D11" s="223"/>
      <c r="E11" s="150"/>
      <c r="G11" s="85">
        <v>0.1</v>
      </c>
      <c r="H11" s="81"/>
      <c r="I11" s="81"/>
      <c r="J11" s="81"/>
      <c r="K11" s="86"/>
      <c r="L11" s="157"/>
      <c r="M11" s="132" t="s">
        <v>90</v>
      </c>
      <c r="N11" s="182">
        <f>COUNTIF($C$5:$C$36,"B")</f>
        <v>1</v>
      </c>
      <c r="O11" s="183">
        <f>COUNTIF($AJ$5:$AJ$29,"B")</f>
        <v>1</v>
      </c>
      <c r="P11" s="10"/>
      <c r="Q11" s="11" t="s">
        <v>3</v>
      </c>
      <c r="R11" s="176">
        <f>IF(SUM(N$5:N11)&gt;8, IF(SUM(R$5:R10)=8, 0, 8 -SUM(N$5:N10)), N11)</f>
        <v>1</v>
      </c>
      <c r="S11" s="172">
        <f>IF(SUM(O$5:O11)&gt;10, IF(SUM(S$5:S10)=10, 0, 10 -SUM(O$5:O10)), O11)</f>
        <v>1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0.4</v>
      </c>
      <c r="Y11" s="186">
        <f t="shared" si="0"/>
        <v>0.2</v>
      </c>
      <c r="AA11" s="118" t="s">
        <v>30</v>
      </c>
      <c r="AB11" s="49"/>
      <c r="AC11" s="3"/>
      <c r="AD11" s="3"/>
      <c r="AE11" s="3"/>
      <c r="AF11" s="3"/>
      <c r="AG11" s="3"/>
      <c r="AJ11" s="3" t="str">
        <f t="shared" si="2"/>
        <v>NE</v>
      </c>
      <c r="AK11" s="3">
        <f t="shared" si="3"/>
        <v>0</v>
      </c>
    </row>
    <row r="12" spans="1:37" ht="18" customHeight="1" x14ac:dyDescent="0.3">
      <c r="A12" s="31">
        <v>8</v>
      </c>
      <c r="B12" s="217" t="s">
        <v>85</v>
      </c>
      <c r="C12" s="222"/>
      <c r="D12" s="223"/>
      <c r="E12" s="150"/>
      <c r="G12" s="85">
        <v>0.1</v>
      </c>
      <c r="H12" s="81"/>
      <c r="I12" s="81"/>
      <c r="J12" s="81"/>
      <c r="K12" s="86"/>
      <c r="L12" s="157"/>
      <c r="M12" s="62" t="s">
        <v>46</v>
      </c>
      <c r="N12" s="187">
        <f>COUNTIF($C$5:$C$36,"A")</f>
        <v>5</v>
      </c>
      <c r="O12" s="188">
        <f>COUNTIF($AJ$5:$AJ$29,"A")</f>
        <v>5</v>
      </c>
      <c r="P12" s="13"/>
      <c r="Q12" s="11" t="s">
        <v>4</v>
      </c>
      <c r="R12" s="176">
        <f>IF(SUM(N$5:N12)&gt;8, IF(SUM(R$5:R11)=8, 0, 8 -SUM(N$5:N11)), N12)</f>
        <v>5</v>
      </c>
      <c r="S12" s="172">
        <f>IF(SUM(O$5:O12)&gt;10, IF(SUM(S$5:S11)=10, 0, 10 -SUM(O$5:O11)), O12)</f>
        <v>5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1</v>
      </c>
      <c r="Y12" s="191">
        <f t="shared" si="0"/>
        <v>0.5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217" t="s">
        <v>87</v>
      </c>
      <c r="C13" s="222"/>
      <c r="D13" s="223"/>
      <c r="E13" s="150"/>
      <c r="G13" s="85">
        <v>0.1</v>
      </c>
      <c r="H13" s="81"/>
      <c r="I13" s="81"/>
      <c r="J13" s="81"/>
      <c r="K13" s="86"/>
      <c r="L13" s="157"/>
      <c r="M13" s="62" t="s">
        <v>50</v>
      </c>
      <c r="N13" s="187">
        <f>COUNTIF($C$5:$C$29,"NE")</f>
        <v>2</v>
      </c>
      <c r="O13" s="192"/>
      <c r="P13" s="115"/>
      <c r="Q13" s="193" t="s">
        <v>40</v>
      </c>
      <c r="R13" s="176">
        <f>IF(SUM(N$5:N13)&gt;8, IF(SUM(R$5:R12)=8, 0, 8 -SUM(N$5:N12)), N13)</f>
        <v>2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217" t="s">
        <v>34</v>
      </c>
      <c r="C14" s="222" t="s">
        <v>4</v>
      </c>
      <c r="D14" s="223" t="s">
        <v>31</v>
      </c>
      <c r="E14" s="150"/>
      <c r="G14" s="85">
        <v>0.1</v>
      </c>
      <c r="H14" s="81">
        <v>0.1</v>
      </c>
      <c r="I14" s="81"/>
      <c r="J14" s="81"/>
      <c r="K14" s="86"/>
      <c r="L14" s="157"/>
      <c r="M14" s="62" t="s">
        <v>46</v>
      </c>
      <c r="N14" s="198"/>
      <c r="O14" s="26"/>
      <c r="P14" s="6"/>
      <c r="Q14" s="7" t="s">
        <v>8</v>
      </c>
      <c r="R14" s="15">
        <f>SUM(R5:R13)-IF(SUM(R5:R13)=8,IF(R16=0,1,0))</f>
        <v>8</v>
      </c>
      <c r="S14" s="15">
        <f>SUM(S5:S12)</f>
        <v>6</v>
      </c>
      <c r="T14" s="16"/>
      <c r="U14" s="199"/>
      <c r="V14" s="199"/>
      <c r="W14" s="37"/>
      <c r="X14" s="200">
        <f>IF(R14&gt;8,"ERR",SUM(X5:X12))</f>
        <v>1.4</v>
      </c>
      <c r="Y14" s="21">
        <f>IF(S14&gt;10,"ERR",SUM(Y5:Y12))</f>
        <v>0.7</v>
      </c>
      <c r="AA14" s="3"/>
      <c r="AB14" s="3"/>
      <c r="AC14" s="3"/>
      <c r="AD14" s="3"/>
      <c r="AE14" s="3"/>
      <c r="AF14" s="3"/>
      <c r="AG14" s="3"/>
      <c r="AH14" s="3"/>
      <c r="AI14" s="3"/>
      <c r="AJ14" s="3" t="str">
        <f t="shared" si="2"/>
        <v>A</v>
      </c>
      <c r="AK14" s="3" t="str">
        <f t="shared" si="3"/>
        <v>II</v>
      </c>
    </row>
    <row r="15" spans="1:37" ht="18" customHeight="1" thickTop="1" x14ac:dyDescent="0.3">
      <c r="A15" s="31">
        <v>11</v>
      </c>
      <c r="B15" s="217" t="s">
        <v>89</v>
      </c>
      <c r="C15" s="222" t="s">
        <v>4</v>
      </c>
      <c r="D15" s="223" t="s">
        <v>36</v>
      </c>
      <c r="E15" s="151"/>
      <c r="G15" s="85">
        <v>0.1</v>
      </c>
      <c r="H15" s="81">
        <v>0.3</v>
      </c>
      <c r="I15" s="81"/>
      <c r="J15" s="81"/>
      <c r="K15" s="86"/>
      <c r="L15" s="157"/>
      <c r="M15" s="62" t="s">
        <v>91</v>
      </c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3</v>
      </c>
      <c r="S15" s="172">
        <f>IF(COUNTIF($AK$5:$AK$29,"I")&gt;0,1,0) + IF(COUNTIF($AK$5:$AAK$29,"II")&gt;0,1,0) + IF(COUNTIF($AK$5:$AK$29,"III")&gt;0,1,0)</f>
        <v>3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1.5</v>
      </c>
      <c r="Y15" s="179">
        <f>+S15*V15</f>
        <v>1.5</v>
      </c>
      <c r="AA15" s="3"/>
      <c r="AB15" s="3"/>
      <c r="AC15" s="3"/>
      <c r="AD15" s="3"/>
      <c r="AE15" s="3"/>
      <c r="AF15" s="3"/>
      <c r="AG15" s="3"/>
      <c r="AH15" s="3"/>
      <c r="AI15" s="3"/>
      <c r="AJ15" s="3" t="str">
        <f t="shared" si="2"/>
        <v>A</v>
      </c>
      <c r="AK15" s="3" t="str">
        <f t="shared" si="3"/>
        <v>III</v>
      </c>
    </row>
    <row r="16" spans="1:37" ht="18" customHeight="1" x14ac:dyDescent="0.3">
      <c r="A16" s="31">
        <v>12</v>
      </c>
      <c r="B16" s="217"/>
      <c r="C16" s="224"/>
      <c r="D16" s="22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 t="str">
        <f>C29</f>
        <v>A</v>
      </c>
      <c r="S16" s="206" t="str">
        <f>C29</f>
        <v>A</v>
      </c>
      <c r="T16" s="53" t="s">
        <v>7</v>
      </c>
      <c r="U16" s="207">
        <v>1</v>
      </c>
      <c r="V16" s="208">
        <v>1</v>
      </c>
      <c r="W16" s="35" t="s">
        <v>5</v>
      </c>
      <c r="X16" s="209">
        <f>IF(R16="c",0.5,IF(R16="d",0.5,IF(R16="e",0.5,IF(R16="f",0.5,IF(R16="g",0.5,IF(R16="h",0.5,IF(R16="ne",0,IF(R16="a",0,IF(R16="b",0.3,IF(R16="",0,"error"))))))))))</f>
        <v>0</v>
      </c>
      <c r="Y16" s="186">
        <f>IF(S16="c",0.3,IF(S16="d",0.5,IF(S16="e",0.5,IF(S16="f",0.5,IF(S16="g",0.5,IF(S16="h",0.5,IF(S16="a",0,IF(S16="b",0,IF(S16="",0,"error")))))))))</f>
        <v>0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217"/>
      <c r="C17" s="224"/>
      <c r="D17" s="22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217"/>
      <c r="C18" s="224"/>
      <c r="D18" s="22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2.9</v>
      </c>
      <c r="Y18" s="25">
        <f>SUM(Y14:Y17)</f>
        <v>2.2000000000000002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225"/>
      <c r="C19" s="224"/>
      <c r="D19" s="22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/>
      <c r="Y19" s="25"/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217"/>
      <c r="C20" s="224"/>
      <c r="D20" s="22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217"/>
      <c r="C21" s="224"/>
      <c r="D21" s="22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6.6</v>
      </c>
      <c r="Y21" s="25">
        <f>10-L30</f>
        <v>6.6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226"/>
      <c r="C22" s="224"/>
      <c r="D22" s="22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226"/>
      <c r="C23" s="224"/>
      <c r="D23" s="22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0</v>
      </c>
      <c r="Y23" s="144">
        <f>IF(S14&gt;=7, 0, IF(S14&gt;=5, 4, IF(S14&gt;=3, 6, IF(S14 &gt;= 1, 8, IF(S14 &lt; 1, 10 )))))</f>
        <v>4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226"/>
      <c r="C24" s="224"/>
      <c r="D24" s="22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9.5</v>
      </c>
      <c r="Y24" s="25">
        <f>+Y18+Y19+Y21-Y23</f>
        <v>4.8000000000000007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226"/>
      <c r="C25" s="224"/>
      <c r="D25" s="22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226"/>
      <c r="C26" s="224"/>
      <c r="D26" s="22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226"/>
      <c r="C27" s="224"/>
      <c r="D27" s="22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226"/>
      <c r="C28" s="224"/>
      <c r="D28" s="22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227" t="s">
        <v>133</v>
      </c>
      <c r="C29" s="228" t="s">
        <v>4</v>
      </c>
      <c r="D29" s="229" t="s">
        <v>11</v>
      </c>
      <c r="E29" s="152"/>
      <c r="G29" s="106">
        <v>0.1</v>
      </c>
      <c r="H29" s="107">
        <v>0.1</v>
      </c>
      <c r="I29" s="88">
        <v>0.1</v>
      </c>
      <c r="J29" s="88">
        <v>0.3</v>
      </c>
      <c r="K29" s="89"/>
      <c r="L29" s="158"/>
      <c r="M29" s="63" t="s">
        <v>92</v>
      </c>
      <c r="N29" s="216"/>
      <c r="AJ29" s="3" t="str">
        <f t="shared" si="2"/>
        <v>A</v>
      </c>
      <c r="AK29" s="3" t="str">
        <f t="shared" si="3"/>
        <v>IV</v>
      </c>
    </row>
    <row r="30" spans="1:40" ht="22.2" thickTop="1" thickBot="1" x14ac:dyDescent="0.3">
      <c r="B30" s="56" t="s">
        <v>13</v>
      </c>
      <c r="C30" s="58">
        <f>COUNTA(C5:C29)</f>
        <v>8</v>
      </c>
      <c r="D30" s="56"/>
      <c r="E30" s="153"/>
      <c r="F30" s="90"/>
      <c r="G30" s="90" t="s">
        <v>77</v>
      </c>
      <c r="H30" s="160">
        <f>SUM(G5:K29)</f>
        <v>3.4000000000000004</v>
      </c>
      <c r="I30" s="91"/>
      <c r="J30" s="91"/>
      <c r="K30" s="91" t="s">
        <v>78</v>
      </c>
      <c r="L30" s="159">
        <f>SUM(G5:L29)</f>
        <v>3.4000000000000004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I43:AL44"/>
    <mergeCell ref="AM43:AM44"/>
    <mergeCell ref="AN43:AN44"/>
  </mergeCells>
  <conditionalFormatting sqref="AN39">
    <cfRule type="cellIs" dxfId="71" priority="13" stopIfTrue="1" operator="equal">
      <formula>"ERR"</formula>
    </cfRule>
  </conditionalFormatting>
  <conditionalFormatting sqref="Z6:Z8">
    <cfRule type="cellIs" dxfId="70" priority="3" operator="greaterThan">
      <formula>5</formula>
    </cfRule>
  </conditionalFormatting>
  <conditionalFormatting sqref="Y14">
    <cfRule type="cellIs" dxfId="69" priority="5" stopIfTrue="1" operator="equal">
      <formula>"ERR"</formula>
    </cfRule>
  </conditionalFormatting>
  <conditionalFormatting sqref="S14">
    <cfRule type="cellIs" dxfId="68" priority="6" stopIfTrue="1" operator="between">
      <formula>0.1</formula>
      <formula>9.9</formula>
    </cfRule>
  </conditionalFormatting>
  <conditionalFormatting sqref="Z5">
    <cfRule type="cellIs" dxfId="67" priority="4" operator="greaterThan">
      <formula>5</formula>
    </cfRule>
  </conditionalFormatting>
  <conditionalFormatting sqref="R14">
    <cfRule type="cellIs" dxfId="66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70" zoomScaleNormal="70" workbookViewId="0">
      <selection activeCell="X19" sqref="X19:AA24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19.4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/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/>
      <c r="C5" s="96"/>
      <c r="D5" s="94"/>
      <c r="E5" s="148"/>
      <c r="G5" s="82"/>
      <c r="H5" s="83"/>
      <c r="I5" s="83"/>
      <c r="J5" s="83"/>
      <c r="K5" s="84"/>
      <c r="L5" s="156"/>
      <c r="M5" s="103"/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0</v>
      </c>
      <c r="AA5" s="173" t="str">
        <f>IF(Z5&gt;5,"zuviel Elemente aus Gr.I","Gr I  Ok")</f>
        <v>Gr I  Ok</v>
      </c>
      <c r="AB5" s="54"/>
      <c r="AJ5" s="3">
        <f>IF(ISBLANK(E5),C5,0)</f>
        <v>0</v>
      </c>
      <c r="AK5" s="3">
        <f>IF(ISBLANK(E5),D5,0)</f>
        <v>0</v>
      </c>
    </row>
    <row r="6" spans="1:37" s="3" customFormat="1" ht="18" customHeight="1" x14ac:dyDescent="0.3">
      <c r="A6" s="31">
        <v>2</v>
      </c>
      <c r="B6" s="98"/>
      <c r="C6" s="97"/>
      <c r="D6" s="95"/>
      <c r="E6" s="149"/>
      <c r="G6" s="130"/>
      <c r="H6" s="81"/>
      <c r="I6" s="81"/>
      <c r="J6" s="81"/>
      <c r="K6" s="86"/>
      <c r="L6" s="157"/>
      <c r="M6" s="131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0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/>
      <c r="C7" s="97"/>
      <c r="D7" s="95"/>
      <c r="E7" s="150"/>
      <c r="G7" s="130"/>
      <c r="H7" s="81"/>
      <c r="I7" s="81"/>
      <c r="J7" s="81"/>
      <c r="K7" s="86"/>
      <c r="L7" s="157"/>
      <c r="M7" s="131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0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/>
      <c r="C8" s="97"/>
      <c r="D8" s="95"/>
      <c r="E8" s="150"/>
      <c r="G8" s="130"/>
      <c r="H8" s="81"/>
      <c r="I8" s="81"/>
      <c r="J8" s="81"/>
      <c r="K8" s="86"/>
      <c r="L8" s="157"/>
      <c r="M8" s="13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98"/>
      <c r="C9" s="60"/>
      <c r="D9" s="33"/>
      <c r="E9" s="150"/>
      <c r="G9" s="130"/>
      <c r="H9" s="81"/>
      <c r="I9" s="81"/>
      <c r="J9" s="81"/>
      <c r="K9" s="86"/>
      <c r="L9" s="157"/>
      <c r="M9" s="13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98"/>
      <c r="C10" s="60"/>
      <c r="D10" s="33"/>
      <c r="E10" s="150"/>
      <c r="G10" s="85"/>
      <c r="H10" s="81"/>
      <c r="I10" s="81"/>
      <c r="J10" s="81"/>
      <c r="K10" s="86"/>
      <c r="L10" s="157"/>
      <c r="M10" s="13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>
        <f t="shared" si="2"/>
        <v>0</v>
      </c>
      <c r="AK10" s="3">
        <f t="shared" si="3"/>
        <v>0</v>
      </c>
    </row>
    <row r="11" spans="1:37" ht="18" customHeight="1" x14ac:dyDescent="0.3">
      <c r="A11" s="31">
        <v>7</v>
      </c>
      <c r="B11" s="98"/>
      <c r="C11" s="60"/>
      <c r="D11" s="33"/>
      <c r="E11" s="150"/>
      <c r="G11" s="85"/>
      <c r="H11" s="81"/>
      <c r="I11" s="81"/>
      <c r="J11" s="81"/>
      <c r="K11" s="86"/>
      <c r="L11" s="157"/>
      <c r="M11" s="132"/>
      <c r="N11" s="182">
        <f>COUNTIF($C$5:$C$36,"B")</f>
        <v>0</v>
      </c>
      <c r="O11" s="183">
        <f>COUNTIF($AJ$5:$AJ$29,"B")</f>
        <v>0</v>
      </c>
      <c r="P11" s="10"/>
      <c r="Q11" s="11" t="s">
        <v>3</v>
      </c>
      <c r="R11" s="176">
        <f>IF(SUM(N$5:N11)&gt;8, IF(SUM(R$5:R10)=8, 0, 8 -SUM(N$5:N10)), N11)</f>
        <v>0</v>
      </c>
      <c r="S11" s="172">
        <f>IF(SUM(O$5:O11)&gt;10, IF(SUM(S$5:S10)=10, 0, 10 -SUM(O$5:O10)), O11)</f>
        <v>0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</v>
      </c>
      <c r="Y11" s="186">
        <f t="shared" si="0"/>
        <v>0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98"/>
      <c r="C12" s="60"/>
      <c r="D12" s="33"/>
      <c r="E12" s="150"/>
      <c r="G12" s="85"/>
      <c r="H12" s="81"/>
      <c r="I12" s="81"/>
      <c r="J12" s="81"/>
      <c r="K12" s="86"/>
      <c r="L12" s="157"/>
      <c r="M12" s="62"/>
      <c r="N12" s="187">
        <f>COUNTIF($C$5:$C$36,"A")</f>
        <v>0</v>
      </c>
      <c r="O12" s="188">
        <f>COUNTIF($AJ$5:$AJ$29,"A")</f>
        <v>0</v>
      </c>
      <c r="P12" s="13"/>
      <c r="Q12" s="11" t="s">
        <v>4</v>
      </c>
      <c r="R12" s="176">
        <f>IF(SUM(N$5:N12)&gt;8, IF(SUM(R$5:R11)=8, 0, 8 -SUM(N$5:N11)), N12)</f>
        <v>0</v>
      </c>
      <c r="S12" s="172">
        <f>IF(SUM(O$5:O12)&gt;10, IF(SUM(S$5:S11)=10, 0, 10 -SUM(O$5:O11)), O12)</f>
        <v>0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</v>
      </c>
      <c r="Y12" s="191">
        <f t="shared" si="0"/>
        <v>0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/>
      <c r="C13" s="60"/>
      <c r="D13" s="33"/>
      <c r="E13" s="150"/>
      <c r="G13" s="85"/>
      <c r="H13" s="81"/>
      <c r="I13" s="81"/>
      <c r="J13" s="81"/>
      <c r="K13" s="86"/>
      <c r="L13" s="157"/>
      <c r="M13" s="62"/>
      <c r="N13" s="187">
        <f>COUNTIF($C$5:$C$29,"NE")</f>
        <v>0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85"/>
      <c r="H14" s="81"/>
      <c r="I14" s="81"/>
      <c r="J14" s="81"/>
      <c r="K14" s="86"/>
      <c r="L14" s="157"/>
      <c r="M14" s="62"/>
      <c r="N14" s="198"/>
      <c r="O14" s="26"/>
      <c r="P14" s="6"/>
      <c r="Q14" s="7" t="s">
        <v>8</v>
      </c>
      <c r="R14" s="15">
        <f>SUM(R5:R13)-IF(SUM(R5:R13)=8,IF(R16=0,1,0))</f>
        <v>0</v>
      </c>
      <c r="S14" s="15">
        <f>SUM(S5:S12)</f>
        <v>0</v>
      </c>
      <c r="T14" s="16"/>
      <c r="U14" s="199"/>
      <c r="V14" s="199"/>
      <c r="W14" s="37"/>
      <c r="X14" s="200">
        <f>IF(R14&gt;8,"ERR",SUM(X5:X12))</f>
        <v>0</v>
      </c>
      <c r="Y14" s="21">
        <f>IF(S14&gt;10,"ERR",SUM(Y5:Y12))</f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0</v>
      </c>
      <c r="S15" s="172">
        <f>IF(COUNTIF($AK$5:$AK$29,"I")&gt;0,1,0) + IF(COUNTIF($AK$5:$AAK$29,"II")&gt;0,1,0) + IF(COUNTIF($AK$5:$AK$29,"III")&gt;0,1,0)</f>
        <v>0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0</v>
      </c>
      <c r="Y15" s="179">
        <f>+S15*V15</f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>
        <f>C29</f>
        <v>0</v>
      </c>
      <c r="S16" s="206">
        <f>C29</f>
        <v>0</v>
      </c>
      <c r="T16" s="53" t="s">
        <v>7</v>
      </c>
      <c r="U16" s="207">
        <v>1</v>
      </c>
      <c r="V16" s="208">
        <v>1</v>
      </c>
      <c r="W16" s="35" t="s">
        <v>5</v>
      </c>
      <c r="X16" s="209" t="str">
        <f>IF(R16="c",0.5,IF(R16="d",0.5,IF(R16="e",0.5,IF(R16="f",0.5,IF(R16="g",0.5,IF(R16="h",0.5,IF(R16="ne",0,IF(R16="a",0,IF(R16="b",0.3,IF(R16="",0,"error"))))))))))</f>
        <v>error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0</v>
      </c>
      <c r="Y18" s="25">
        <f>SUM(Y14:Y17)</f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10</v>
      </c>
      <c r="Y21" s="25">
        <f>10-L30</f>
        <v>10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8</v>
      </c>
      <c r="Y23" s="144">
        <f>IF(S14&gt;=7, 0, IF(S14&gt;=5, 4, IF(S14&gt;=3, 6, IF(S14 &gt;= 1, 8, IF(S14 &lt; 1, 10 )))))</f>
        <v>10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2</v>
      </c>
      <c r="Y24" s="25">
        <f>+Y18+Y19+Y21-Y23</f>
        <v>0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32"/>
      <c r="C27" s="60"/>
      <c r="D27" s="3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/>
      <c r="C29" s="61"/>
      <c r="D29" s="55"/>
      <c r="E29" s="152"/>
      <c r="G29" s="106"/>
      <c r="H29" s="107"/>
      <c r="I29" s="88"/>
      <c r="J29" s="88"/>
      <c r="K29" s="89"/>
      <c r="L29" s="158"/>
      <c r="M29" s="63"/>
      <c r="N29" s="216"/>
      <c r="AJ29" s="3">
        <f t="shared" si="2"/>
        <v>0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0</v>
      </c>
      <c r="D30" s="56"/>
      <c r="E30" s="153"/>
      <c r="F30" s="90"/>
      <c r="G30" s="90" t="s">
        <v>77</v>
      </c>
      <c r="H30" s="160">
        <f>SUM(G5:K29)</f>
        <v>0</v>
      </c>
      <c r="I30" s="91"/>
      <c r="J30" s="91"/>
      <c r="K30" s="91" t="s">
        <v>78</v>
      </c>
      <c r="L30" s="159">
        <f>SUM(G5:L29)</f>
        <v>0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17" priority="3" operator="greaterThan">
      <formula>5</formula>
    </cfRule>
  </conditionalFormatting>
  <conditionalFormatting sqref="AN39">
    <cfRule type="cellIs" dxfId="16" priority="7" stopIfTrue="1" operator="equal">
      <formula>"ERR"</formula>
    </cfRule>
  </conditionalFormatting>
  <conditionalFormatting sqref="Y14">
    <cfRule type="cellIs" dxfId="15" priority="5" stopIfTrue="1" operator="equal">
      <formula>"ERR"</formula>
    </cfRule>
  </conditionalFormatting>
  <conditionalFormatting sqref="S14">
    <cfRule type="cellIs" dxfId="14" priority="6" stopIfTrue="1" operator="between">
      <formula>0.1</formula>
      <formula>9.9</formula>
    </cfRule>
  </conditionalFormatting>
  <conditionalFormatting sqref="Z5">
    <cfRule type="cellIs" dxfId="13" priority="4" operator="greaterThan">
      <formula>5</formula>
    </cfRule>
  </conditionalFormatting>
  <conditionalFormatting sqref="R14">
    <cfRule type="cellIs" dxfId="12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2" zoomScale="70" zoomScaleNormal="70" workbookViewId="0">
      <selection activeCell="X19" sqref="X19:AA24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19.4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/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/>
      <c r="C5" s="96"/>
      <c r="D5" s="94"/>
      <c r="E5" s="148"/>
      <c r="G5" s="82"/>
      <c r="H5" s="83"/>
      <c r="I5" s="83"/>
      <c r="J5" s="83"/>
      <c r="K5" s="84"/>
      <c r="L5" s="156"/>
      <c r="M5" s="103"/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0</v>
      </c>
      <c r="AA5" s="173" t="str">
        <f>IF(Z5&gt;5,"zuviel Elemente aus Gr.I","Gr I  Ok")</f>
        <v>Gr I  Ok</v>
      </c>
      <c r="AB5" s="54"/>
      <c r="AJ5" s="3">
        <f>IF(ISBLANK(E5),C5,0)</f>
        <v>0</v>
      </c>
      <c r="AK5" s="3">
        <f>IF(ISBLANK(E5),D5,0)</f>
        <v>0</v>
      </c>
    </row>
    <row r="6" spans="1:37" s="3" customFormat="1" ht="18" customHeight="1" x14ac:dyDescent="0.3">
      <c r="A6" s="31">
        <v>2</v>
      </c>
      <c r="B6" s="98"/>
      <c r="C6" s="97"/>
      <c r="D6" s="95"/>
      <c r="E6" s="149"/>
      <c r="G6" s="130"/>
      <c r="H6" s="81"/>
      <c r="I6" s="81"/>
      <c r="J6" s="81"/>
      <c r="K6" s="86"/>
      <c r="L6" s="157"/>
      <c r="M6" s="131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0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/>
      <c r="C7" s="97"/>
      <c r="D7" s="95"/>
      <c r="E7" s="150"/>
      <c r="G7" s="130"/>
      <c r="H7" s="81"/>
      <c r="I7" s="81"/>
      <c r="J7" s="81"/>
      <c r="K7" s="86"/>
      <c r="L7" s="157"/>
      <c r="M7" s="131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0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/>
      <c r="C8" s="97"/>
      <c r="D8" s="95"/>
      <c r="E8" s="150"/>
      <c r="G8" s="130"/>
      <c r="H8" s="81"/>
      <c r="I8" s="81"/>
      <c r="J8" s="81"/>
      <c r="K8" s="86"/>
      <c r="L8" s="157"/>
      <c r="M8" s="13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98"/>
      <c r="C9" s="60"/>
      <c r="D9" s="33"/>
      <c r="E9" s="150"/>
      <c r="G9" s="130"/>
      <c r="H9" s="81"/>
      <c r="I9" s="81"/>
      <c r="J9" s="81"/>
      <c r="K9" s="86"/>
      <c r="L9" s="157"/>
      <c r="M9" s="13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98"/>
      <c r="C10" s="60"/>
      <c r="D10" s="33"/>
      <c r="E10" s="150"/>
      <c r="G10" s="85"/>
      <c r="H10" s="81"/>
      <c r="I10" s="81"/>
      <c r="J10" s="81"/>
      <c r="K10" s="86"/>
      <c r="L10" s="157"/>
      <c r="M10" s="13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>
        <f t="shared" si="2"/>
        <v>0</v>
      </c>
      <c r="AK10" s="3">
        <f t="shared" si="3"/>
        <v>0</v>
      </c>
    </row>
    <row r="11" spans="1:37" ht="18" customHeight="1" x14ac:dyDescent="0.3">
      <c r="A11" s="31">
        <v>7</v>
      </c>
      <c r="B11" s="98"/>
      <c r="C11" s="60"/>
      <c r="D11" s="33"/>
      <c r="E11" s="150"/>
      <c r="G11" s="85"/>
      <c r="H11" s="81"/>
      <c r="I11" s="81"/>
      <c r="J11" s="81"/>
      <c r="K11" s="86"/>
      <c r="L11" s="157"/>
      <c r="M11" s="132"/>
      <c r="N11" s="182">
        <f>COUNTIF($C$5:$C$36,"B")</f>
        <v>0</v>
      </c>
      <c r="O11" s="183">
        <f>COUNTIF($AJ$5:$AJ$29,"B")</f>
        <v>0</v>
      </c>
      <c r="P11" s="10"/>
      <c r="Q11" s="11" t="s">
        <v>3</v>
      </c>
      <c r="R11" s="176">
        <f>IF(SUM(N$5:N11)&gt;8, IF(SUM(R$5:R10)=8, 0, 8 -SUM(N$5:N10)), N11)</f>
        <v>0</v>
      </c>
      <c r="S11" s="172">
        <f>IF(SUM(O$5:O11)&gt;10, IF(SUM(S$5:S10)=10, 0, 10 -SUM(O$5:O10)), O11)</f>
        <v>0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</v>
      </c>
      <c r="Y11" s="186">
        <f t="shared" si="0"/>
        <v>0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98"/>
      <c r="C12" s="60"/>
      <c r="D12" s="33"/>
      <c r="E12" s="150"/>
      <c r="G12" s="85"/>
      <c r="H12" s="81"/>
      <c r="I12" s="81"/>
      <c r="J12" s="81"/>
      <c r="K12" s="86"/>
      <c r="L12" s="157"/>
      <c r="M12" s="62"/>
      <c r="N12" s="187">
        <f>COUNTIF($C$5:$C$36,"A")</f>
        <v>0</v>
      </c>
      <c r="O12" s="188">
        <f>COUNTIF($AJ$5:$AJ$29,"A")</f>
        <v>0</v>
      </c>
      <c r="P12" s="13"/>
      <c r="Q12" s="11" t="s">
        <v>4</v>
      </c>
      <c r="R12" s="176">
        <f>IF(SUM(N$5:N12)&gt;8, IF(SUM(R$5:R11)=8, 0, 8 -SUM(N$5:N11)), N12)</f>
        <v>0</v>
      </c>
      <c r="S12" s="172">
        <f>IF(SUM(O$5:O12)&gt;10, IF(SUM(S$5:S11)=10, 0, 10 -SUM(O$5:O11)), O12)</f>
        <v>0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</v>
      </c>
      <c r="Y12" s="191">
        <f t="shared" si="0"/>
        <v>0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/>
      <c r="C13" s="60"/>
      <c r="D13" s="33"/>
      <c r="E13" s="150"/>
      <c r="G13" s="85"/>
      <c r="H13" s="81"/>
      <c r="I13" s="81"/>
      <c r="J13" s="81"/>
      <c r="K13" s="86"/>
      <c r="L13" s="157"/>
      <c r="M13" s="62"/>
      <c r="N13" s="187">
        <f>COUNTIF($C$5:$C$29,"NE")</f>
        <v>0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85"/>
      <c r="H14" s="81"/>
      <c r="I14" s="81"/>
      <c r="J14" s="81"/>
      <c r="K14" s="86"/>
      <c r="L14" s="157"/>
      <c r="M14" s="62"/>
      <c r="N14" s="198"/>
      <c r="O14" s="26"/>
      <c r="P14" s="6"/>
      <c r="Q14" s="7" t="s">
        <v>8</v>
      </c>
      <c r="R14" s="15">
        <f>SUM(R5:R13)-IF(SUM(R5:R13)=8,IF(R16=0,1,0))</f>
        <v>0</v>
      </c>
      <c r="S14" s="15">
        <f>SUM(S5:S12)</f>
        <v>0</v>
      </c>
      <c r="T14" s="16"/>
      <c r="U14" s="199"/>
      <c r="V14" s="199"/>
      <c r="W14" s="37"/>
      <c r="X14" s="200">
        <f>IF(R14&gt;8,"ERR",SUM(X5:X12))</f>
        <v>0</v>
      </c>
      <c r="Y14" s="21">
        <f>IF(S14&gt;10,"ERR",SUM(Y5:Y12))</f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0</v>
      </c>
      <c r="S15" s="172">
        <f>IF(COUNTIF($AK$5:$AK$29,"I")&gt;0,1,0) + IF(COUNTIF($AK$5:$AAK$29,"II")&gt;0,1,0) + IF(COUNTIF($AK$5:$AK$29,"III")&gt;0,1,0)</f>
        <v>0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0</v>
      </c>
      <c r="Y15" s="179">
        <f>+S15*V15</f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>
        <f>C29</f>
        <v>0</v>
      </c>
      <c r="S16" s="206">
        <f>C29</f>
        <v>0</v>
      </c>
      <c r="T16" s="53" t="s">
        <v>7</v>
      </c>
      <c r="U16" s="207">
        <v>1</v>
      </c>
      <c r="V16" s="208">
        <v>1</v>
      </c>
      <c r="W16" s="35" t="s">
        <v>5</v>
      </c>
      <c r="X16" s="209" t="str">
        <f>IF(R16="c",0.5,IF(R16="d",0.5,IF(R16="e",0.5,IF(R16="f",0.5,IF(R16="g",0.5,IF(R16="h",0.5,IF(R16="ne",0,IF(R16="a",0,IF(R16="b",0.3,IF(R16="",0,"error"))))))))))</f>
        <v>error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0</v>
      </c>
      <c r="Y18" s="25">
        <f>SUM(Y14:Y17)</f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10</v>
      </c>
      <c r="Y21" s="25">
        <f>10-L30</f>
        <v>10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8</v>
      </c>
      <c r="Y23" s="144">
        <f>IF(S14&gt;=7, 0, IF(S14&gt;=5, 4, IF(S14&gt;=3, 6, IF(S14 &gt;= 1, 8, IF(S14 &lt; 1, 10 )))))</f>
        <v>10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2</v>
      </c>
      <c r="Y24" s="25">
        <f>+Y18+Y19+Y21-Y23</f>
        <v>0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32"/>
      <c r="C27" s="60"/>
      <c r="D27" s="3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/>
      <c r="C29" s="61"/>
      <c r="D29" s="55"/>
      <c r="E29" s="152"/>
      <c r="G29" s="106"/>
      <c r="H29" s="107"/>
      <c r="I29" s="88"/>
      <c r="J29" s="88"/>
      <c r="K29" s="89"/>
      <c r="L29" s="158"/>
      <c r="M29" s="63"/>
      <c r="N29" s="216"/>
      <c r="AJ29" s="3">
        <f t="shared" si="2"/>
        <v>0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0</v>
      </c>
      <c r="D30" s="56"/>
      <c r="E30" s="153"/>
      <c r="F30" s="90"/>
      <c r="G30" s="90" t="s">
        <v>77</v>
      </c>
      <c r="H30" s="160">
        <f>SUM(G5:K29)</f>
        <v>0</v>
      </c>
      <c r="I30" s="91"/>
      <c r="J30" s="91"/>
      <c r="K30" s="91" t="s">
        <v>78</v>
      </c>
      <c r="L30" s="159">
        <f>SUM(G5:L29)</f>
        <v>0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11" priority="3" operator="greaterThan">
      <formula>5</formula>
    </cfRule>
  </conditionalFormatting>
  <conditionalFormatting sqref="AN39">
    <cfRule type="cellIs" dxfId="10" priority="7" stopIfTrue="1" operator="equal">
      <formula>"ERR"</formula>
    </cfRule>
  </conditionalFormatting>
  <conditionalFormatting sqref="Y14">
    <cfRule type="cellIs" dxfId="9" priority="5" stopIfTrue="1" operator="equal">
      <formula>"ERR"</formula>
    </cfRule>
  </conditionalFormatting>
  <conditionalFormatting sqref="S14">
    <cfRule type="cellIs" dxfId="8" priority="6" stopIfTrue="1" operator="between">
      <formula>0.1</formula>
      <formula>9.9</formula>
    </cfRule>
  </conditionalFormatting>
  <conditionalFormatting sqref="Z5">
    <cfRule type="cellIs" dxfId="7" priority="4" operator="greaterThan">
      <formula>5</formula>
    </cfRule>
  </conditionalFormatting>
  <conditionalFormatting sqref="R14">
    <cfRule type="cellIs" dxfId="6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4" zoomScale="70" zoomScaleNormal="70" workbookViewId="0">
      <selection activeCell="X19" sqref="X19:AA24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19.4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/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/>
      <c r="C5" s="96"/>
      <c r="D5" s="94"/>
      <c r="E5" s="148"/>
      <c r="G5" s="82"/>
      <c r="H5" s="83"/>
      <c r="I5" s="83"/>
      <c r="J5" s="83"/>
      <c r="K5" s="84"/>
      <c r="L5" s="156"/>
      <c r="M5" s="103"/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0</v>
      </c>
      <c r="AA5" s="173" t="str">
        <f>IF(Z5&gt;5,"zuviel Elemente aus Gr.I","Gr I  Ok")</f>
        <v>Gr I  Ok</v>
      </c>
      <c r="AB5" s="54"/>
      <c r="AJ5" s="3">
        <f>IF(ISBLANK(E5),C5,0)</f>
        <v>0</v>
      </c>
      <c r="AK5" s="3">
        <f>IF(ISBLANK(E5),D5,0)</f>
        <v>0</v>
      </c>
    </row>
    <row r="6" spans="1:37" s="3" customFormat="1" ht="18" customHeight="1" x14ac:dyDescent="0.3">
      <c r="A6" s="31">
        <v>2</v>
      </c>
      <c r="B6" s="98"/>
      <c r="C6" s="97"/>
      <c r="D6" s="95"/>
      <c r="E6" s="149"/>
      <c r="G6" s="130"/>
      <c r="H6" s="81"/>
      <c r="I6" s="81"/>
      <c r="J6" s="81"/>
      <c r="K6" s="86"/>
      <c r="L6" s="157"/>
      <c r="M6" s="131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0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/>
      <c r="C7" s="97"/>
      <c r="D7" s="95"/>
      <c r="E7" s="150"/>
      <c r="G7" s="130"/>
      <c r="H7" s="81"/>
      <c r="I7" s="81"/>
      <c r="J7" s="81"/>
      <c r="K7" s="86"/>
      <c r="L7" s="157"/>
      <c r="M7" s="131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0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/>
      <c r="C8" s="97"/>
      <c r="D8" s="95"/>
      <c r="E8" s="150"/>
      <c r="G8" s="130"/>
      <c r="H8" s="81"/>
      <c r="I8" s="81"/>
      <c r="J8" s="81"/>
      <c r="K8" s="86"/>
      <c r="L8" s="157"/>
      <c r="M8" s="13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98"/>
      <c r="C9" s="60"/>
      <c r="D9" s="33"/>
      <c r="E9" s="150"/>
      <c r="G9" s="130"/>
      <c r="H9" s="81"/>
      <c r="I9" s="81"/>
      <c r="J9" s="81"/>
      <c r="K9" s="86"/>
      <c r="L9" s="157"/>
      <c r="M9" s="13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98"/>
      <c r="C10" s="60"/>
      <c r="D10" s="33"/>
      <c r="E10" s="150"/>
      <c r="G10" s="85"/>
      <c r="H10" s="81"/>
      <c r="I10" s="81"/>
      <c r="J10" s="81"/>
      <c r="K10" s="86"/>
      <c r="L10" s="157"/>
      <c r="M10" s="13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>
        <f t="shared" si="2"/>
        <v>0</v>
      </c>
      <c r="AK10" s="3">
        <f t="shared" si="3"/>
        <v>0</v>
      </c>
    </row>
    <row r="11" spans="1:37" ht="18" customHeight="1" x14ac:dyDescent="0.3">
      <c r="A11" s="31">
        <v>7</v>
      </c>
      <c r="B11" s="98"/>
      <c r="C11" s="60"/>
      <c r="D11" s="33"/>
      <c r="E11" s="150"/>
      <c r="G11" s="85"/>
      <c r="H11" s="81"/>
      <c r="I11" s="81"/>
      <c r="J11" s="81"/>
      <c r="K11" s="86"/>
      <c r="L11" s="157"/>
      <c r="M11" s="132"/>
      <c r="N11" s="182">
        <f>COUNTIF($C$5:$C$36,"B")</f>
        <v>0</v>
      </c>
      <c r="O11" s="183">
        <f>COUNTIF($AJ$5:$AJ$29,"B")</f>
        <v>0</v>
      </c>
      <c r="P11" s="10"/>
      <c r="Q11" s="11" t="s">
        <v>3</v>
      </c>
      <c r="R11" s="176">
        <f>IF(SUM(N$5:N11)&gt;8, IF(SUM(R$5:R10)=8, 0, 8 -SUM(N$5:N10)), N11)</f>
        <v>0</v>
      </c>
      <c r="S11" s="172">
        <f>IF(SUM(O$5:O11)&gt;10, IF(SUM(S$5:S10)=10, 0, 10 -SUM(O$5:O10)), O11)</f>
        <v>0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</v>
      </c>
      <c r="Y11" s="186">
        <f t="shared" si="0"/>
        <v>0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98"/>
      <c r="C12" s="60"/>
      <c r="D12" s="33"/>
      <c r="E12" s="150"/>
      <c r="G12" s="85"/>
      <c r="H12" s="81"/>
      <c r="I12" s="81"/>
      <c r="J12" s="81"/>
      <c r="K12" s="86"/>
      <c r="L12" s="157"/>
      <c r="M12" s="62"/>
      <c r="N12" s="187">
        <f>COUNTIF($C$5:$C$36,"A")</f>
        <v>0</v>
      </c>
      <c r="O12" s="188">
        <f>COUNTIF($AJ$5:$AJ$29,"A")</f>
        <v>0</v>
      </c>
      <c r="P12" s="13"/>
      <c r="Q12" s="11" t="s">
        <v>4</v>
      </c>
      <c r="R12" s="176">
        <f>IF(SUM(N$5:N12)&gt;8, IF(SUM(R$5:R11)=8, 0, 8 -SUM(N$5:N11)), N12)</f>
        <v>0</v>
      </c>
      <c r="S12" s="172">
        <f>IF(SUM(O$5:O12)&gt;10, IF(SUM(S$5:S11)=10, 0, 10 -SUM(O$5:O11)), O12)</f>
        <v>0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</v>
      </c>
      <c r="Y12" s="191">
        <f t="shared" si="0"/>
        <v>0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/>
      <c r="C13" s="60"/>
      <c r="D13" s="33"/>
      <c r="E13" s="150"/>
      <c r="G13" s="85"/>
      <c r="H13" s="81"/>
      <c r="I13" s="81"/>
      <c r="J13" s="81"/>
      <c r="K13" s="86"/>
      <c r="L13" s="157"/>
      <c r="M13" s="62"/>
      <c r="N13" s="187">
        <f>COUNTIF($C$5:$C$29,"NE")</f>
        <v>0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85"/>
      <c r="H14" s="81"/>
      <c r="I14" s="81"/>
      <c r="J14" s="81"/>
      <c r="K14" s="86"/>
      <c r="L14" s="157"/>
      <c r="M14" s="62"/>
      <c r="N14" s="198"/>
      <c r="O14" s="26"/>
      <c r="P14" s="6"/>
      <c r="Q14" s="7" t="s">
        <v>8</v>
      </c>
      <c r="R14" s="15">
        <f>SUM(R5:R13)-IF(SUM(R5:R13)=8,IF(R16=0,1,0))</f>
        <v>0</v>
      </c>
      <c r="S14" s="15">
        <f>SUM(S5:S12)</f>
        <v>0</v>
      </c>
      <c r="T14" s="16"/>
      <c r="U14" s="199"/>
      <c r="V14" s="199"/>
      <c r="W14" s="37"/>
      <c r="X14" s="200">
        <f>IF(R14&gt;8,"ERR",SUM(X5:X12))</f>
        <v>0</v>
      </c>
      <c r="Y14" s="21">
        <f>IF(S14&gt;10,"ERR",SUM(Y5:Y12))</f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0</v>
      </c>
      <c r="S15" s="172">
        <f>IF(COUNTIF($AK$5:$AK$29,"I")&gt;0,1,0) + IF(COUNTIF($AK$5:$AAK$29,"II")&gt;0,1,0) + IF(COUNTIF($AK$5:$AK$29,"III")&gt;0,1,0)</f>
        <v>0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0</v>
      </c>
      <c r="Y15" s="179">
        <f>+S15*V15</f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>
        <f>C29</f>
        <v>0</v>
      </c>
      <c r="S16" s="206">
        <f>C29</f>
        <v>0</v>
      </c>
      <c r="T16" s="53" t="s">
        <v>7</v>
      </c>
      <c r="U16" s="207">
        <v>1</v>
      </c>
      <c r="V16" s="208">
        <v>1</v>
      </c>
      <c r="W16" s="35" t="s">
        <v>5</v>
      </c>
      <c r="X16" s="209" t="str">
        <f>IF(R16="c",0.5,IF(R16="d",0.5,IF(R16="e",0.5,IF(R16="f",0.5,IF(R16="g",0.5,IF(R16="h",0.5,IF(R16="ne",0,IF(R16="a",0,IF(R16="b",0.3,IF(R16="",0,"error"))))))))))</f>
        <v>error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0</v>
      </c>
      <c r="Y18" s="25">
        <f>SUM(Y14:Y17)</f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10</v>
      </c>
      <c r="Y21" s="25">
        <f>10-L30</f>
        <v>10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8</v>
      </c>
      <c r="Y23" s="144">
        <f>IF(S14&gt;=7, 0, IF(S14&gt;=5, 4, IF(S14&gt;=3, 6, IF(S14 &gt;= 1, 8, IF(S14 &lt; 1, 10 )))))</f>
        <v>10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2</v>
      </c>
      <c r="Y24" s="25">
        <f>+Y18+Y19+Y21-Y23</f>
        <v>0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32"/>
      <c r="C27" s="60"/>
      <c r="D27" s="3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/>
      <c r="C29" s="61"/>
      <c r="D29" s="55"/>
      <c r="E29" s="152"/>
      <c r="G29" s="106"/>
      <c r="H29" s="107"/>
      <c r="I29" s="88"/>
      <c r="J29" s="88"/>
      <c r="K29" s="89"/>
      <c r="L29" s="158"/>
      <c r="M29" s="63"/>
      <c r="N29" s="216"/>
      <c r="AJ29" s="3">
        <f t="shared" si="2"/>
        <v>0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0</v>
      </c>
      <c r="D30" s="56"/>
      <c r="E30" s="153"/>
      <c r="F30" s="90"/>
      <c r="G30" s="90" t="s">
        <v>77</v>
      </c>
      <c r="H30" s="160">
        <f>SUM(G5:K29)</f>
        <v>0</v>
      </c>
      <c r="I30" s="91"/>
      <c r="J30" s="91"/>
      <c r="K30" s="91" t="s">
        <v>78</v>
      </c>
      <c r="L30" s="159">
        <f>SUM(G5:L29)</f>
        <v>0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5" priority="3" operator="greaterThan">
      <formula>5</formula>
    </cfRule>
  </conditionalFormatting>
  <conditionalFormatting sqref="AN39">
    <cfRule type="cellIs" dxfId="4" priority="7" stopIfTrue="1" operator="equal">
      <formula>"ERR"</formula>
    </cfRule>
  </conditionalFormatting>
  <conditionalFormatting sqref="Y14">
    <cfRule type="cellIs" dxfId="3" priority="5" stopIfTrue="1" operator="equal">
      <formula>"ERR"</formula>
    </cfRule>
  </conditionalFormatting>
  <conditionalFormatting sqref="S14">
    <cfRule type="cellIs" dxfId="2" priority="6" stopIfTrue="1" operator="between">
      <formula>0.1</formula>
      <formula>9.9</formula>
    </cfRule>
  </conditionalFormatting>
  <conditionalFormatting sqref="Z5">
    <cfRule type="cellIs" dxfId="1" priority="4" operator="greaterThan">
      <formula>5</formula>
    </cfRule>
  </conditionalFormatting>
  <conditionalFormatting sqref="R14">
    <cfRule type="cellIs" dxfId="0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A2" sqref="A2"/>
    </sheetView>
  </sheetViews>
  <sheetFormatPr baseColWidth="10" defaultColWidth="11.54296875" defaultRowHeight="15" x14ac:dyDescent="0.25"/>
  <cols>
    <col min="2" max="2" width="21.81640625" customWidth="1"/>
  </cols>
  <sheetData>
    <row r="1" spans="1:2" x14ac:dyDescent="0.25">
      <c r="A1" s="1" t="s">
        <v>26</v>
      </c>
    </row>
    <row r="3" spans="1:2" x14ac:dyDescent="0.25">
      <c r="A3" s="108">
        <v>1</v>
      </c>
      <c r="B3" t="e">
        <f>+#REF!</f>
        <v>#REF!</v>
      </c>
    </row>
    <row r="4" spans="1:2" x14ac:dyDescent="0.25">
      <c r="A4" s="108">
        <v>2</v>
      </c>
      <c r="B4" t="e">
        <f>+#REF!</f>
        <v>#REF!</v>
      </c>
    </row>
    <row r="5" spans="1:2" x14ac:dyDescent="0.25">
      <c r="A5" s="108">
        <v>3</v>
      </c>
      <c r="B5" t="e">
        <f>+#REF!</f>
        <v>#REF!</v>
      </c>
    </row>
    <row r="6" spans="1:2" x14ac:dyDescent="0.25">
      <c r="A6" s="108">
        <v>4</v>
      </c>
      <c r="B6" t="e">
        <f>+#REF!</f>
        <v>#REF!</v>
      </c>
    </row>
    <row r="7" spans="1:2" x14ac:dyDescent="0.25">
      <c r="A7" s="108">
        <v>5</v>
      </c>
      <c r="B7" t="e">
        <f>+#REF!</f>
        <v>#REF!</v>
      </c>
    </row>
    <row r="8" spans="1:2" x14ac:dyDescent="0.25">
      <c r="A8" s="108">
        <v>6</v>
      </c>
      <c r="B8">
        <f>+','!$C$2</f>
        <v>0</v>
      </c>
    </row>
    <row r="9" spans="1:2" x14ac:dyDescent="0.25">
      <c r="A9" s="108">
        <v>7</v>
      </c>
      <c r="B9" t="str">
        <f>+'02PP_Dunningen1'!$C$2</f>
        <v>02PP_Dunningen1</v>
      </c>
    </row>
    <row r="10" spans="1:2" x14ac:dyDescent="0.25">
      <c r="A10" s="108">
        <v>8</v>
      </c>
      <c r="B10" t="str">
        <f>+'02PP_3DTL_Grötzingen'!$C$2</f>
        <v>02PP_3DTL_Grötzingen</v>
      </c>
    </row>
    <row r="11" spans="1:2" x14ac:dyDescent="0.25">
      <c r="A11" s="108">
        <v>9</v>
      </c>
      <c r="B11" t="str">
        <f>+'02PP_Dunningen2'!$C$2</f>
        <v>02PP_Dunningen2</v>
      </c>
    </row>
    <row r="12" spans="1:2" x14ac:dyDescent="0.25">
      <c r="A12" s="108">
        <v>10</v>
      </c>
      <c r="B12" t="str">
        <f>+'02PP_3DTL_LB'!$C$2</f>
        <v>02PP_3DTL_LB</v>
      </c>
    </row>
    <row r="13" spans="1:2" x14ac:dyDescent="0.25">
      <c r="A13" s="108">
        <v>11</v>
      </c>
    </row>
    <row r="14" spans="1:2" x14ac:dyDescent="0.25">
      <c r="A14" s="108">
        <v>12</v>
      </c>
    </row>
    <row r="15" spans="1:2" x14ac:dyDescent="0.25">
      <c r="A15" s="108">
        <v>13</v>
      </c>
    </row>
    <row r="16" spans="1:2" x14ac:dyDescent="0.25">
      <c r="A16" s="108">
        <v>14</v>
      </c>
    </row>
    <row r="17" spans="1:1" x14ac:dyDescent="0.25">
      <c r="A17" s="108">
        <v>15</v>
      </c>
    </row>
    <row r="18" spans="1:1" x14ac:dyDescent="0.25">
      <c r="A18" s="108">
        <v>16</v>
      </c>
    </row>
    <row r="19" spans="1:1" x14ac:dyDescent="0.25">
      <c r="A19" s="108">
        <v>17</v>
      </c>
    </row>
    <row r="20" spans="1:1" x14ac:dyDescent="0.25">
      <c r="A20" s="108">
        <v>18</v>
      </c>
    </row>
    <row r="21" spans="1:1" x14ac:dyDescent="0.25">
      <c r="A21" s="108">
        <v>19</v>
      </c>
    </row>
    <row r="22" spans="1:1" x14ac:dyDescent="0.25">
      <c r="A22" s="109"/>
    </row>
    <row r="23" spans="1:1" x14ac:dyDescent="0.25">
      <c r="A23" s="109"/>
    </row>
    <row r="24" spans="1:1" x14ac:dyDescent="0.25">
      <c r="A24" s="109"/>
    </row>
    <row r="25" spans="1:1" x14ac:dyDescent="0.25">
      <c r="A25" s="109"/>
    </row>
    <row r="26" spans="1:1" x14ac:dyDescent="0.25">
      <c r="A26" s="109"/>
    </row>
    <row r="27" spans="1:1" x14ac:dyDescent="0.25">
      <c r="A27" s="10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2" zoomScale="70" zoomScaleNormal="70" workbookViewId="0">
      <selection activeCell="B27" sqref="B27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36.36328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 t="s">
        <v>52</v>
      </c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217" t="s">
        <v>34</v>
      </c>
      <c r="C5" s="220" t="s">
        <v>4</v>
      </c>
      <c r="D5" s="221" t="s">
        <v>31</v>
      </c>
      <c r="E5" s="148"/>
      <c r="G5" s="129">
        <v>0.1</v>
      </c>
      <c r="H5" s="126">
        <v>0.1</v>
      </c>
      <c r="I5" s="83"/>
      <c r="J5" s="83"/>
      <c r="K5" s="84"/>
      <c r="L5" s="156"/>
      <c r="M5" s="62" t="s">
        <v>46</v>
      </c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4</v>
      </c>
      <c r="AA5" s="173" t="str">
        <f>IF(Z5&gt;5,"zuviel Elemente aus Gr.I","Gr I  Ok")</f>
        <v>Gr I  Ok</v>
      </c>
      <c r="AB5" s="54"/>
      <c r="AJ5" s="3" t="str">
        <f>IF(ISBLANK(E5),C5,0)</f>
        <v>A</v>
      </c>
      <c r="AK5" s="3" t="str">
        <f>IF(ISBLANK(E5),D5,0)</f>
        <v>II</v>
      </c>
    </row>
    <row r="6" spans="1:37" s="3" customFormat="1" ht="18" customHeight="1" x14ac:dyDescent="0.3">
      <c r="A6" s="31">
        <v>2</v>
      </c>
      <c r="B6" s="217" t="s">
        <v>53</v>
      </c>
      <c r="C6" s="220" t="s">
        <v>40</v>
      </c>
      <c r="D6" s="221"/>
      <c r="E6" s="149"/>
      <c r="G6" s="129">
        <v>0.1</v>
      </c>
      <c r="H6" s="126">
        <v>0.1</v>
      </c>
      <c r="I6" s="81"/>
      <c r="J6" s="81"/>
      <c r="K6" s="86"/>
      <c r="L6" s="157"/>
      <c r="M6" s="62" t="s">
        <v>46</v>
      </c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3</v>
      </c>
      <c r="AA6" s="173" t="str">
        <f>IF(Z6&gt;5,"zuviel Elemente aus Gr.II","Gr II  Ok")</f>
        <v>Gr II  Ok</v>
      </c>
      <c r="AB6" s="54"/>
      <c r="AJ6" s="3" t="str">
        <f t="shared" ref="AJ6:AJ29" si="2">IF(ISBLANK(E6),C6,0)</f>
        <v>NE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234" t="s">
        <v>93</v>
      </c>
      <c r="C7" s="222" t="s">
        <v>3</v>
      </c>
      <c r="D7" s="223" t="s">
        <v>31</v>
      </c>
      <c r="E7" s="150"/>
      <c r="G7" s="127">
        <v>0.3</v>
      </c>
      <c r="H7" s="128">
        <v>0.3</v>
      </c>
      <c r="I7" s="81"/>
      <c r="J7" s="81"/>
      <c r="K7" s="86"/>
      <c r="L7" s="157"/>
      <c r="M7" s="62" t="s">
        <v>37</v>
      </c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1</v>
      </c>
      <c r="AA7" s="173" t="str">
        <f>IF(Z7&gt;5,"zuviel Elemente aus Gr.III","Gr III  Ok")</f>
        <v>Gr III  Ok</v>
      </c>
      <c r="AB7" s="50"/>
      <c r="AJ7" s="3" t="str">
        <f t="shared" si="2"/>
        <v>B</v>
      </c>
      <c r="AK7" s="3" t="str">
        <f t="shared" si="3"/>
        <v>II</v>
      </c>
    </row>
    <row r="8" spans="1:37" s="3" customFormat="1" ht="18" customHeight="1" x14ac:dyDescent="0.3">
      <c r="A8" s="31">
        <v>4</v>
      </c>
      <c r="B8" s="234" t="s">
        <v>94</v>
      </c>
      <c r="C8" s="220" t="s">
        <v>4</v>
      </c>
      <c r="D8" s="221" t="s">
        <v>36</v>
      </c>
      <c r="E8" s="150"/>
      <c r="G8" s="127">
        <v>0.3</v>
      </c>
      <c r="H8" s="128">
        <v>0.1</v>
      </c>
      <c r="I8" s="81"/>
      <c r="J8" s="81"/>
      <c r="K8" s="86"/>
      <c r="L8" s="157"/>
      <c r="M8" s="62" t="s">
        <v>54</v>
      </c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 t="str">
        <f t="shared" si="2"/>
        <v>A</v>
      </c>
      <c r="AK8" s="3" t="str">
        <f t="shared" si="3"/>
        <v>III</v>
      </c>
    </row>
    <row r="9" spans="1:37" ht="18" customHeight="1" x14ac:dyDescent="0.3">
      <c r="A9" s="31">
        <v>5</v>
      </c>
      <c r="B9" s="225" t="s">
        <v>95</v>
      </c>
      <c r="C9" s="220" t="s">
        <v>40</v>
      </c>
      <c r="D9" s="219"/>
      <c r="E9" s="150"/>
      <c r="G9" s="127">
        <v>0.1</v>
      </c>
      <c r="H9" s="128">
        <v>0.1</v>
      </c>
      <c r="I9" s="81"/>
      <c r="J9" s="81"/>
      <c r="K9" s="86"/>
      <c r="L9" s="157"/>
      <c r="M9" s="62" t="s">
        <v>37</v>
      </c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 t="str">
        <f t="shared" si="2"/>
        <v>NE</v>
      </c>
      <c r="AK9" s="3">
        <f t="shared" si="3"/>
        <v>0</v>
      </c>
    </row>
    <row r="10" spans="1:37" ht="18" customHeight="1" x14ac:dyDescent="0.3">
      <c r="A10" s="31">
        <v>6</v>
      </c>
      <c r="B10" s="234" t="s">
        <v>55</v>
      </c>
      <c r="C10" s="220" t="s">
        <v>40</v>
      </c>
      <c r="D10" s="221"/>
      <c r="E10" s="150"/>
      <c r="G10" s="127">
        <v>0.1</v>
      </c>
      <c r="H10" s="128">
        <v>0.1</v>
      </c>
      <c r="I10" s="81"/>
      <c r="J10" s="81"/>
      <c r="K10" s="86"/>
      <c r="L10" s="157"/>
      <c r="M10" s="62" t="s">
        <v>98</v>
      </c>
      <c r="N10" s="182">
        <f>COUNTIF($C$5:$C$36,"C")</f>
        <v>1</v>
      </c>
      <c r="O10" s="183">
        <f>COUNTIF($AJ$5:$AJ$29,"C")</f>
        <v>1</v>
      </c>
      <c r="P10" s="10"/>
      <c r="Q10" s="11" t="s">
        <v>2</v>
      </c>
      <c r="R10" s="176">
        <f>IF(SUM(N$5:N10)&gt;8, IF(SUM(R$5:R9)=8, 0, 8 -SUM(N$5:N9)), N10)</f>
        <v>1</v>
      </c>
      <c r="S10" s="172">
        <f>IF(SUM(O$5:O10)&gt;10, IF(SUM(S$5:S9)=10, 0, 10 -SUM(O$5:O9)), O10)</f>
        <v>1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0.6</v>
      </c>
      <c r="Y10" s="186">
        <f t="shared" si="0"/>
        <v>0.3</v>
      </c>
      <c r="AA10" s="118" t="s">
        <v>29</v>
      </c>
      <c r="AB10" s="49"/>
      <c r="AC10" s="3"/>
      <c r="AD10" s="3"/>
      <c r="AE10" s="3"/>
      <c r="AF10" s="3"/>
      <c r="AG10" s="3"/>
      <c r="AJ10" s="3" t="str">
        <f t="shared" si="2"/>
        <v>NE</v>
      </c>
      <c r="AK10" s="3">
        <f t="shared" si="3"/>
        <v>0</v>
      </c>
    </row>
    <row r="11" spans="1:37" ht="18" customHeight="1" x14ac:dyDescent="0.3">
      <c r="A11" s="31">
        <v>7</v>
      </c>
      <c r="B11" s="234" t="s">
        <v>96</v>
      </c>
      <c r="C11" s="220"/>
      <c r="D11" s="235"/>
      <c r="E11" s="150"/>
      <c r="G11" s="140">
        <v>0.1</v>
      </c>
      <c r="H11" s="141">
        <v>0.1</v>
      </c>
      <c r="I11" s="81"/>
      <c r="J11" s="81"/>
      <c r="K11" s="86"/>
      <c r="L11" s="157"/>
      <c r="M11" s="132" t="s">
        <v>38</v>
      </c>
      <c r="N11" s="182">
        <f>COUNTIF($C$5:$C$36,"B")</f>
        <v>3</v>
      </c>
      <c r="O11" s="183">
        <f>COUNTIF($AJ$5:$AJ$29,"B")</f>
        <v>3</v>
      </c>
      <c r="P11" s="10"/>
      <c r="Q11" s="11" t="s">
        <v>3</v>
      </c>
      <c r="R11" s="176">
        <f>IF(SUM(N$5:N11)&gt;8, IF(SUM(R$5:R10)=8, 0, 8 -SUM(N$5:N10)), N11)</f>
        <v>3</v>
      </c>
      <c r="S11" s="172">
        <f>IF(SUM(O$5:O11)&gt;10, IF(SUM(S$5:S10)=10, 0, 10 -SUM(O$5:O10)), O11)</f>
        <v>3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1.2000000000000002</v>
      </c>
      <c r="Y11" s="186">
        <f t="shared" si="0"/>
        <v>0.60000000000000009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234" t="s">
        <v>48</v>
      </c>
      <c r="C12" s="236" t="s">
        <v>4</v>
      </c>
      <c r="D12" s="235" t="s">
        <v>35</v>
      </c>
      <c r="E12" s="150"/>
      <c r="G12" s="140">
        <v>0.3</v>
      </c>
      <c r="H12" s="141"/>
      <c r="I12" s="81"/>
      <c r="J12" s="81"/>
      <c r="K12" s="86"/>
      <c r="L12" s="157"/>
      <c r="M12" s="132" t="s">
        <v>38</v>
      </c>
      <c r="N12" s="187">
        <f>COUNTIF($C$5:$C$36,"A")</f>
        <v>4</v>
      </c>
      <c r="O12" s="188">
        <f>COUNTIF($AJ$5:$AJ$29,"A")</f>
        <v>4</v>
      </c>
      <c r="P12" s="13"/>
      <c r="Q12" s="11" t="s">
        <v>4</v>
      </c>
      <c r="R12" s="176">
        <f>IF(SUM(N$5:N12)&gt;8, IF(SUM(R$5:R11)=8, 0, 8 -SUM(N$5:N11)), N12)</f>
        <v>4</v>
      </c>
      <c r="S12" s="172">
        <f>IF(SUM(O$5:O12)&gt;10, IF(SUM(S$5:S11)=10, 0, 10 -SUM(O$5:O11)), O12)</f>
        <v>4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0.8</v>
      </c>
      <c r="Y12" s="191">
        <f t="shared" si="0"/>
        <v>0.4</v>
      </c>
      <c r="AA12" s="118" t="s">
        <v>81</v>
      </c>
      <c r="AB12" s="49"/>
      <c r="AC12" s="3"/>
      <c r="AD12" s="3"/>
      <c r="AE12" s="3"/>
      <c r="AF12" s="3"/>
      <c r="AG12" s="3"/>
      <c r="AJ12" s="3" t="str">
        <f t="shared" si="2"/>
        <v>A</v>
      </c>
      <c r="AK12" s="3" t="str">
        <f t="shared" si="3"/>
        <v>I</v>
      </c>
    </row>
    <row r="13" spans="1:37" ht="18" customHeight="1" thickBot="1" x14ac:dyDescent="0.35">
      <c r="A13" s="31">
        <v>9</v>
      </c>
      <c r="B13" s="234" t="s">
        <v>97</v>
      </c>
      <c r="C13" s="236"/>
      <c r="D13" s="235"/>
      <c r="E13" s="150"/>
      <c r="G13" s="140">
        <v>0.3</v>
      </c>
      <c r="H13" s="141"/>
      <c r="I13" s="81"/>
      <c r="J13" s="81"/>
      <c r="K13" s="86"/>
      <c r="L13" s="157"/>
      <c r="M13" s="132" t="s">
        <v>38</v>
      </c>
      <c r="N13" s="187">
        <f>COUNTIF($C$5:$C$29,"NE")</f>
        <v>4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>
        <v>-1</v>
      </c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217" t="s">
        <v>99</v>
      </c>
      <c r="C14" s="220" t="s">
        <v>3</v>
      </c>
      <c r="D14" s="235" t="s">
        <v>35</v>
      </c>
      <c r="E14" s="150"/>
      <c r="G14" s="140">
        <v>0.3</v>
      </c>
      <c r="H14" s="141"/>
      <c r="I14" s="81"/>
      <c r="J14" s="81"/>
      <c r="K14" s="86"/>
      <c r="L14" s="157"/>
      <c r="M14" s="132" t="s">
        <v>38</v>
      </c>
      <c r="N14" s="198"/>
      <c r="O14" s="26"/>
      <c r="P14" s="6"/>
      <c r="Q14" s="7" t="s">
        <v>8</v>
      </c>
      <c r="R14" s="15">
        <f>SUM(R5:R13)-IF(SUM(R5:R13)=8,IF(R16=0,1,0))</f>
        <v>8</v>
      </c>
      <c r="S14" s="15">
        <f>SUM(S5:S13)</f>
        <v>7</v>
      </c>
      <c r="T14" s="16"/>
      <c r="U14" s="199"/>
      <c r="V14" s="199"/>
      <c r="W14" s="37"/>
      <c r="X14" s="200">
        <f>IF(R14&gt;8,"ERR",SUM(X5:X12))</f>
        <v>2.6000000000000005</v>
      </c>
      <c r="Y14" s="21">
        <f>IF(S14&gt;10,"ERR",SUM(Y5:Y12))</f>
        <v>1.3000000000000003</v>
      </c>
      <c r="AA14" s="3"/>
      <c r="AB14" s="3"/>
      <c r="AC14" s="3"/>
      <c r="AD14" s="3"/>
      <c r="AE14" s="3"/>
      <c r="AF14" s="3"/>
      <c r="AG14" s="3"/>
      <c r="AH14" s="3"/>
      <c r="AI14" s="3"/>
      <c r="AJ14" s="3" t="str">
        <f t="shared" si="2"/>
        <v>B</v>
      </c>
      <c r="AK14" s="3" t="str">
        <f t="shared" si="3"/>
        <v>I</v>
      </c>
    </row>
    <row r="15" spans="1:37" ht="18" customHeight="1" thickTop="1" x14ac:dyDescent="0.3">
      <c r="A15" s="31">
        <v>11</v>
      </c>
      <c r="B15" s="234" t="s">
        <v>97</v>
      </c>
      <c r="C15" s="236"/>
      <c r="D15" s="235"/>
      <c r="E15" s="151"/>
      <c r="G15" s="140">
        <v>0.3</v>
      </c>
      <c r="H15" s="141"/>
      <c r="I15" s="81"/>
      <c r="J15" s="81"/>
      <c r="K15" s="86"/>
      <c r="L15" s="157"/>
      <c r="M15" s="132" t="s">
        <v>38</v>
      </c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3</v>
      </c>
      <c r="S15" s="172">
        <f>IF(COUNTIF($AK$5:$AK$29,"I")&gt;0,1,0) + IF(COUNTIF($AK$5:$AAK$29,"II")&gt;0,1,0) + IF(COUNTIF($AK$5:$AK$29,"III")&gt;0,1,0)</f>
        <v>3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1.5</v>
      </c>
      <c r="Y15" s="179">
        <f>+S15*V15</f>
        <v>1.5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234" t="s">
        <v>123</v>
      </c>
      <c r="C16" s="236" t="s">
        <v>2</v>
      </c>
      <c r="D16" s="237" t="s">
        <v>35</v>
      </c>
      <c r="E16" s="150"/>
      <c r="G16" s="140">
        <v>0.3</v>
      </c>
      <c r="H16" s="141">
        <v>0.5</v>
      </c>
      <c r="I16" s="81"/>
      <c r="J16" s="81"/>
      <c r="K16" s="86"/>
      <c r="L16" s="157"/>
      <c r="M16" s="132" t="s">
        <v>101</v>
      </c>
      <c r="N16" s="204"/>
      <c r="O16" s="28" t="s">
        <v>21</v>
      </c>
      <c r="P16" s="39"/>
      <c r="Q16" s="39"/>
      <c r="R16" s="205" t="s">
        <v>3</v>
      </c>
      <c r="S16" s="206" t="str">
        <f>C29</f>
        <v>NE</v>
      </c>
      <c r="T16" s="53" t="s">
        <v>7</v>
      </c>
      <c r="U16" s="207">
        <v>1</v>
      </c>
      <c r="V16" s="208">
        <v>1</v>
      </c>
      <c r="W16" s="35" t="s">
        <v>5</v>
      </c>
      <c r="X16" s="209">
        <f>IF(R16="c",0.5,IF(R16="d",0.5,IF(R16="e",0.5,IF(R16="f",0.5,IF(R16="g",0.5,IF(R16="h",0.5,IF(R16="ne",0,IF(R16="a",0,IF(R16="b",0.3,IF(R16="",0,"error"))))))))))</f>
        <v>0.3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 t="str">
        <f t="shared" si="2"/>
        <v>C</v>
      </c>
      <c r="AK16" s="3" t="str">
        <f t="shared" si="3"/>
        <v>I</v>
      </c>
    </row>
    <row r="17" spans="1:40" ht="18" customHeight="1" thickBot="1" x14ac:dyDescent="0.35">
      <c r="A17" s="31">
        <v>13</v>
      </c>
      <c r="B17" s="234" t="s">
        <v>100</v>
      </c>
      <c r="C17" s="236" t="s">
        <v>57</v>
      </c>
      <c r="D17" s="237"/>
      <c r="E17" s="151"/>
      <c r="G17" s="140">
        <v>0.3</v>
      </c>
      <c r="H17" s="141"/>
      <c r="I17" s="81"/>
      <c r="J17" s="81"/>
      <c r="K17" s="86"/>
      <c r="L17" s="157"/>
      <c r="M17" s="132" t="s">
        <v>38</v>
      </c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 t="str">
        <f t="shared" si="2"/>
        <v>W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234" t="s">
        <v>97</v>
      </c>
      <c r="C18" s="238"/>
      <c r="D18" s="237"/>
      <c r="E18" s="151"/>
      <c r="G18" s="140">
        <v>0.1</v>
      </c>
      <c r="H18" s="141">
        <v>0.3</v>
      </c>
      <c r="I18" s="81"/>
      <c r="J18" s="81"/>
      <c r="K18" s="86"/>
      <c r="L18" s="157"/>
      <c r="M18" s="132" t="s">
        <v>38</v>
      </c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4.4000000000000004</v>
      </c>
      <c r="Y18" s="25">
        <f>SUM(Y14:Y17)</f>
        <v>2.8000000000000003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234" t="s">
        <v>56</v>
      </c>
      <c r="C19" s="236" t="s">
        <v>4</v>
      </c>
      <c r="D19" s="237" t="s">
        <v>35</v>
      </c>
      <c r="E19" s="151"/>
      <c r="G19" s="140">
        <v>0.3</v>
      </c>
      <c r="H19" s="141"/>
      <c r="I19" s="81"/>
      <c r="J19" s="81"/>
      <c r="K19" s="86"/>
      <c r="L19" s="157"/>
      <c r="M19" s="138" t="s">
        <v>38</v>
      </c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 t="str">
        <f t="shared" si="2"/>
        <v>A</v>
      </c>
      <c r="AK19" s="3" t="str">
        <f t="shared" si="3"/>
        <v>I</v>
      </c>
    </row>
    <row r="20" spans="1:40" ht="18" customHeight="1" thickTop="1" thickBot="1" x14ac:dyDescent="0.35">
      <c r="A20" s="31">
        <v>16</v>
      </c>
      <c r="B20" s="239" t="s">
        <v>34</v>
      </c>
      <c r="C20" s="236" t="s">
        <v>57</v>
      </c>
      <c r="D20" s="237"/>
      <c r="E20" s="151"/>
      <c r="G20" s="140">
        <v>0.1</v>
      </c>
      <c r="H20" s="141"/>
      <c r="I20" s="81"/>
      <c r="J20" s="81"/>
      <c r="K20" s="86"/>
      <c r="L20" s="157"/>
      <c r="M20" s="132" t="s">
        <v>38</v>
      </c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 t="str">
        <f t="shared" si="2"/>
        <v>W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239" t="s">
        <v>127</v>
      </c>
      <c r="C21" s="236" t="s">
        <v>3</v>
      </c>
      <c r="D21" s="237" t="s">
        <v>31</v>
      </c>
      <c r="E21" s="151"/>
      <c r="G21" s="140">
        <v>0.1</v>
      </c>
      <c r="H21" s="141">
        <v>0.1</v>
      </c>
      <c r="I21" s="81">
        <v>0.3</v>
      </c>
      <c r="J21" s="81"/>
      <c r="K21" s="86"/>
      <c r="L21" s="157"/>
      <c r="M21" s="132" t="s">
        <v>128</v>
      </c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4.1000000000000023</v>
      </c>
      <c r="Y21" s="25">
        <f>10-L30</f>
        <v>4.1000000000000023</v>
      </c>
      <c r="AA21" s="3"/>
      <c r="AB21" s="3"/>
      <c r="AC21" s="3"/>
      <c r="AD21" s="3"/>
      <c r="AE21" s="3"/>
      <c r="AF21" s="3"/>
      <c r="AG21" s="3"/>
      <c r="AH21" s="3"/>
      <c r="AI21" s="3"/>
      <c r="AJ21" s="3" t="str">
        <f t="shared" si="2"/>
        <v>B</v>
      </c>
      <c r="AK21" s="3" t="str">
        <f t="shared" si="3"/>
        <v>II</v>
      </c>
    </row>
    <row r="22" spans="1:40" ht="18" customHeight="1" thickTop="1" x14ac:dyDescent="0.3">
      <c r="A22" s="31">
        <v>18</v>
      </c>
      <c r="B22" s="240"/>
      <c r="C22" s="238"/>
      <c r="D22" s="237"/>
      <c r="E22" s="151"/>
      <c r="G22" s="140"/>
      <c r="H22" s="141"/>
      <c r="I22" s="81"/>
      <c r="J22" s="81"/>
      <c r="K22" s="86"/>
      <c r="L22" s="157"/>
      <c r="M22" s="250" t="s">
        <v>130</v>
      </c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240"/>
      <c r="C23" s="238"/>
      <c r="D23" s="237"/>
      <c r="E23" s="151"/>
      <c r="G23" s="140"/>
      <c r="H23" s="141"/>
      <c r="I23" s="81"/>
      <c r="J23" s="81"/>
      <c r="K23" s="86"/>
      <c r="L23" s="157"/>
      <c r="M23" s="132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0</v>
      </c>
      <c r="Y23" s="144">
        <f>IF(S14&gt;=7, 0, IF(S14&gt;=5, 4, IF(S14&gt;=3, 6, IF(S14 &gt;= 1, 8, IF(S14 &lt; 1, 10 )))))</f>
        <v>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240"/>
      <c r="C24" s="238"/>
      <c r="D24" s="237"/>
      <c r="E24" s="151"/>
      <c r="G24" s="140"/>
      <c r="H24" s="141"/>
      <c r="I24" s="81"/>
      <c r="J24" s="81"/>
      <c r="K24" s="86"/>
      <c r="L24" s="157"/>
      <c r="M24" s="132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8.5000000000000036</v>
      </c>
      <c r="Y24" s="25">
        <f>+Y18+Y19+Y21-Y23</f>
        <v>6.9000000000000021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240"/>
      <c r="C25" s="238"/>
      <c r="D25" s="237"/>
      <c r="E25" s="151"/>
      <c r="G25" s="140"/>
      <c r="H25" s="141"/>
      <c r="I25" s="81"/>
      <c r="J25" s="81"/>
      <c r="K25" s="86"/>
      <c r="L25" s="157"/>
      <c r="M25" s="13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240"/>
      <c r="C26" s="238"/>
      <c r="D26" s="237"/>
      <c r="E26" s="151"/>
      <c r="G26" s="140"/>
      <c r="H26" s="141"/>
      <c r="I26" s="81"/>
      <c r="J26" s="81"/>
      <c r="K26" s="86"/>
      <c r="L26" s="157"/>
      <c r="M26" s="132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226"/>
      <c r="C27" s="238"/>
      <c r="D27" s="237"/>
      <c r="E27" s="151"/>
      <c r="G27" s="140"/>
      <c r="H27" s="141"/>
      <c r="I27" s="81"/>
      <c r="J27" s="81"/>
      <c r="K27" s="86"/>
      <c r="L27" s="157"/>
      <c r="M27" s="13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240"/>
      <c r="C28" s="238"/>
      <c r="D28" s="237"/>
      <c r="E28" s="151"/>
      <c r="G28" s="140"/>
      <c r="H28" s="141"/>
      <c r="I28" s="81"/>
      <c r="J28" s="81"/>
      <c r="K28" s="86"/>
      <c r="L28" s="157"/>
      <c r="M28" s="132"/>
      <c r="N28" s="123"/>
      <c r="O28" s="2" t="s">
        <v>132</v>
      </c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241" t="s">
        <v>131</v>
      </c>
      <c r="C29" s="242" t="s">
        <v>40</v>
      </c>
      <c r="D29" s="243"/>
      <c r="E29" s="152"/>
      <c r="G29" s="142"/>
      <c r="H29" s="142"/>
      <c r="I29" s="88"/>
      <c r="J29" s="88"/>
      <c r="K29" s="89">
        <v>0.3</v>
      </c>
      <c r="L29" s="158"/>
      <c r="M29" s="139" t="s">
        <v>129</v>
      </c>
      <c r="N29" s="216"/>
      <c r="AJ29" s="3" t="str">
        <f t="shared" si="2"/>
        <v>NE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14</v>
      </c>
      <c r="D30" s="56"/>
      <c r="E30" s="153"/>
      <c r="F30" s="90"/>
      <c r="G30" s="90" t="s">
        <v>77</v>
      </c>
      <c r="H30" s="160">
        <f>SUM(G5:K29)</f>
        <v>5.8999999999999977</v>
      </c>
      <c r="I30" s="91"/>
      <c r="J30" s="91"/>
      <c r="K30" s="91" t="s">
        <v>78</v>
      </c>
      <c r="L30" s="159">
        <f>SUM(G5:L29)</f>
        <v>5.8999999999999977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65" priority="3" operator="greaterThan">
      <formula>5</formula>
    </cfRule>
  </conditionalFormatting>
  <conditionalFormatting sqref="AN39">
    <cfRule type="cellIs" dxfId="64" priority="7" stopIfTrue="1" operator="equal">
      <formula>"ERR"</formula>
    </cfRule>
  </conditionalFormatting>
  <conditionalFormatting sqref="Y14">
    <cfRule type="cellIs" dxfId="63" priority="5" stopIfTrue="1" operator="equal">
      <formula>"ERR"</formula>
    </cfRule>
  </conditionalFormatting>
  <conditionalFormatting sqref="S14">
    <cfRule type="cellIs" dxfId="62" priority="6" stopIfTrue="1" operator="between">
      <formula>0.1</formula>
      <formula>9.9</formula>
    </cfRule>
  </conditionalFormatting>
  <conditionalFormatting sqref="Z5">
    <cfRule type="cellIs" dxfId="61" priority="4" operator="greaterThan">
      <formula>5</formula>
    </cfRule>
  </conditionalFormatting>
  <conditionalFormatting sqref="R14">
    <cfRule type="cellIs" dxfId="60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4" zoomScale="70" zoomScaleNormal="70" workbookViewId="0">
      <selection activeCell="B27" sqref="B27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48.36328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83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 t="s">
        <v>58</v>
      </c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 t="s">
        <v>42</v>
      </c>
      <c r="C5" s="96" t="s">
        <v>4</v>
      </c>
      <c r="D5" s="94" t="s">
        <v>35</v>
      </c>
      <c r="E5" s="148"/>
      <c r="G5" s="119">
        <v>0.3</v>
      </c>
      <c r="H5" s="104"/>
      <c r="I5" s="83"/>
      <c r="J5" s="83"/>
      <c r="K5" s="84"/>
      <c r="L5" s="156"/>
      <c r="M5" s="103" t="s">
        <v>38</v>
      </c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3</v>
      </c>
      <c r="AA5" s="173" t="str">
        <f>IF(Z5&gt;5,"zuviel Elemente aus Gr.I","Gr I  Ok")</f>
        <v>Gr I  Ok</v>
      </c>
      <c r="AB5" s="54"/>
      <c r="AJ5" s="3" t="str">
        <f>IF(ISBLANK(E5),C5,0)</f>
        <v>A</v>
      </c>
      <c r="AK5" s="3" t="str">
        <f>IF(ISBLANK(E5),D5,0)</f>
        <v>I</v>
      </c>
    </row>
    <row r="6" spans="1:37" s="3" customFormat="1" ht="18" customHeight="1" x14ac:dyDescent="0.3">
      <c r="A6" s="31">
        <v>2</v>
      </c>
      <c r="B6" s="98" t="s">
        <v>124</v>
      </c>
      <c r="C6" s="97" t="s">
        <v>2</v>
      </c>
      <c r="D6" s="95" t="s">
        <v>35</v>
      </c>
      <c r="E6" s="149"/>
      <c r="G6" s="120">
        <v>0.3</v>
      </c>
      <c r="H6" s="105">
        <v>0.3</v>
      </c>
      <c r="I6" s="81"/>
      <c r="J6" s="81"/>
      <c r="K6" s="86"/>
      <c r="L6" s="157"/>
      <c r="M6" s="103" t="s">
        <v>105</v>
      </c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3</v>
      </c>
      <c r="AA6" s="173" t="str">
        <f>IF(Z6&gt;5,"zuviel Elemente aus Gr.II","Gr II  Ok")</f>
        <v>Gr II  Ok</v>
      </c>
      <c r="AB6" s="54"/>
      <c r="AJ6" s="3" t="str">
        <f t="shared" ref="AJ6:AJ29" si="2">IF(ISBLANK(E6),C6,0)</f>
        <v>C</v>
      </c>
      <c r="AK6" s="3" t="str">
        <f t="shared" ref="AK6:AK29" si="3">IF(ISBLANK(E6),D6,0)</f>
        <v>I</v>
      </c>
    </row>
    <row r="7" spans="1:37" s="3" customFormat="1" ht="18" customHeight="1" x14ac:dyDescent="0.3">
      <c r="A7" s="31">
        <v>3</v>
      </c>
      <c r="B7" s="98" t="s">
        <v>102</v>
      </c>
      <c r="C7" s="97"/>
      <c r="D7" s="95"/>
      <c r="E7" s="150"/>
      <c r="G7" s="120">
        <v>0.3</v>
      </c>
      <c r="H7" s="105">
        <v>0.3</v>
      </c>
      <c r="I7" s="81"/>
      <c r="J7" s="81"/>
      <c r="K7" s="86"/>
      <c r="L7" s="157"/>
      <c r="M7" s="62" t="s">
        <v>38</v>
      </c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1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 t="s">
        <v>88</v>
      </c>
      <c r="C8" s="97" t="s">
        <v>3</v>
      </c>
      <c r="D8" s="95" t="s">
        <v>35</v>
      </c>
      <c r="E8" s="150"/>
      <c r="G8" s="120">
        <v>0.3</v>
      </c>
      <c r="H8" s="105">
        <v>0.5</v>
      </c>
      <c r="I8" s="81"/>
      <c r="J8" s="81"/>
      <c r="K8" s="86"/>
      <c r="L8" s="157"/>
      <c r="M8" s="103" t="s">
        <v>106</v>
      </c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1</v>
      </c>
      <c r="AA8" s="173" t="str">
        <f>IF(Z8&gt;5,"zuviel Elemente aus Gr.IV","Gr IV  Ok")</f>
        <v>Gr IV  Ok</v>
      </c>
      <c r="AB8" s="49"/>
      <c r="AJ8" s="3" t="str">
        <f t="shared" si="2"/>
        <v>B</v>
      </c>
      <c r="AK8" s="3" t="str">
        <f t="shared" si="3"/>
        <v>I</v>
      </c>
    </row>
    <row r="9" spans="1:37" ht="18" customHeight="1" x14ac:dyDescent="0.3">
      <c r="A9" s="31">
        <v>5</v>
      </c>
      <c r="B9" s="98" t="s">
        <v>34</v>
      </c>
      <c r="C9" s="60" t="s">
        <v>4</v>
      </c>
      <c r="D9" s="33" t="s">
        <v>31</v>
      </c>
      <c r="E9" s="150"/>
      <c r="G9" s="120">
        <v>0.1</v>
      </c>
      <c r="H9" s="105"/>
      <c r="I9" s="81"/>
      <c r="J9" s="81"/>
      <c r="K9" s="86"/>
      <c r="L9" s="157"/>
      <c r="M9" s="103" t="s">
        <v>32</v>
      </c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 t="str">
        <f t="shared" si="2"/>
        <v>A</v>
      </c>
      <c r="AK9" s="3" t="str">
        <f t="shared" si="3"/>
        <v>II</v>
      </c>
    </row>
    <row r="10" spans="1:37" ht="18" customHeight="1" x14ac:dyDescent="0.3">
      <c r="A10" s="31">
        <v>6</v>
      </c>
      <c r="B10" s="98" t="s">
        <v>53</v>
      </c>
      <c r="C10" s="60" t="s">
        <v>40</v>
      </c>
      <c r="D10" s="33"/>
      <c r="E10" s="150"/>
      <c r="G10" s="120">
        <v>0.1</v>
      </c>
      <c r="H10" s="105"/>
      <c r="I10" s="81"/>
      <c r="J10" s="81"/>
      <c r="K10" s="86"/>
      <c r="L10" s="157"/>
      <c r="M10" s="62" t="s">
        <v>32</v>
      </c>
      <c r="N10" s="182">
        <f>COUNTIF($C$5:$C$36,"C")</f>
        <v>1</v>
      </c>
      <c r="O10" s="183">
        <f>COUNTIF($AJ$5:$AJ$29,"C")</f>
        <v>1</v>
      </c>
      <c r="P10" s="10"/>
      <c r="Q10" s="11" t="s">
        <v>2</v>
      </c>
      <c r="R10" s="176">
        <f>IF(SUM(N$5:N10)&gt;8, IF(SUM(R$5:R9)=8, 0, 8 -SUM(N$5:N9)), N10)</f>
        <v>1</v>
      </c>
      <c r="S10" s="172">
        <f>IF(SUM(O$5:O10)&gt;10, IF(SUM(S$5:S9)=10, 0, 10 -SUM(O$5:O9)), O10)</f>
        <v>1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0.6</v>
      </c>
      <c r="Y10" s="186">
        <f t="shared" si="0"/>
        <v>0.3</v>
      </c>
      <c r="AA10" s="118" t="s">
        <v>29</v>
      </c>
      <c r="AB10" s="49"/>
      <c r="AC10" s="3"/>
      <c r="AD10" s="3"/>
      <c r="AE10" s="3"/>
      <c r="AF10" s="3"/>
      <c r="AG10" s="3"/>
      <c r="AJ10" s="3" t="str">
        <f t="shared" si="2"/>
        <v>NE</v>
      </c>
      <c r="AK10" s="3">
        <f t="shared" si="3"/>
        <v>0</v>
      </c>
    </row>
    <row r="11" spans="1:37" ht="18" customHeight="1" x14ac:dyDescent="0.3">
      <c r="A11" s="31">
        <v>7</v>
      </c>
      <c r="B11" s="98" t="s">
        <v>43</v>
      </c>
      <c r="C11" s="60" t="s">
        <v>3</v>
      </c>
      <c r="D11" s="33" t="s">
        <v>31</v>
      </c>
      <c r="E11" s="150"/>
      <c r="G11" s="120">
        <v>0.1</v>
      </c>
      <c r="H11" s="105"/>
      <c r="I11" s="81"/>
      <c r="J11" s="81"/>
      <c r="K11" s="86"/>
      <c r="L11" s="157"/>
      <c r="M11" s="62" t="s">
        <v>32</v>
      </c>
      <c r="N11" s="182">
        <f>COUNTIF($C$5:$C$36,"B")</f>
        <v>3</v>
      </c>
      <c r="O11" s="183">
        <f>COUNTIF($AJ$5:$AJ$29,"B")</f>
        <v>3</v>
      </c>
      <c r="P11" s="10"/>
      <c r="Q11" s="11" t="s">
        <v>3</v>
      </c>
      <c r="R11" s="176">
        <f>IF(SUM(N$5:N11)&gt;8, IF(SUM(R$5:R10)=8, 0, 8 -SUM(N$5:N10)), N11)</f>
        <v>3</v>
      </c>
      <c r="S11" s="172">
        <f>IF(SUM(O$5:O11)&gt;10, IF(SUM(S$5:S10)=10, 0, 10 -SUM(O$5:O10)), O11)</f>
        <v>3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1.2000000000000002</v>
      </c>
      <c r="Y11" s="186">
        <f t="shared" si="0"/>
        <v>0.60000000000000009</v>
      </c>
      <c r="AA11" s="118" t="s">
        <v>30</v>
      </c>
      <c r="AB11" s="49"/>
      <c r="AC11" s="3"/>
      <c r="AD11" s="3"/>
      <c r="AE11" s="3"/>
      <c r="AF11" s="3"/>
      <c r="AG11" s="3"/>
      <c r="AJ11" s="3" t="str">
        <f t="shared" si="2"/>
        <v>B</v>
      </c>
      <c r="AK11" s="3" t="str">
        <f t="shared" si="3"/>
        <v>II</v>
      </c>
    </row>
    <row r="12" spans="1:37" ht="18" customHeight="1" x14ac:dyDescent="0.3">
      <c r="A12" s="31">
        <v>8</v>
      </c>
      <c r="B12" s="98" t="s">
        <v>34</v>
      </c>
      <c r="C12" s="60"/>
      <c r="D12" s="33"/>
      <c r="E12" s="150"/>
      <c r="G12" s="85">
        <v>0.1</v>
      </c>
      <c r="H12" s="81"/>
      <c r="I12" s="81"/>
      <c r="J12" s="81"/>
      <c r="K12" s="86"/>
      <c r="L12" s="157"/>
      <c r="M12" s="62" t="s">
        <v>38</v>
      </c>
      <c r="N12" s="187">
        <f>COUNTIF($C$5:$C$36,"A")</f>
        <v>4</v>
      </c>
      <c r="O12" s="188">
        <f>COUNTIF($AJ$5:$AJ$29,"A")</f>
        <v>4</v>
      </c>
      <c r="P12" s="13"/>
      <c r="Q12" s="11" t="s">
        <v>4</v>
      </c>
      <c r="R12" s="176">
        <f>IF(SUM(N$5:N12)&gt;8, IF(SUM(R$5:R11)=8, 0, 8 -SUM(N$5:N11)), N12)</f>
        <v>4</v>
      </c>
      <c r="S12" s="172">
        <f>IF(SUM(O$5:O12)&gt;10, IF(SUM(S$5:S11)=10, 0, 10 -SUM(O$5:O11)), O12)</f>
        <v>4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0.8</v>
      </c>
      <c r="Y12" s="191">
        <f t="shared" si="0"/>
        <v>0.4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 t="s">
        <v>103</v>
      </c>
      <c r="C13" s="60" t="s">
        <v>4</v>
      </c>
      <c r="D13" s="33" t="s">
        <v>36</v>
      </c>
      <c r="E13" s="150"/>
      <c r="G13" s="85">
        <v>0.1</v>
      </c>
      <c r="H13" s="81"/>
      <c r="I13" s="81"/>
      <c r="J13" s="81"/>
      <c r="K13" s="86"/>
      <c r="L13" s="157"/>
      <c r="M13" s="62" t="s">
        <v>32</v>
      </c>
      <c r="N13" s="187">
        <f>COUNTIF($C$5:$C$29,"NE")</f>
        <v>1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 t="str">
        <f t="shared" si="2"/>
        <v>A</v>
      </c>
      <c r="AK13" s="3" t="str">
        <f t="shared" si="3"/>
        <v>III</v>
      </c>
    </row>
    <row r="14" spans="1:37" ht="18" customHeight="1" thickTop="1" thickBot="1" x14ac:dyDescent="0.35">
      <c r="A14" s="31">
        <v>10</v>
      </c>
      <c r="B14" s="99" t="s">
        <v>59</v>
      </c>
      <c r="C14" s="60" t="s">
        <v>4</v>
      </c>
      <c r="D14" s="33" t="s">
        <v>31</v>
      </c>
      <c r="E14" s="150"/>
      <c r="G14" s="85">
        <v>0.3</v>
      </c>
      <c r="H14" s="81"/>
      <c r="I14" s="81"/>
      <c r="J14" s="81"/>
      <c r="K14" s="86"/>
      <c r="L14" s="157"/>
      <c r="M14" s="62" t="s">
        <v>45</v>
      </c>
      <c r="N14" s="198"/>
      <c r="O14" s="26"/>
      <c r="P14" s="6"/>
      <c r="Q14" s="7" t="s">
        <v>8</v>
      </c>
      <c r="R14" s="15">
        <f>SUM(R5:R13)-IF(SUM(R5:R13)=8,IF(R16=0,1,0))</f>
        <v>8</v>
      </c>
      <c r="S14" s="15">
        <f>SUM(S5:S12)</f>
        <v>8</v>
      </c>
      <c r="T14" s="16"/>
      <c r="U14" s="199"/>
      <c r="V14" s="199"/>
      <c r="W14" s="37"/>
      <c r="X14" s="200">
        <f>IF(R14&gt;8,"ERR",SUM(X5:X12))</f>
        <v>2.6000000000000005</v>
      </c>
      <c r="Y14" s="21">
        <f>IF(S14&gt;10,"ERR",SUM(Y5:Y12))</f>
        <v>1.3000000000000003</v>
      </c>
      <c r="AA14" s="3"/>
      <c r="AB14" s="3"/>
      <c r="AC14" s="3"/>
      <c r="AD14" s="3"/>
      <c r="AE14" s="3"/>
      <c r="AF14" s="3"/>
      <c r="AG14" s="3"/>
      <c r="AH14" s="3"/>
      <c r="AI14" s="3"/>
      <c r="AJ14" s="3" t="str">
        <f t="shared" si="2"/>
        <v>A</v>
      </c>
      <c r="AK14" s="3" t="str">
        <f t="shared" si="3"/>
        <v>II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3</v>
      </c>
      <c r="S15" s="172">
        <f>IF(COUNTIF($AK$5:$AK$29,"I")&gt;0,1,0) + IF(COUNTIF($AK$5:$AAK$29,"II")&gt;0,1,0) + IF(COUNTIF($AK$5:$AK$29,"III")&gt;0,1,0)</f>
        <v>3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1.5</v>
      </c>
      <c r="Y15" s="179">
        <f>+S15*V15</f>
        <v>1.5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 t="str">
        <f>C29</f>
        <v>B</v>
      </c>
      <c r="S16" s="206" t="str">
        <f>C29</f>
        <v>B</v>
      </c>
      <c r="T16" s="53" t="s">
        <v>7</v>
      </c>
      <c r="U16" s="207">
        <v>1</v>
      </c>
      <c r="V16" s="208">
        <v>1</v>
      </c>
      <c r="W16" s="35" t="s">
        <v>5</v>
      </c>
      <c r="X16" s="209">
        <f>IF(R16="c",0.5,IF(R16="d",0.5,IF(R16="e",0.5,IF(R16="f",0.5,IF(R16="g",0.5,IF(R16="h",0.5,IF(R16="ne",0,IF(R16="a",0,IF(R16="b",0.3,IF(R16="",0,"error"))))))))))</f>
        <v>0.3</v>
      </c>
      <c r="Y16" s="186">
        <f>IF(S16="c",0.3,IF(S16="d",0.5,IF(S16="e",0.5,IF(S16="f",0.5,IF(S16="g",0.5,IF(S16="h",0.5,IF(S16="a",0,IF(S16="b",0,IF(S16="",0,"error")))))))))</f>
        <v>0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1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4.4000000000000004</v>
      </c>
      <c r="Y18" s="25">
        <f>SUM(Y14:Y17)</f>
        <v>2.8000000000000003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40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6.6</v>
      </c>
      <c r="Y21" s="25">
        <f>10-L30</f>
        <v>6.6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40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0</v>
      </c>
      <c r="Y23" s="144">
        <f>IF(S14&gt;=7, 0, IF(S14&gt;=5, 4, IF(S14&gt;=3, 6, IF(S14 &gt;= 1, 8, IF(S14 &lt; 1, 10 )))))</f>
        <v>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11</v>
      </c>
      <c r="Y24" s="25">
        <f>+Y18+Y19+Y21-Y23</f>
        <v>9.4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40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226"/>
      <c r="C27" s="60"/>
      <c r="D27" s="33"/>
      <c r="E27" s="151"/>
      <c r="G27" s="85"/>
      <c r="H27" s="81"/>
      <c r="I27" s="81"/>
      <c r="J27" s="81"/>
      <c r="K27" s="86"/>
      <c r="L27" s="157"/>
      <c r="M27" s="40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 t="s">
        <v>104</v>
      </c>
      <c r="C29" s="61" t="s">
        <v>3</v>
      </c>
      <c r="D29" s="55" t="s">
        <v>11</v>
      </c>
      <c r="E29" s="152"/>
      <c r="G29" s="87">
        <v>0.3</v>
      </c>
      <c r="H29" s="88"/>
      <c r="I29" s="88"/>
      <c r="J29" s="88"/>
      <c r="K29" s="89"/>
      <c r="L29" s="158"/>
      <c r="M29" s="63" t="s">
        <v>107</v>
      </c>
      <c r="N29" s="216"/>
      <c r="AJ29" s="3" t="str">
        <f t="shared" si="2"/>
        <v>B</v>
      </c>
      <c r="AK29" s="3" t="str">
        <f t="shared" si="3"/>
        <v>IV</v>
      </c>
    </row>
    <row r="30" spans="1:40" ht="22.2" thickTop="1" thickBot="1" x14ac:dyDescent="0.3">
      <c r="B30" s="56" t="s">
        <v>13</v>
      </c>
      <c r="C30" s="58">
        <f>COUNTA(C5:C29)</f>
        <v>9</v>
      </c>
      <c r="D30" s="56"/>
      <c r="E30" s="153"/>
      <c r="F30" s="90"/>
      <c r="G30" s="90" t="s">
        <v>77</v>
      </c>
      <c r="H30" s="160">
        <f>SUM(G5:K29)</f>
        <v>3.4</v>
      </c>
      <c r="I30" s="91"/>
      <c r="J30" s="91"/>
      <c r="K30" s="91" t="s">
        <v>78</v>
      </c>
      <c r="L30" s="159">
        <f>SUM(G5:L29)</f>
        <v>3.4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59" priority="3" operator="greaterThan">
      <formula>5</formula>
    </cfRule>
  </conditionalFormatting>
  <conditionalFormatting sqref="AN39">
    <cfRule type="cellIs" dxfId="58" priority="7" stopIfTrue="1" operator="equal">
      <formula>"ERR"</formula>
    </cfRule>
  </conditionalFormatting>
  <conditionalFormatting sqref="Y14">
    <cfRule type="cellIs" dxfId="57" priority="5" stopIfTrue="1" operator="equal">
      <formula>"ERR"</formula>
    </cfRule>
  </conditionalFormatting>
  <conditionalFormatting sqref="S14">
    <cfRule type="cellIs" dxfId="56" priority="6" stopIfTrue="1" operator="between">
      <formula>0.1</formula>
      <formula>9.9</formula>
    </cfRule>
  </conditionalFormatting>
  <conditionalFormatting sqref="Z5">
    <cfRule type="cellIs" dxfId="55" priority="4" operator="greaterThan">
      <formula>5</formula>
    </cfRule>
  </conditionalFormatting>
  <conditionalFormatting sqref="R14">
    <cfRule type="cellIs" dxfId="54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3" zoomScale="70" zoomScaleNormal="70" workbookViewId="0">
      <selection activeCell="B27" sqref="B27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31.179687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 t="s">
        <v>62</v>
      </c>
      <c r="D2" s="9"/>
      <c r="E2" s="47"/>
      <c r="F2" s="47"/>
      <c r="G2" s="47"/>
      <c r="H2" s="47"/>
      <c r="J2" s="47"/>
      <c r="K2" s="47"/>
      <c r="L2" s="47"/>
      <c r="M2" s="3" t="s">
        <v>61</v>
      </c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 t="s">
        <v>34</v>
      </c>
      <c r="C5" s="96" t="s">
        <v>4</v>
      </c>
      <c r="D5" s="94" t="s">
        <v>31</v>
      </c>
      <c r="E5" s="148"/>
      <c r="G5" s="119">
        <v>0.1</v>
      </c>
      <c r="H5" s="104"/>
      <c r="I5" s="83"/>
      <c r="J5" s="83"/>
      <c r="K5" s="84"/>
      <c r="L5" s="156"/>
      <c r="M5" s="103" t="s">
        <v>38</v>
      </c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2</v>
      </c>
      <c r="AA5" s="173" t="str">
        <f>IF(Z5&gt;5,"zuviel Elemente aus Gr.I","Gr I  Ok")</f>
        <v>Gr I  Ok</v>
      </c>
      <c r="AB5" s="54"/>
      <c r="AJ5" s="3" t="str">
        <f>IF(ISBLANK(E5),C5,0)</f>
        <v>A</v>
      </c>
      <c r="AK5" s="3" t="str">
        <f>IF(ISBLANK(E5),D5,0)</f>
        <v>II</v>
      </c>
    </row>
    <row r="6" spans="1:37" s="3" customFormat="1" ht="18" customHeight="1" x14ac:dyDescent="0.3">
      <c r="A6" s="31">
        <v>2</v>
      </c>
      <c r="B6" s="98" t="s">
        <v>53</v>
      </c>
      <c r="C6" s="97" t="s">
        <v>40</v>
      </c>
      <c r="D6" s="95"/>
      <c r="E6" s="149"/>
      <c r="G6" s="120"/>
      <c r="H6" s="105"/>
      <c r="I6" s="81"/>
      <c r="J6" s="81"/>
      <c r="K6" s="86"/>
      <c r="L6" s="157"/>
      <c r="M6" s="103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5</v>
      </c>
      <c r="AA6" s="173" t="str">
        <f>IF(Z6&gt;5,"zuviel Elemente aus Gr.II","Gr II  Ok")</f>
        <v>Gr II  Ok</v>
      </c>
      <c r="AB6" s="54"/>
      <c r="AJ6" s="3" t="str">
        <f t="shared" ref="AJ6:AJ29" si="2">IF(ISBLANK(E6),C6,0)</f>
        <v>NE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 t="s">
        <v>34</v>
      </c>
      <c r="C7" s="97" t="s">
        <v>57</v>
      </c>
      <c r="D7" s="95"/>
      <c r="E7" s="150"/>
      <c r="G7" s="120"/>
      <c r="H7" s="105"/>
      <c r="I7" s="81"/>
      <c r="J7" s="81"/>
      <c r="K7" s="86"/>
      <c r="L7" s="157"/>
      <c r="M7" s="103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1</v>
      </c>
      <c r="AA7" s="173" t="str">
        <f>IF(Z7&gt;5,"zuviel Elemente aus Gr.III","Gr III  Ok")</f>
        <v>Gr III  Ok</v>
      </c>
      <c r="AB7" s="50"/>
      <c r="AJ7" s="3" t="str">
        <f t="shared" si="2"/>
        <v>W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 t="s">
        <v>60</v>
      </c>
      <c r="C8" s="97" t="s">
        <v>57</v>
      </c>
      <c r="D8" s="95"/>
      <c r="E8" s="150"/>
      <c r="G8" s="120"/>
      <c r="H8" s="105"/>
      <c r="I8" s="81"/>
      <c r="J8" s="81"/>
      <c r="K8" s="86"/>
      <c r="L8" s="157"/>
      <c r="M8" s="6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1</v>
      </c>
      <c r="AA8" s="173" t="str">
        <f>IF(Z8&gt;5,"zuviel Elemente aus Gr.IV","Gr IV  Ok")</f>
        <v>Gr IV  Ok</v>
      </c>
      <c r="AB8" s="49"/>
      <c r="AJ8" s="3" t="str">
        <f t="shared" si="2"/>
        <v>W</v>
      </c>
      <c r="AK8" s="3">
        <f t="shared" si="3"/>
        <v>0</v>
      </c>
    </row>
    <row r="9" spans="1:37" ht="18" customHeight="1" x14ac:dyDescent="0.3">
      <c r="A9" s="31">
        <v>5</v>
      </c>
      <c r="B9" s="98" t="s">
        <v>44</v>
      </c>
      <c r="C9" s="60" t="s">
        <v>3</v>
      </c>
      <c r="D9" s="33" t="s">
        <v>31</v>
      </c>
      <c r="E9" s="150"/>
      <c r="G9" s="120"/>
      <c r="H9" s="105"/>
      <c r="I9" s="81"/>
      <c r="J9" s="81"/>
      <c r="K9" s="86"/>
      <c r="L9" s="157"/>
      <c r="M9" s="6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 t="str">
        <f t="shared" si="2"/>
        <v>B</v>
      </c>
      <c r="AK9" s="3" t="str">
        <f t="shared" si="3"/>
        <v>II</v>
      </c>
    </row>
    <row r="10" spans="1:37" ht="18" customHeight="1" x14ac:dyDescent="0.3">
      <c r="A10" s="31">
        <v>6</v>
      </c>
      <c r="B10" s="98" t="s">
        <v>39</v>
      </c>
      <c r="C10" s="60" t="s">
        <v>57</v>
      </c>
      <c r="D10" s="33"/>
      <c r="E10" s="150"/>
      <c r="G10" s="120"/>
      <c r="H10" s="105"/>
      <c r="I10" s="81"/>
      <c r="J10" s="81"/>
      <c r="K10" s="86"/>
      <c r="L10" s="157"/>
      <c r="M10" s="6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 t="str">
        <f t="shared" si="2"/>
        <v>W</v>
      </c>
      <c r="AK10" s="3">
        <f t="shared" si="3"/>
        <v>0</v>
      </c>
    </row>
    <row r="11" spans="1:37" ht="18" customHeight="1" x14ac:dyDescent="0.3">
      <c r="A11" s="31">
        <v>7</v>
      </c>
      <c r="B11" s="98" t="s">
        <v>71</v>
      </c>
      <c r="C11" s="60" t="s">
        <v>4</v>
      </c>
      <c r="D11" s="33" t="s">
        <v>36</v>
      </c>
      <c r="E11" s="150"/>
      <c r="G11" s="120">
        <v>0.1</v>
      </c>
      <c r="H11" s="105">
        <v>0.1</v>
      </c>
      <c r="I11" s="81"/>
      <c r="J11" s="81"/>
      <c r="K11" s="86"/>
      <c r="L11" s="157"/>
      <c r="M11" s="233" t="s">
        <v>113</v>
      </c>
      <c r="N11" s="182">
        <f>COUNTIF($C$5:$C$36,"B")</f>
        <v>3</v>
      </c>
      <c r="O11" s="183">
        <f>COUNTIF($AJ$5:$AJ$29,"B")</f>
        <v>3</v>
      </c>
      <c r="P11" s="10"/>
      <c r="Q11" s="11" t="s">
        <v>3</v>
      </c>
      <c r="R11" s="176">
        <f>IF(SUM(N$5:N11)&gt;8, IF(SUM(R$5:R10)=8, 0, 8 -SUM(N$5:N10)), N11)</f>
        <v>3</v>
      </c>
      <c r="S11" s="172">
        <f>IF(SUM(O$5:O11)&gt;10, IF(SUM(S$5:S10)=10, 0, 10 -SUM(O$5:O10)), O11)</f>
        <v>3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1.2000000000000002</v>
      </c>
      <c r="Y11" s="186">
        <f t="shared" si="0"/>
        <v>0.60000000000000009</v>
      </c>
      <c r="AA11" s="118" t="s">
        <v>30</v>
      </c>
      <c r="AB11" s="49"/>
      <c r="AC11" s="3"/>
      <c r="AD11" s="3"/>
      <c r="AE11" s="3"/>
      <c r="AF11" s="3"/>
      <c r="AG11" s="3"/>
      <c r="AJ11" s="3" t="str">
        <f t="shared" si="2"/>
        <v>A</v>
      </c>
      <c r="AK11" s="3" t="str">
        <f t="shared" si="3"/>
        <v>III</v>
      </c>
    </row>
    <row r="12" spans="1:37" ht="18" customHeight="1" x14ac:dyDescent="0.3">
      <c r="A12" s="31">
        <v>8</v>
      </c>
      <c r="B12" s="98" t="s">
        <v>59</v>
      </c>
      <c r="C12" s="60" t="s">
        <v>4</v>
      </c>
      <c r="D12" s="33" t="s">
        <v>31</v>
      </c>
      <c r="E12" s="150"/>
      <c r="G12" s="120">
        <v>0.3</v>
      </c>
      <c r="H12" s="105"/>
      <c r="I12" s="81"/>
      <c r="J12" s="81"/>
      <c r="K12" s="86"/>
      <c r="L12" s="157"/>
      <c r="M12" s="62" t="s">
        <v>110</v>
      </c>
      <c r="N12" s="187">
        <f>COUNTIF($C$5:$C$36,"A")</f>
        <v>5</v>
      </c>
      <c r="O12" s="188">
        <f>COUNTIF($AJ$5:$AJ$29,"A")</f>
        <v>5</v>
      </c>
      <c r="P12" s="13"/>
      <c r="Q12" s="11" t="s">
        <v>4</v>
      </c>
      <c r="R12" s="176">
        <f>IF(SUM(N$5:N12)&gt;8, IF(SUM(R$5:R11)=8, 0, 8 -SUM(N$5:N11)), N12)</f>
        <v>5</v>
      </c>
      <c r="S12" s="172">
        <f>IF(SUM(O$5:O12)&gt;10, IF(SUM(S$5:S11)=10, 0, 10 -SUM(O$5:O11)), O12)</f>
        <v>5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1</v>
      </c>
      <c r="Y12" s="191">
        <f t="shared" si="0"/>
        <v>0.5</v>
      </c>
      <c r="AA12" s="118" t="s">
        <v>81</v>
      </c>
      <c r="AB12" s="49"/>
      <c r="AC12" s="3"/>
      <c r="AD12" s="3"/>
      <c r="AE12" s="3"/>
      <c r="AF12" s="3"/>
      <c r="AG12" s="3"/>
      <c r="AJ12" s="3" t="str">
        <f t="shared" si="2"/>
        <v>A</v>
      </c>
      <c r="AK12" s="3" t="str">
        <f t="shared" si="3"/>
        <v>II</v>
      </c>
    </row>
    <row r="13" spans="1:37" ht="18" customHeight="1" thickBot="1" x14ac:dyDescent="0.35">
      <c r="A13" s="31">
        <v>9</v>
      </c>
      <c r="B13" s="101" t="s">
        <v>33</v>
      </c>
      <c r="C13" s="60" t="s">
        <v>40</v>
      </c>
      <c r="D13" s="33"/>
      <c r="E13" s="150"/>
      <c r="G13" s="120"/>
      <c r="H13" s="105"/>
      <c r="I13" s="81"/>
      <c r="J13" s="81"/>
      <c r="K13" s="86"/>
      <c r="L13" s="157"/>
      <c r="M13" s="62"/>
      <c r="N13" s="187">
        <f>COUNTIF($C$5:$C$29,"NE")</f>
        <v>3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>
        <v>-1</v>
      </c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 t="str">
        <f t="shared" si="2"/>
        <v>NE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120">
        <v>0.3</v>
      </c>
      <c r="H14" s="105"/>
      <c r="I14" s="81"/>
      <c r="J14" s="81"/>
      <c r="K14" s="86"/>
      <c r="L14" s="157"/>
      <c r="M14" s="62" t="s">
        <v>111</v>
      </c>
      <c r="N14" s="198"/>
      <c r="O14" s="26"/>
      <c r="P14" s="6"/>
      <c r="Q14" s="7" t="s">
        <v>8</v>
      </c>
      <c r="R14" s="15">
        <f>SUM(R5:R13)-IF(SUM(R5:R13)=8,IF(R16=0,1,0))</f>
        <v>8</v>
      </c>
      <c r="S14" s="15">
        <f>SUM(S5:S13)</f>
        <v>7</v>
      </c>
      <c r="T14" s="16"/>
      <c r="U14" s="199"/>
      <c r="V14" s="199"/>
      <c r="W14" s="37"/>
      <c r="X14" s="200">
        <f>IF(R14&gt;8,"ERR",SUM(X5:X12))</f>
        <v>2.2000000000000002</v>
      </c>
      <c r="Y14" s="21">
        <f>IF(S14&gt;10,"ERR",SUM(Y5:Y12))</f>
        <v>1.1000000000000001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 t="s">
        <v>48</v>
      </c>
      <c r="C15" s="60" t="s">
        <v>4</v>
      </c>
      <c r="D15" s="33" t="s">
        <v>35</v>
      </c>
      <c r="E15" s="151"/>
      <c r="G15" s="120">
        <v>0.3</v>
      </c>
      <c r="H15" s="105">
        <v>0.3</v>
      </c>
      <c r="I15" s="81"/>
      <c r="J15" s="81"/>
      <c r="K15" s="86"/>
      <c r="L15" s="157"/>
      <c r="M15" s="62" t="s">
        <v>112</v>
      </c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3</v>
      </c>
      <c r="S15" s="172">
        <f>IF(COUNTIF($AK$5:$AK$29,"I")&gt;0,1,0) + IF(COUNTIF($AK$5:$AAK$29,"II")&gt;0,1,0) + IF(COUNTIF($AK$5:$AK$29,"III")&gt;0,1,0)</f>
        <v>3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1.5</v>
      </c>
      <c r="Y15" s="179">
        <f>+S15*V15</f>
        <v>1.5</v>
      </c>
      <c r="AA15" s="3"/>
      <c r="AB15" s="3"/>
      <c r="AC15" s="3"/>
      <c r="AD15" s="3"/>
      <c r="AE15" s="3"/>
      <c r="AF15" s="3"/>
      <c r="AG15" s="3"/>
      <c r="AH15" s="3"/>
      <c r="AI15" s="3"/>
      <c r="AJ15" s="3" t="str">
        <f t="shared" si="2"/>
        <v>A</v>
      </c>
      <c r="AK15" s="3" t="str">
        <f t="shared" si="3"/>
        <v>I</v>
      </c>
    </row>
    <row r="16" spans="1:37" ht="18" customHeight="1" x14ac:dyDescent="0.3">
      <c r="A16" s="31">
        <v>12</v>
      </c>
      <c r="B16" s="98" t="s">
        <v>56</v>
      </c>
      <c r="C16" s="60" t="s">
        <v>4</v>
      </c>
      <c r="D16" s="33" t="s">
        <v>35</v>
      </c>
      <c r="E16" s="150"/>
      <c r="G16" s="120">
        <v>0.3</v>
      </c>
      <c r="H16" s="105">
        <v>0.1</v>
      </c>
      <c r="I16" s="81"/>
      <c r="J16" s="81"/>
      <c r="K16" s="86"/>
      <c r="L16" s="157"/>
      <c r="M16" s="62" t="s">
        <v>112</v>
      </c>
      <c r="N16" s="204"/>
      <c r="O16" s="28" t="s">
        <v>21</v>
      </c>
      <c r="P16" s="39"/>
      <c r="Q16" s="39"/>
      <c r="R16" s="205" t="s">
        <v>3</v>
      </c>
      <c r="S16" s="206" t="str">
        <f>C29</f>
        <v>NE</v>
      </c>
      <c r="T16" s="53" t="s">
        <v>7</v>
      </c>
      <c r="U16" s="207">
        <v>1</v>
      </c>
      <c r="V16" s="208">
        <v>1</v>
      </c>
      <c r="W16" s="35" t="s">
        <v>5</v>
      </c>
      <c r="X16" s="209">
        <f>IF(R16="c",0.5,IF(R16="d",0.5,IF(R16="e",0.5,IF(R16="f",0.5,IF(R16="g",0.5,IF(R16="h",0.5,IF(R16="ne",0,IF(R16="a",0,IF(R16="b",0.3,IF(R16="",0,"error"))))))))))</f>
        <v>0.3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 t="str">
        <f t="shared" si="2"/>
        <v>A</v>
      </c>
      <c r="AK16" s="3" t="str">
        <f t="shared" si="3"/>
        <v>I</v>
      </c>
    </row>
    <row r="17" spans="1:40" ht="18" customHeight="1" thickBot="1" x14ac:dyDescent="0.35">
      <c r="A17" s="31">
        <v>13</v>
      </c>
      <c r="B17" s="98" t="s">
        <v>34</v>
      </c>
      <c r="C17" s="60"/>
      <c r="D17" s="33"/>
      <c r="E17" s="151"/>
      <c r="G17" s="120"/>
      <c r="H17" s="105"/>
      <c r="I17" s="81"/>
      <c r="J17" s="81"/>
      <c r="K17" s="86"/>
      <c r="L17" s="157"/>
      <c r="M17" s="62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 t="s">
        <v>34</v>
      </c>
      <c r="C18" s="60"/>
      <c r="D18" s="33"/>
      <c r="E18" s="151"/>
      <c r="G18" s="120"/>
      <c r="H18" s="105"/>
      <c r="I18" s="81"/>
      <c r="J18" s="81"/>
      <c r="K18" s="86"/>
      <c r="L18" s="157"/>
      <c r="M18" s="122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4</v>
      </c>
      <c r="Y18" s="25">
        <f>SUM(Y14:Y17)</f>
        <v>2.6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 t="s">
        <v>43</v>
      </c>
      <c r="C19" s="60" t="s">
        <v>3</v>
      </c>
      <c r="D19" s="33" t="s">
        <v>31</v>
      </c>
      <c r="E19" s="151"/>
      <c r="G19" s="120"/>
      <c r="H19" s="105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 t="str">
        <f t="shared" si="2"/>
        <v>B</v>
      </c>
      <c r="AK19" s="3" t="str">
        <f t="shared" si="3"/>
        <v>II</v>
      </c>
    </row>
    <row r="20" spans="1:40" ht="18" customHeight="1" thickTop="1" thickBot="1" x14ac:dyDescent="0.35">
      <c r="A20" s="31">
        <v>16</v>
      </c>
      <c r="B20" s="98" t="s">
        <v>34</v>
      </c>
      <c r="C20" s="60"/>
      <c r="D20" s="33"/>
      <c r="E20" s="151"/>
      <c r="G20" s="120"/>
      <c r="H20" s="105"/>
      <c r="I20" s="81"/>
      <c r="J20" s="81"/>
      <c r="K20" s="86"/>
      <c r="L20" s="157"/>
      <c r="M20" s="62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 t="s">
        <v>39</v>
      </c>
      <c r="C21" s="60"/>
      <c r="D21" s="33"/>
      <c r="E21" s="151"/>
      <c r="G21" s="120"/>
      <c r="H21" s="105"/>
      <c r="I21" s="81"/>
      <c r="J21" s="81"/>
      <c r="K21" s="86"/>
      <c r="L21" s="157"/>
      <c r="M21" s="62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7.8</v>
      </c>
      <c r="Y21" s="25">
        <f>10-L30</f>
        <v>7.8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124" t="s">
        <v>108</v>
      </c>
      <c r="C22" s="60" t="s">
        <v>3</v>
      </c>
      <c r="D22" s="33" t="s">
        <v>31</v>
      </c>
      <c r="E22" s="151"/>
      <c r="G22" s="120"/>
      <c r="H22" s="105"/>
      <c r="I22" s="81"/>
      <c r="J22" s="81"/>
      <c r="K22" s="86"/>
      <c r="L22" s="157"/>
      <c r="M22" s="249" t="s">
        <v>122</v>
      </c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 t="str">
        <f t="shared" si="2"/>
        <v>B</v>
      </c>
      <c r="AK22" s="3" t="str">
        <f t="shared" si="3"/>
        <v>II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120"/>
      <c r="H23" s="105"/>
      <c r="I23" s="81"/>
      <c r="J23" s="81"/>
      <c r="K23" s="86"/>
      <c r="L23" s="157"/>
      <c r="M23" s="62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0</v>
      </c>
      <c r="Y23" s="144">
        <f>IF(S14&gt;=7, 0, IF(S14&gt;=5, 4, IF(S14&gt;=3, 6, IF(S14 &gt;= 1, 8, IF(S14 &lt; 1, 10 )))))</f>
        <v>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120"/>
      <c r="H24" s="105"/>
      <c r="I24" s="81"/>
      <c r="J24" s="81"/>
      <c r="K24" s="86"/>
      <c r="L24" s="157"/>
      <c r="M24" s="62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11.8</v>
      </c>
      <c r="Y24" s="25">
        <f>+Y18+Y19+Y21-Y23</f>
        <v>10.4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120"/>
      <c r="H25" s="105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120"/>
      <c r="H26" s="105"/>
      <c r="I26" s="81"/>
      <c r="J26" s="81"/>
      <c r="K26" s="86"/>
      <c r="L26" s="157"/>
      <c r="M26" s="62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226"/>
      <c r="C27" s="60"/>
      <c r="D27" s="33"/>
      <c r="E27" s="151"/>
      <c r="G27" s="120"/>
      <c r="H27" s="105"/>
      <c r="I27" s="81"/>
      <c r="J27" s="81"/>
      <c r="K27" s="86"/>
      <c r="L27" s="157"/>
      <c r="M27" s="62" t="s">
        <v>120</v>
      </c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120"/>
      <c r="H28" s="105"/>
      <c r="I28" s="81"/>
      <c r="J28" s="81"/>
      <c r="K28" s="86"/>
      <c r="L28" s="157"/>
      <c r="M28" s="62" t="s">
        <v>121</v>
      </c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 t="s">
        <v>109</v>
      </c>
      <c r="C29" s="61" t="s">
        <v>40</v>
      </c>
      <c r="D29" s="55" t="s">
        <v>11</v>
      </c>
      <c r="E29" s="152"/>
      <c r="G29" s="106">
        <v>0.3</v>
      </c>
      <c r="H29" s="107"/>
      <c r="I29" s="88"/>
      <c r="J29" s="88"/>
      <c r="K29" s="89"/>
      <c r="L29" s="158"/>
      <c r="M29" s="63" t="s">
        <v>38</v>
      </c>
      <c r="N29" s="216"/>
      <c r="AJ29" s="3" t="str">
        <f t="shared" si="2"/>
        <v>NE</v>
      </c>
      <c r="AK29" s="3" t="str">
        <f t="shared" si="3"/>
        <v>IV</v>
      </c>
    </row>
    <row r="30" spans="1:40" ht="22.2" thickTop="1" thickBot="1" x14ac:dyDescent="0.3">
      <c r="B30" s="56" t="s">
        <v>13</v>
      </c>
      <c r="C30" s="58">
        <f>COUNTA(C5:C29)</f>
        <v>14</v>
      </c>
      <c r="D30" s="56"/>
      <c r="E30" s="153"/>
      <c r="F30" s="90"/>
      <c r="G30" s="90" t="s">
        <v>77</v>
      </c>
      <c r="H30" s="160">
        <f>SUM(G5:K29)</f>
        <v>2.2000000000000002</v>
      </c>
      <c r="I30" s="91"/>
      <c r="J30" s="91"/>
      <c r="K30" s="91" t="s">
        <v>78</v>
      </c>
      <c r="L30" s="159">
        <f>SUM(G5:L29)</f>
        <v>2.2000000000000002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53" priority="3" operator="greaterThan">
      <formula>5</formula>
    </cfRule>
  </conditionalFormatting>
  <conditionalFormatting sqref="AN39">
    <cfRule type="cellIs" dxfId="52" priority="7" stopIfTrue="1" operator="equal">
      <formula>"ERR"</formula>
    </cfRule>
  </conditionalFormatting>
  <conditionalFormatting sqref="Y14">
    <cfRule type="cellIs" dxfId="51" priority="5" stopIfTrue="1" operator="equal">
      <formula>"ERR"</formula>
    </cfRule>
  </conditionalFormatting>
  <conditionalFormatting sqref="S14">
    <cfRule type="cellIs" dxfId="50" priority="6" stopIfTrue="1" operator="between">
      <formula>0.1</formula>
      <formula>9.9</formula>
    </cfRule>
  </conditionalFormatting>
  <conditionalFormatting sqref="Z5">
    <cfRule type="cellIs" dxfId="49" priority="4" operator="greaterThan">
      <formula>5</formula>
    </cfRule>
  </conditionalFormatting>
  <conditionalFormatting sqref="R14">
    <cfRule type="cellIs" dxfId="48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opLeftCell="A3" zoomScale="70" zoomScaleNormal="70" workbookViewId="0">
      <selection activeCell="B27" sqref="B27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30.36328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 t="s">
        <v>63</v>
      </c>
      <c r="D2" s="9"/>
      <c r="E2" s="47"/>
      <c r="F2" s="47"/>
      <c r="G2" s="47"/>
      <c r="H2" s="47"/>
      <c r="I2" s="47"/>
      <c r="J2" s="47"/>
      <c r="K2" s="47"/>
      <c r="L2" s="1" t="s">
        <v>69</v>
      </c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124" t="s">
        <v>125</v>
      </c>
      <c r="C5" s="96" t="s">
        <v>2</v>
      </c>
      <c r="D5" s="133" t="s">
        <v>35</v>
      </c>
      <c r="E5" s="148"/>
      <c r="G5" s="135">
        <v>0.1</v>
      </c>
      <c r="H5" s="125"/>
      <c r="I5" s="83"/>
      <c r="J5" s="83"/>
      <c r="K5" s="84"/>
      <c r="L5" s="156"/>
      <c r="M5" s="131" t="s">
        <v>64</v>
      </c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2</v>
      </c>
      <c r="AA5" s="173" t="str">
        <f>IF(Z5&gt;5,"zuviel Elemente aus Gr.I","Gr I  Ok")</f>
        <v>Gr I  Ok</v>
      </c>
      <c r="AB5" s="54"/>
      <c r="AJ5" s="3" t="str">
        <f>IF(ISBLANK(E5),C5,0)</f>
        <v>C</v>
      </c>
      <c r="AK5" s="3" t="str">
        <f>IF(ISBLANK(E5),D5,0)</f>
        <v>I</v>
      </c>
    </row>
    <row r="6" spans="1:37" s="3" customFormat="1" ht="18" customHeight="1" x14ac:dyDescent="0.3">
      <c r="A6" s="31">
        <v>2</v>
      </c>
      <c r="B6" s="124" t="s">
        <v>126</v>
      </c>
      <c r="C6" s="97"/>
      <c r="D6" s="134"/>
      <c r="E6" s="149"/>
      <c r="G6" s="130">
        <v>0.1</v>
      </c>
      <c r="H6" s="136">
        <v>0.1</v>
      </c>
      <c r="I6" s="81">
        <v>0.3</v>
      </c>
      <c r="J6" s="81"/>
      <c r="K6" s="86"/>
      <c r="L6" s="157"/>
      <c r="M6" s="132" t="s">
        <v>117</v>
      </c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4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124" t="s">
        <v>56</v>
      </c>
      <c r="C7" s="97" t="s">
        <v>4</v>
      </c>
      <c r="D7" s="134" t="s">
        <v>35</v>
      </c>
      <c r="E7" s="150"/>
      <c r="G7" s="130">
        <v>0.3</v>
      </c>
      <c r="H7" s="136">
        <v>0.3</v>
      </c>
      <c r="I7" s="81"/>
      <c r="J7" s="81"/>
      <c r="K7" s="86"/>
      <c r="L7" s="157"/>
      <c r="M7" s="231" t="s">
        <v>118</v>
      </c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1</v>
      </c>
      <c r="AA7" s="173" t="str">
        <f>IF(Z7&gt;5,"zuviel Elemente aus Gr.III","Gr III  Ok")</f>
        <v>Gr III  Ok</v>
      </c>
      <c r="AB7" s="50"/>
      <c r="AJ7" s="3" t="str">
        <f t="shared" si="2"/>
        <v>A</v>
      </c>
      <c r="AK7" s="3" t="str">
        <f t="shared" si="3"/>
        <v>I</v>
      </c>
    </row>
    <row r="8" spans="1:37" s="3" customFormat="1" ht="18" customHeight="1" x14ac:dyDescent="0.3">
      <c r="A8" s="31">
        <v>4</v>
      </c>
      <c r="B8" s="247" t="s">
        <v>87</v>
      </c>
      <c r="C8" s="220"/>
      <c r="D8" s="245"/>
      <c r="E8" s="150"/>
      <c r="G8" s="230">
        <v>0.3</v>
      </c>
      <c r="H8" s="244"/>
      <c r="I8" s="81"/>
      <c r="J8" s="81"/>
      <c r="K8" s="86"/>
      <c r="L8" s="157"/>
      <c r="M8" s="231" t="s">
        <v>64</v>
      </c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1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247" t="s">
        <v>34</v>
      </c>
      <c r="C9" s="220" t="s">
        <v>4</v>
      </c>
      <c r="D9" s="245" t="s">
        <v>31</v>
      </c>
      <c r="E9" s="150"/>
      <c r="G9" s="230">
        <v>0.1</v>
      </c>
      <c r="H9" s="244"/>
      <c r="I9" s="81"/>
      <c r="J9" s="81"/>
      <c r="K9" s="86"/>
      <c r="L9" s="157"/>
      <c r="M9" s="231" t="s">
        <v>64</v>
      </c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 t="str">
        <f t="shared" si="2"/>
        <v>A</v>
      </c>
      <c r="AK9" s="3" t="str">
        <f t="shared" si="3"/>
        <v>II</v>
      </c>
    </row>
    <row r="10" spans="1:37" ht="18" customHeight="1" x14ac:dyDescent="0.3">
      <c r="A10" s="31">
        <v>6</v>
      </c>
      <c r="B10" s="247" t="s">
        <v>114</v>
      </c>
      <c r="C10" s="220" t="s">
        <v>4</v>
      </c>
      <c r="D10" s="245" t="s">
        <v>36</v>
      </c>
      <c r="E10" s="150"/>
      <c r="G10" s="230">
        <v>0.1</v>
      </c>
      <c r="H10" s="244"/>
      <c r="I10" s="81"/>
      <c r="J10" s="81"/>
      <c r="K10" s="86"/>
      <c r="L10" s="157"/>
      <c r="M10" s="232" t="s">
        <v>64</v>
      </c>
      <c r="N10" s="182">
        <f>COUNTIF($C$5:$C$36,"C")</f>
        <v>2</v>
      </c>
      <c r="O10" s="183">
        <f>COUNTIF($AJ$5:$AJ$29,"C")</f>
        <v>2</v>
      </c>
      <c r="P10" s="10"/>
      <c r="Q10" s="11" t="s">
        <v>2</v>
      </c>
      <c r="R10" s="176">
        <f>IF(SUM(N$5:N10)&gt;8, IF(SUM(R$5:R9)=8, 0, 8 -SUM(N$5:N9)), N10)</f>
        <v>2</v>
      </c>
      <c r="S10" s="172">
        <f>IF(SUM(O$5:O10)&gt;10, IF(SUM(S$5:S9)=10, 0, 10 -SUM(O$5:O9)), O10)</f>
        <v>2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1.2</v>
      </c>
      <c r="Y10" s="186">
        <f t="shared" si="0"/>
        <v>0.6</v>
      </c>
      <c r="AA10" s="118" t="s">
        <v>29</v>
      </c>
      <c r="AB10" s="49"/>
      <c r="AC10" s="3"/>
      <c r="AD10" s="3"/>
      <c r="AE10" s="3"/>
      <c r="AF10" s="3"/>
      <c r="AG10" s="3"/>
      <c r="AJ10" s="3" t="str">
        <f t="shared" si="2"/>
        <v>A</v>
      </c>
      <c r="AK10" s="3" t="str">
        <f t="shared" si="3"/>
        <v>III</v>
      </c>
    </row>
    <row r="11" spans="1:37" ht="18" customHeight="1" x14ac:dyDescent="0.3">
      <c r="A11" s="31">
        <v>7</v>
      </c>
      <c r="B11" s="247" t="s">
        <v>65</v>
      </c>
      <c r="C11" s="220"/>
      <c r="D11" s="245"/>
      <c r="E11" s="150"/>
      <c r="G11" s="230">
        <v>0.1</v>
      </c>
      <c r="H11" s="244"/>
      <c r="I11" s="81"/>
      <c r="J11" s="81"/>
      <c r="K11" s="86"/>
      <c r="L11" s="157"/>
      <c r="M11" s="232" t="s">
        <v>115</v>
      </c>
      <c r="N11" s="182">
        <f>COUNTIF($C$5:$C$36,"B")</f>
        <v>2</v>
      </c>
      <c r="O11" s="183">
        <f>COUNTIF($AJ$5:$AJ$29,"B")</f>
        <v>2</v>
      </c>
      <c r="P11" s="10"/>
      <c r="Q11" s="11" t="s">
        <v>3</v>
      </c>
      <c r="R11" s="176">
        <f>IF(SUM(N$5:N11)&gt;8, IF(SUM(R$5:R10)=8, 0, 8 -SUM(N$5:N10)), N11)</f>
        <v>2</v>
      </c>
      <c r="S11" s="172">
        <f>IF(SUM(O$5:O11)&gt;10, IF(SUM(S$5:S10)=10, 0, 10 -SUM(O$5:O10)), O11)</f>
        <v>2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0.8</v>
      </c>
      <c r="Y11" s="186">
        <f t="shared" si="0"/>
        <v>0.4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247" t="s">
        <v>70</v>
      </c>
      <c r="C12" s="222" t="s">
        <v>3</v>
      </c>
      <c r="D12" s="246" t="s">
        <v>31</v>
      </c>
      <c r="E12" s="150"/>
      <c r="G12" s="230">
        <v>0.1</v>
      </c>
      <c r="H12" s="244">
        <v>0.1</v>
      </c>
      <c r="I12" s="81"/>
      <c r="J12" s="81"/>
      <c r="K12" s="86"/>
      <c r="L12" s="157"/>
      <c r="M12" s="232" t="s">
        <v>116</v>
      </c>
      <c r="N12" s="187">
        <f>COUNTIF($C$5:$C$36,"A")</f>
        <v>3</v>
      </c>
      <c r="O12" s="188">
        <f>COUNTIF($AJ$5:$AJ$29,"A")</f>
        <v>3</v>
      </c>
      <c r="P12" s="13"/>
      <c r="Q12" s="11" t="s">
        <v>4</v>
      </c>
      <c r="R12" s="176">
        <f>IF(SUM(N$5:N12)&gt;8, IF(SUM(R$5:R11)=8, 0, 8 -SUM(N$5:N11)), N12)</f>
        <v>3</v>
      </c>
      <c r="S12" s="172">
        <f>IF(SUM(O$5:O12)&gt;10, IF(SUM(S$5:S11)=10, 0, 10 -SUM(O$5:O11)), O12)</f>
        <v>3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0.60000000000000009</v>
      </c>
      <c r="Y12" s="191">
        <f t="shared" si="0"/>
        <v>0.30000000000000004</v>
      </c>
      <c r="AA12" s="118" t="s">
        <v>81</v>
      </c>
      <c r="AB12" s="49"/>
      <c r="AC12" s="3"/>
      <c r="AD12" s="3"/>
      <c r="AE12" s="3"/>
      <c r="AF12" s="3"/>
      <c r="AG12" s="3"/>
      <c r="AJ12" s="3" t="str">
        <f t="shared" si="2"/>
        <v>B</v>
      </c>
      <c r="AK12" s="3" t="str">
        <f t="shared" si="3"/>
        <v>II</v>
      </c>
    </row>
    <row r="13" spans="1:37" ht="18" customHeight="1" thickBot="1" x14ac:dyDescent="0.35">
      <c r="A13" s="31">
        <v>9</v>
      </c>
      <c r="B13" s="247" t="s">
        <v>34</v>
      </c>
      <c r="C13" s="222"/>
      <c r="D13" s="245"/>
      <c r="E13" s="150"/>
      <c r="G13" s="230"/>
      <c r="H13" s="244"/>
      <c r="I13" s="81"/>
      <c r="J13" s="81"/>
      <c r="K13" s="86"/>
      <c r="L13" s="157"/>
      <c r="M13" s="232"/>
      <c r="N13" s="187">
        <f>COUNTIF($C$5:$C$29,"NE")</f>
        <v>1</v>
      </c>
      <c r="O13" s="192"/>
      <c r="P13" s="115"/>
      <c r="Q13" s="193" t="s">
        <v>40</v>
      </c>
      <c r="R13" s="176">
        <f>IF(SUM(N$5:N13)&gt;8, IF(SUM(R$5:R12)=8, 0, 8 -SUM(N$5:N12)), N13)</f>
        <v>1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247" t="s">
        <v>43</v>
      </c>
      <c r="C14" s="222" t="s">
        <v>3</v>
      </c>
      <c r="D14" s="246" t="s">
        <v>31</v>
      </c>
      <c r="E14" s="150"/>
      <c r="G14" s="230">
        <v>0.1</v>
      </c>
      <c r="H14" s="244"/>
      <c r="I14" s="81"/>
      <c r="J14" s="81"/>
      <c r="K14" s="86"/>
      <c r="L14" s="157"/>
      <c r="M14" s="232" t="s">
        <v>68</v>
      </c>
      <c r="N14" s="198"/>
      <c r="O14" s="26"/>
      <c r="P14" s="6"/>
      <c r="Q14" s="7" t="s">
        <v>8</v>
      </c>
      <c r="R14" s="15">
        <f>SUM(R5:R13)-IF(SUM(R5:R13)=8,IF(R16=0,1,0))</f>
        <v>8</v>
      </c>
      <c r="S14" s="15">
        <f>SUM(S5:S12)</f>
        <v>7</v>
      </c>
      <c r="T14" s="16"/>
      <c r="U14" s="199"/>
      <c r="V14" s="199"/>
      <c r="W14" s="37"/>
      <c r="X14" s="200">
        <f>IF(R14&gt;8,"ERR",SUM(X5:X12))</f>
        <v>2.6</v>
      </c>
      <c r="Y14" s="21">
        <f>IF(S14&gt;10,"ERR",SUM(Y5:Y12))</f>
        <v>1.3</v>
      </c>
      <c r="AA14" s="3"/>
      <c r="AB14" s="3"/>
      <c r="AC14" s="3"/>
      <c r="AD14" s="3"/>
      <c r="AE14" s="3"/>
      <c r="AF14" s="3"/>
      <c r="AG14" s="3"/>
      <c r="AH14" s="3"/>
      <c r="AI14" s="3"/>
      <c r="AJ14" s="3" t="str">
        <f t="shared" si="2"/>
        <v>B</v>
      </c>
      <c r="AK14" s="3" t="str">
        <f t="shared" si="3"/>
        <v>II</v>
      </c>
    </row>
    <row r="15" spans="1:37" ht="18" customHeight="1" thickTop="1" x14ac:dyDescent="0.3">
      <c r="A15" s="31">
        <v>11</v>
      </c>
      <c r="B15" s="247" t="s">
        <v>66</v>
      </c>
      <c r="C15" s="220" t="s">
        <v>40</v>
      </c>
      <c r="D15" s="245" t="s">
        <v>31</v>
      </c>
      <c r="E15" s="151"/>
      <c r="G15" s="230">
        <v>0.1</v>
      </c>
      <c r="H15" s="244"/>
      <c r="I15" s="81"/>
      <c r="J15" s="81"/>
      <c r="K15" s="86"/>
      <c r="L15" s="157"/>
      <c r="M15" s="232" t="s">
        <v>64</v>
      </c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3</v>
      </c>
      <c r="S15" s="172">
        <f>IF(COUNTIF($AK$5:$AK$29,"I")&gt;0,1,0) + IF(COUNTIF($AK$5:$AAK$29,"II")&gt;0,1,0) + IF(COUNTIF($AK$5:$AK$29,"III")&gt;0,1,0)</f>
        <v>3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1.5</v>
      </c>
      <c r="Y15" s="179">
        <f>+S15*V15</f>
        <v>1.5</v>
      </c>
      <c r="AA15" s="3"/>
      <c r="AB15" s="3"/>
      <c r="AC15" s="3"/>
      <c r="AD15" s="3"/>
      <c r="AE15" s="3"/>
      <c r="AF15" s="3"/>
      <c r="AG15" s="3"/>
      <c r="AH15" s="3"/>
      <c r="AI15" s="3"/>
      <c r="AJ15" s="3" t="str">
        <f t="shared" si="2"/>
        <v>NE</v>
      </c>
      <c r="AK15" s="3" t="str">
        <f t="shared" si="3"/>
        <v>II</v>
      </c>
    </row>
    <row r="16" spans="1:37" ht="18" customHeight="1" x14ac:dyDescent="0.3">
      <c r="A16" s="31">
        <v>12</v>
      </c>
      <c r="B16" s="32"/>
      <c r="C16" s="60"/>
      <c r="D16" s="137"/>
      <c r="E16" s="150"/>
      <c r="G16" s="230"/>
      <c r="H16" s="244"/>
      <c r="I16" s="81"/>
      <c r="J16" s="81"/>
      <c r="K16" s="86"/>
      <c r="L16" s="157"/>
      <c r="M16" s="132"/>
      <c r="N16" s="204"/>
      <c r="O16" s="28" t="s">
        <v>21</v>
      </c>
      <c r="P16" s="39"/>
      <c r="Q16" s="39"/>
      <c r="R16" s="205" t="str">
        <f>C29</f>
        <v>C</v>
      </c>
      <c r="S16" s="206" t="str">
        <f>C29</f>
        <v>C</v>
      </c>
      <c r="T16" s="53" t="s">
        <v>7</v>
      </c>
      <c r="U16" s="207">
        <v>1</v>
      </c>
      <c r="V16" s="208">
        <v>1</v>
      </c>
      <c r="W16" s="35" t="s">
        <v>5</v>
      </c>
      <c r="X16" s="209">
        <f>IF(R16="c",0.5,IF(R16="d",0.5,IF(R16="e",0.5,IF(R16="f",0.5,IF(R16="g",0.5,IF(R16="h",0.5,IF(R16="ne",0,IF(R16="a",0,IF(R16="b",0.3,IF(R16="",0,"error"))))))))))</f>
        <v>0.5</v>
      </c>
      <c r="Y16" s="186">
        <f>IF(S16="c",0.3,IF(S16="d",0.5,IF(S16="e",0.5,IF(S16="f",0.5,IF(S16="g",0.5,IF(S16="h",0.5,IF(S16="a",0,IF(S16="b",0,IF(S16="",0,"error")))))))))</f>
        <v>0.3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32"/>
      <c r="C17" s="60"/>
      <c r="D17" s="137"/>
      <c r="E17" s="151"/>
      <c r="G17" s="130"/>
      <c r="H17" s="136"/>
      <c r="I17" s="81"/>
      <c r="J17" s="81"/>
      <c r="K17" s="86"/>
      <c r="L17" s="157"/>
      <c r="M17" s="132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32"/>
      <c r="C18" s="60"/>
      <c r="D18" s="137"/>
      <c r="E18" s="151"/>
      <c r="G18" s="130"/>
      <c r="H18" s="136"/>
      <c r="I18" s="81"/>
      <c r="J18" s="81"/>
      <c r="K18" s="86"/>
      <c r="L18" s="157"/>
      <c r="M18" s="138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4.5999999999999996</v>
      </c>
      <c r="Y18" s="25">
        <f>SUM(Y14:Y17)</f>
        <v>3.0999999999999996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32"/>
      <c r="C19" s="60"/>
      <c r="D19" s="137"/>
      <c r="E19" s="151"/>
      <c r="G19" s="130"/>
      <c r="H19" s="136"/>
      <c r="I19" s="81"/>
      <c r="J19" s="81"/>
      <c r="K19" s="86"/>
      <c r="L19" s="157"/>
      <c r="M19" s="13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34"/>
      <c r="C20" s="60"/>
      <c r="D20" s="137"/>
      <c r="E20" s="151"/>
      <c r="G20" s="130"/>
      <c r="H20" s="136"/>
      <c r="I20" s="81"/>
      <c r="J20" s="81"/>
      <c r="K20" s="86"/>
      <c r="L20" s="157"/>
      <c r="M20" s="132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32"/>
      <c r="C21" s="60"/>
      <c r="D21" s="137"/>
      <c r="E21" s="151"/>
      <c r="G21" s="130"/>
      <c r="H21" s="136"/>
      <c r="I21" s="81"/>
      <c r="J21" s="81"/>
      <c r="K21" s="86"/>
      <c r="L21" s="157"/>
      <c r="M21" s="132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7.2999999999999989</v>
      </c>
      <c r="Y21" s="25">
        <f>10-L30</f>
        <v>7.2999999999999989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137"/>
      <c r="E22" s="151"/>
      <c r="G22" s="130"/>
      <c r="H22" s="136"/>
      <c r="I22" s="81"/>
      <c r="J22" s="81"/>
      <c r="K22" s="86"/>
      <c r="L22" s="157"/>
      <c r="M22" s="13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137"/>
      <c r="E23" s="151"/>
      <c r="G23" s="130"/>
      <c r="H23" s="136"/>
      <c r="I23" s="81"/>
      <c r="J23" s="81"/>
      <c r="K23" s="86"/>
      <c r="L23" s="157"/>
      <c r="M23" s="132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0</v>
      </c>
      <c r="Y23" s="144">
        <f>IF(S14&gt;=7, 0, IF(S14&gt;=5, 4, IF(S14&gt;=3, 6, IF(S14 &gt;= 1, 8, IF(S14 &lt; 1, 10 )))))</f>
        <v>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137"/>
      <c r="E24" s="151"/>
      <c r="G24" s="130"/>
      <c r="H24" s="136"/>
      <c r="I24" s="81"/>
      <c r="J24" s="81"/>
      <c r="K24" s="86"/>
      <c r="L24" s="157"/>
      <c r="M24" s="132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11.899999999999999</v>
      </c>
      <c r="Y24" s="25">
        <f>+Y18+Y19+Y21-Y23</f>
        <v>10.399999999999999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137"/>
      <c r="E25" s="151"/>
      <c r="G25" s="130"/>
      <c r="H25" s="136"/>
      <c r="I25" s="81"/>
      <c r="J25" s="81"/>
      <c r="K25" s="86"/>
      <c r="L25" s="157"/>
      <c r="M25" s="13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137"/>
      <c r="E26" s="151"/>
      <c r="G26" s="130"/>
      <c r="H26" s="136"/>
      <c r="I26" s="81"/>
      <c r="J26" s="81"/>
      <c r="K26" s="86"/>
      <c r="L26" s="157"/>
      <c r="M26" s="132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226"/>
      <c r="C27" s="60"/>
      <c r="D27" s="137"/>
      <c r="E27" s="151"/>
      <c r="G27" s="130"/>
      <c r="H27" s="136"/>
      <c r="I27" s="81"/>
      <c r="J27" s="81"/>
      <c r="K27" s="86"/>
      <c r="L27" s="157"/>
      <c r="M27" s="13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137"/>
      <c r="E28" s="151"/>
      <c r="G28" s="130"/>
      <c r="H28" s="136"/>
      <c r="I28" s="81"/>
      <c r="J28" s="81"/>
      <c r="K28" s="86"/>
      <c r="L28" s="157"/>
      <c r="M28" s="132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0" t="s">
        <v>67</v>
      </c>
      <c r="C29" s="61" t="s">
        <v>2</v>
      </c>
      <c r="D29" s="55" t="s">
        <v>11</v>
      </c>
      <c r="E29" s="152"/>
      <c r="G29" s="87">
        <v>0.3</v>
      </c>
      <c r="H29" s="88">
        <v>0.1</v>
      </c>
      <c r="I29" s="88">
        <v>0.1</v>
      </c>
      <c r="J29" s="88"/>
      <c r="K29" s="89"/>
      <c r="L29" s="158"/>
      <c r="M29" s="248" t="s">
        <v>119</v>
      </c>
      <c r="N29" s="216"/>
      <c r="AJ29" s="3" t="str">
        <f t="shared" si="2"/>
        <v>C</v>
      </c>
      <c r="AK29" s="3" t="str">
        <f t="shared" si="3"/>
        <v>IV</v>
      </c>
    </row>
    <row r="30" spans="1:40" ht="22.2" thickTop="1" thickBot="1" x14ac:dyDescent="0.3">
      <c r="B30" s="56" t="s">
        <v>13</v>
      </c>
      <c r="C30" s="58">
        <f>COUNTA(C5:C29)</f>
        <v>8</v>
      </c>
      <c r="D30" s="56"/>
      <c r="E30" s="153"/>
      <c r="F30" s="90"/>
      <c r="G30" s="90" t="s">
        <v>77</v>
      </c>
      <c r="H30" s="160">
        <f>SUM(G5:K29)</f>
        <v>2.7000000000000006</v>
      </c>
      <c r="I30" s="91"/>
      <c r="J30" s="91"/>
      <c r="K30" s="91" t="s">
        <v>78</v>
      </c>
      <c r="L30" s="159">
        <f>SUM(G5:L29)</f>
        <v>2.7000000000000006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47" priority="3" operator="greaterThan">
      <formula>5</formula>
    </cfRule>
  </conditionalFormatting>
  <conditionalFormatting sqref="AN39">
    <cfRule type="cellIs" dxfId="46" priority="7" stopIfTrue="1" operator="equal">
      <formula>"ERR"</formula>
    </cfRule>
  </conditionalFormatting>
  <conditionalFormatting sqref="Y14">
    <cfRule type="cellIs" dxfId="45" priority="5" stopIfTrue="1" operator="equal">
      <formula>"ERR"</formula>
    </cfRule>
  </conditionalFormatting>
  <conditionalFormatting sqref="S14">
    <cfRule type="cellIs" dxfId="44" priority="6" stopIfTrue="1" operator="between">
      <formula>0.1</formula>
      <formula>9.9</formula>
    </cfRule>
  </conditionalFormatting>
  <conditionalFormatting sqref="Z5">
    <cfRule type="cellIs" dxfId="43" priority="4" operator="greaterThan">
      <formula>5</formula>
    </cfRule>
  </conditionalFormatting>
  <conditionalFormatting sqref="R14">
    <cfRule type="cellIs" dxfId="42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70" zoomScaleNormal="70" workbookViewId="0">
      <selection activeCell="X19" sqref="X19:AA24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19.4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/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/>
      <c r="C5" s="96"/>
      <c r="D5" s="94"/>
      <c r="E5" s="148"/>
      <c r="G5" s="82"/>
      <c r="H5" s="83"/>
      <c r="I5" s="83"/>
      <c r="J5" s="83"/>
      <c r="K5" s="84"/>
      <c r="L5" s="156"/>
      <c r="M5" s="103"/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0</v>
      </c>
      <c r="AA5" s="173" t="str">
        <f>IF(Z5&gt;5,"zuviel Elemente aus Gr.I","Gr I  Ok")</f>
        <v>Gr I  Ok</v>
      </c>
      <c r="AB5" s="54"/>
      <c r="AJ5" s="3">
        <f>IF(ISBLANK(E5),C5,0)</f>
        <v>0</v>
      </c>
      <c r="AK5" s="3">
        <f>IF(ISBLANK(E5),D5,0)</f>
        <v>0</v>
      </c>
    </row>
    <row r="6" spans="1:37" s="3" customFormat="1" ht="18" customHeight="1" x14ac:dyDescent="0.3">
      <c r="A6" s="31">
        <v>2</v>
      </c>
      <c r="B6" s="98"/>
      <c r="C6" s="97"/>
      <c r="D6" s="95"/>
      <c r="E6" s="149"/>
      <c r="G6" s="130"/>
      <c r="H6" s="81"/>
      <c r="I6" s="81"/>
      <c r="J6" s="81"/>
      <c r="K6" s="86"/>
      <c r="L6" s="157"/>
      <c r="M6" s="131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0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/>
      <c r="C7" s="97"/>
      <c r="D7" s="95"/>
      <c r="E7" s="150"/>
      <c r="G7" s="130"/>
      <c r="H7" s="81"/>
      <c r="I7" s="81"/>
      <c r="J7" s="81"/>
      <c r="K7" s="86"/>
      <c r="L7" s="157"/>
      <c r="M7" s="131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0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/>
      <c r="C8" s="97"/>
      <c r="D8" s="95"/>
      <c r="E8" s="150"/>
      <c r="G8" s="130"/>
      <c r="H8" s="81"/>
      <c r="I8" s="81"/>
      <c r="J8" s="81"/>
      <c r="K8" s="86"/>
      <c r="L8" s="157"/>
      <c r="M8" s="13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98"/>
      <c r="C9" s="60"/>
      <c r="D9" s="33"/>
      <c r="E9" s="150"/>
      <c r="G9" s="130"/>
      <c r="H9" s="81"/>
      <c r="I9" s="81"/>
      <c r="J9" s="81"/>
      <c r="K9" s="86"/>
      <c r="L9" s="157"/>
      <c r="M9" s="13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98"/>
      <c r="C10" s="60"/>
      <c r="D10" s="33"/>
      <c r="E10" s="150"/>
      <c r="G10" s="85"/>
      <c r="H10" s="81"/>
      <c r="I10" s="81"/>
      <c r="J10" s="81"/>
      <c r="K10" s="86"/>
      <c r="L10" s="157"/>
      <c r="M10" s="13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>
        <f t="shared" si="2"/>
        <v>0</v>
      </c>
      <c r="AK10" s="3">
        <f t="shared" si="3"/>
        <v>0</v>
      </c>
    </row>
    <row r="11" spans="1:37" ht="18" customHeight="1" x14ac:dyDescent="0.3">
      <c r="A11" s="31">
        <v>7</v>
      </c>
      <c r="B11" s="98"/>
      <c r="C11" s="60"/>
      <c r="D11" s="33"/>
      <c r="E11" s="150"/>
      <c r="G11" s="85"/>
      <c r="H11" s="81"/>
      <c r="I11" s="81"/>
      <c r="J11" s="81"/>
      <c r="K11" s="86"/>
      <c r="L11" s="157"/>
      <c r="M11" s="132"/>
      <c r="N11" s="182">
        <f>COUNTIF($C$5:$C$36,"B")</f>
        <v>0</v>
      </c>
      <c r="O11" s="183">
        <f>COUNTIF($AJ$5:$AJ$29,"B")</f>
        <v>0</v>
      </c>
      <c r="P11" s="10"/>
      <c r="Q11" s="11" t="s">
        <v>3</v>
      </c>
      <c r="R11" s="176">
        <f>IF(SUM(N$5:N11)&gt;8, IF(SUM(R$5:R10)=8, 0, 8 -SUM(N$5:N10)), N11)</f>
        <v>0</v>
      </c>
      <c r="S11" s="172">
        <f>IF(SUM(O$5:O11)&gt;10, IF(SUM(S$5:S10)=10, 0, 10 -SUM(O$5:O10)), O11)</f>
        <v>0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</v>
      </c>
      <c r="Y11" s="186">
        <f t="shared" si="0"/>
        <v>0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98"/>
      <c r="C12" s="60"/>
      <c r="D12" s="33"/>
      <c r="E12" s="150"/>
      <c r="G12" s="85"/>
      <c r="H12" s="81"/>
      <c r="I12" s="81"/>
      <c r="J12" s="81"/>
      <c r="K12" s="86"/>
      <c r="L12" s="157"/>
      <c r="M12" s="62"/>
      <c r="N12" s="187">
        <f>COUNTIF($C$5:$C$36,"A")</f>
        <v>0</v>
      </c>
      <c r="O12" s="188">
        <f>COUNTIF($AJ$5:$AJ$29,"A")</f>
        <v>0</v>
      </c>
      <c r="P12" s="13"/>
      <c r="Q12" s="11" t="s">
        <v>4</v>
      </c>
      <c r="R12" s="176">
        <f>IF(SUM(N$5:N12)&gt;8, IF(SUM(R$5:R11)=8, 0, 8 -SUM(N$5:N11)), N12)</f>
        <v>0</v>
      </c>
      <c r="S12" s="172">
        <f>IF(SUM(O$5:O12)&gt;10, IF(SUM(S$5:S11)=10, 0, 10 -SUM(O$5:O11)), O12)</f>
        <v>0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</v>
      </c>
      <c r="Y12" s="191">
        <f t="shared" si="0"/>
        <v>0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/>
      <c r="C13" s="60"/>
      <c r="D13" s="33"/>
      <c r="E13" s="150"/>
      <c r="G13" s="85"/>
      <c r="H13" s="81"/>
      <c r="I13" s="81"/>
      <c r="J13" s="81"/>
      <c r="K13" s="86"/>
      <c r="L13" s="157"/>
      <c r="M13" s="62"/>
      <c r="N13" s="187">
        <f>COUNTIF($C$5:$C$29,"NE")</f>
        <v>0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85"/>
      <c r="H14" s="81"/>
      <c r="I14" s="81"/>
      <c r="J14" s="81"/>
      <c r="K14" s="86"/>
      <c r="L14" s="157"/>
      <c r="M14" s="62"/>
      <c r="N14" s="198"/>
      <c r="O14" s="26"/>
      <c r="P14" s="6"/>
      <c r="Q14" s="7" t="s">
        <v>8</v>
      </c>
      <c r="R14" s="15">
        <f>SUM(R5:R13)-IF(SUM(R5:R13)=8,IF(R16=0,1,0))</f>
        <v>0</v>
      </c>
      <c r="S14" s="15">
        <f>SUM(S5:S12)</f>
        <v>0</v>
      </c>
      <c r="T14" s="16"/>
      <c r="U14" s="199"/>
      <c r="V14" s="199"/>
      <c r="W14" s="37"/>
      <c r="X14" s="200">
        <f>IF(R14&gt;8,"ERR",SUM(X5:X12))</f>
        <v>0</v>
      </c>
      <c r="Y14" s="21">
        <f>IF(S14&gt;10,"ERR",SUM(Y5:Y12))</f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0</v>
      </c>
      <c r="S15" s="172">
        <f>IF(COUNTIF($AK$5:$AK$29,"I")&gt;0,1,0) + IF(COUNTIF($AK$5:$AAK$29,"II")&gt;0,1,0) + IF(COUNTIF($AK$5:$AK$29,"III")&gt;0,1,0)</f>
        <v>0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0</v>
      </c>
      <c r="Y15" s="179">
        <f>+S15*V15</f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>
        <f>C29</f>
        <v>0</v>
      </c>
      <c r="S16" s="206">
        <f>C29</f>
        <v>0</v>
      </c>
      <c r="T16" s="53" t="s">
        <v>7</v>
      </c>
      <c r="U16" s="207">
        <v>1</v>
      </c>
      <c r="V16" s="208">
        <v>1</v>
      </c>
      <c r="W16" s="35" t="s">
        <v>5</v>
      </c>
      <c r="X16" s="209" t="str">
        <f>IF(R16="c",0.5,IF(R16="d",0.5,IF(R16="e",0.5,IF(R16="f",0.5,IF(R16="g",0.5,IF(R16="h",0.5,IF(R16="ne",0,IF(R16="a",0,IF(R16="b",0.3,IF(R16="",0,"error"))))))))))</f>
        <v>error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0</v>
      </c>
      <c r="Y18" s="25">
        <f>SUM(Y14:Y17)</f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10</v>
      </c>
      <c r="Y21" s="25">
        <f>10-L30</f>
        <v>10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8</v>
      </c>
      <c r="Y23" s="144">
        <f>IF(S14&gt;=7, 0, IF(S14&gt;=5, 4, IF(S14&gt;=3, 6, IF(S14 &gt;= 1, 8, IF(S14 &lt; 1, 10 )))))</f>
        <v>10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2</v>
      </c>
      <c r="Y24" s="25">
        <f>+Y18+Y19+Y21-Y23</f>
        <v>0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32"/>
      <c r="C27" s="60"/>
      <c r="D27" s="3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/>
      <c r="C29" s="61"/>
      <c r="D29" s="55"/>
      <c r="E29" s="152"/>
      <c r="G29" s="106"/>
      <c r="H29" s="107"/>
      <c r="I29" s="88"/>
      <c r="J29" s="88"/>
      <c r="K29" s="89"/>
      <c r="L29" s="158"/>
      <c r="M29" s="63"/>
      <c r="N29" s="216"/>
      <c r="AJ29" s="3">
        <f t="shared" si="2"/>
        <v>0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0</v>
      </c>
      <c r="D30" s="56"/>
      <c r="E30" s="153"/>
      <c r="F30" s="90"/>
      <c r="G30" s="90" t="s">
        <v>77</v>
      </c>
      <c r="H30" s="160">
        <f>SUM(G5:K29)</f>
        <v>0</v>
      </c>
      <c r="I30" s="91"/>
      <c r="J30" s="91"/>
      <c r="K30" s="91" t="s">
        <v>78</v>
      </c>
      <c r="L30" s="159">
        <f>SUM(G5:L29)</f>
        <v>0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41" priority="2" operator="greaterThan">
      <formula>5</formula>
    </cfRule>
  </conditionalFormatting>
  <conditionalFormatting sqref="AN39">
    <cfRule type="cellIs" dxfId="40" priority="6" stopIfTrue="1" operator="equal">
      <formula>"ERR"</formula>
    </cfRule>
  </conditionalFormatting>
  <conditionalFormatting sqref="Y14">
    <cfRule type="cellIs" dxfId="39" priority="4" stopIfTrue="1" operator="equal">
      <formula>"ERR"</formula>
    </cfRule>
  </conditionalFormatting>
  <conditionalFormatting sqref="S14">
    <cfRule type="cellIs" dxfId="38" priority="5" stopIfTrue="1" operator="between">
      <formula>0.1</formula>
      <formula>9.9</formula>
    </cfRule>
  </conditionalFormatting>
  <conditionalFormatting sqref="Z5">
    <cfRule type="cellIs" dxfId="37" priority="3" operator="greaterThan">
      <formula>5</formula>
    </cfRule>
  </conditionalFormatting>
  <conditionalFormatting sqref="R14">
    <cfRule type="cellIs" dxfId="36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70" zoomScaleNormal="70" workbookViewId="0">
      <selection activeCell="R20" sqref="R20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19.4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/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/>
      <c r="C5" s="96"/>
      <c r="D5" s="94"/>
      <c r="E5" s="148"/>
      <c r="G5" s="82"/>
      <c r="H5" s="83"/>
      <c r="I5" s="83"/>
      <c r="J5" s="83"/>
      <c r="K5" s="84"/>
      <c r="L5" s="156"/>
      <c r="M5" s="103"/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0</v>
      </c>
      <c r="AA5" s="173" t="str">
        <f>IF(Z5&gt;5,"zuviel Elemente aus Gr.I","Gr I  Ok")</f>
        <v>Gr I  Ok</v>
      </c>
      <c r="AB5" s="54"/>
      <c r="AJ5" s="3">
        <f>IF(ISBLANK(E5),C5,0)</f>
        <v>0</v>
      </c>
      <c r="AK5" s="3">
        <f>IF(ISBLANK(E5),D5,0)</f>
        <v>0</v>
      </c>
    </row>
    <row r="6" spans="1:37" s="3" customFormat="1" ht="18" customHeight="1" x14ac:dyDescent="0.3">
      <c r="A6" s="31">
        <v>2</v>
      </c>
      <c r="B6" s="98"/>
      <c r="C6" s="97"/>
      <c r="D6" s="95"/>
      <c r="E6" s="149"/>
      <c r="G6" s="130"/>
      <c r="H6" s="81"/>
      <c r="I6" s="81"/>
      <c r="J6" s="81"/>
      <c r="K6" s="86"/>
      <c r="L6" s="157"/>
      <c r="M6" s="131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0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/>
      <c r="C7" s="97"/>
      <c r="D7" s="95"/>
      <c r="E7" s="150"/>
      <c r="G7" s="130"/>
      <c r="H7" s="81"/>
      <c r="I7" s="81"/>
      <c r="J7" s="81"/>
      <c r="K7" s="86"/>
      <c r="L7" s="157"/>
      <c r="M7" s="131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0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/>
      <c r="C8" s="97"/>
      <c r="D8" s="95"/>
      <c r="E8" s="150"/>
      <c r="G8" s="130"/>
      <c r="H8" s="81"/>
      <c r="I8" s="81"/>
      <c r="J8" s="81"/>
      <c r="K8" s="86"/>
      <c r="L8" s="157"/>
      <c r="M8" s="13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98"/>
      <c r="C9" s="60"/>
      <c r="D9" s="33"/>
      <c r="E9" s="150"/>
      <c r="G9" s="130"/>
      <c r="H9" s="81"/>
      <c r="I9" s="81"/>
      <c r="J9" s="81"/>
      <c r="K9" s="86"/>
      <c r="L9" s="157"/>
      <c r="M9" s="13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98"/>
      <c r="C10" s="60"/>
      <c r="D10" s="33"/>
      <c r="E10" s="150"/>
      <c r="G10" s="85"/>
      <c r="H10" s="81"/>
      <c r="I10" s="81"/>
      <c r="J10" s="81"/>
      <c r="K10" s="86"/>
      <c r="L10" s="157"/>
      <c r="M10" s="13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>
        <f t="shared" si="2"/>
        <v>0</v>
      </c>
      <c r="AK10" s="3">
        <f t="shared" si="3"/>
        <v>0</v>
      </c>
    </row>
    <row r="11" spans="1:37" ht="18" customHeight="1" x14ac:dyDescent="0.3">
      <c r="A11" s="31">
        <v>7</v>
      </c>
      <c r="B11" s="98"/>
      <c r="C11" s="60"/>
      <c r="D11" s="33"/>
      <c r="E11" s="150"/>
      <c r="G11" s="85"/>
      <c r="H11" s="81"/>
      <c r="I11" s="81"/>
      <c r="J11" s="81"/>
      <c r="K11" s="86"/>
      <c r="L11" s="157"/>
      <c r="M11" s="132"/>
      <c r="N11" s="182">
        <f>COUNTIF($C$5:$C$36,"B")</f>
        <v>0</v>
      </c>
      <c r="O11" s="183">
        <f>COUNTIF($AJ$5:$AJ$29,"B")</f>
        <v>0</v>
      </c>
      <c r="P11" s="10"/>
      <c r="Q11" s="11" t="s">
        <v>3</v>
      </c>
      <c r="R11" s="176">
        <f>IF(SUM(N$5:N11)&gt;8, IF(SUM(R$5:R10)=8, 0, 8 -SUM(N$5:N10)), N11)</f>
        <v>0</v>
      </c>
      <c r="S11" s="172">
        <f>IF(SUM(O$5:O11)&gt;10, IF(SUM(S$5:S10)=10, 0, 10 -SUM(O$5:O10)), O11)</f>
        <v>0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</v>
      </c>
      <c r="Y11" s="186">
        <f t="shared" si="0"/>
        <v>0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98"/>
      <c r="C12" s="60"/>
      <c r="D12" s="33"/>
      <c r="E12" s="150"/>
      <c r="G12" s="85"/>
      <c r="H12" s="81"/>
      <c r="I12" s="81"/>
      <c r="J12" s="81"/>
      <c r="K12" s="86"/>
      <c r="L12" s="157"/>
      <c r="M12" s="62"/>
      <c r="N12" s="187">
        <f>COUNTIF($C$5:$C$36,"A")</f>
        <v>0</v>
      </c>
      <c r="O12" s="188">
        <f>COUNTIF($AJ$5:$AJ$29,"A")</f>
        <v>0</v>
      </c>
      <c r="P12" s="13"/>
      <c r="Q12" s="11" t="s">
        <v>4</v>
      </c>
      <c r="R12" s="176">
        <f>IF(SUM(N$5:N12)&gt;8, IF(SUM(R$5:R11)=8, 0, 8 -SUM(N$5:N11)), N12)</f>
        <v>0</v>
      </c>
      <c r="S12" s="172">
        <f>IF(SUM(O$5:O12)&gt;10, IF(SUM(S$5:S11)=10, 0, 10 -SUM(O$5:O11)), O12)</f>
        <v>0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</v>
      </c>
      <c r="Y12" s="191">
        <f t="shared" si="0"/>
        <v>0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/>
      <c r="C13" s="60"/>
      <c r="D13" s="33"/>
      <c r="E13" s="150"/>
      <c r="G13" s="85"/>
      <c r="H13" s="81"/>
      <c r="I13" s="81"/>
      <c r="J13" s="81"/>
      <c r="K13" s="86"/>
      <c r="L13" s="157"/>
      <c r="M13" s="62"/>
      <c r="N13" s="187">
        <f>COUNTIF($C$5:$C$29,"NE")</f>
        <v>0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85"/>
      <c r="H14" s="81"/>
      <c r="I14" s="81"/>
      <c r="J14" s="81"/>
      <c r="K14" s="86"/>
      <c r="L14" s="157"/>
      <c r="M14" s="62"/>
      <c r="N14" s="198"/>
      <c r="O14" s="26"/>
      <c r="P14" s="6"/>
      <c r="Q14" s="7" t="s">
        <v>8</v>
      </c>
      <c r="R14" s="15">
        <f>SUM(R5:R13)-IF(SUM(R5:R13)=8,IF(R16=0,1,0))</f>
        <v>0</v>
      </c>
      <c r="S14" s="15">
        <f>SUM(S5:S12)</f>
        <v>0</v>
      </c>
      <c r="T14" s="16"/>
      <c r="U14" s="199"/>
      <c r="V14" s="199"/>
      <c r="W14" s="37"/>
      <c r="X14" s="200">
        <f>IF(R14&gt;8,"ERR",SUM(X5:X12))</f>
        <v>0</v>
      </c>
      <c r="Y14" s="21">
        <f>IF(S14&gt;10,"ERR",SUM(Y5:Y12))</f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0</v>
      </c>
      <c r="S15" s="172">
        <f>IF(COUNTIF($AK$5:$AK$29,"I")&gt;0,1,0) + IF(COUNTIF($AK$5:$AAK$29,"II")&gt;0,1,0) + IF(COUNTIF($AK$5:$AK$29,"III")&gt;0,1,0)</f>
        <v>0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0</v>
      </c>
      <c r="Y15" s="179">
        <f>+S15*V15</f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>
        <f>C29</f>
        <v>0</v>
      </c>
      <c r="S16" s="206">
        <f>C29</f>
        <v>0</v>
      </c>
      <c r="T16" s="53" t="s">
        <v>7</v>
      </c>
      <c r="U16" s="207">
        <v>1</v>
      </c>
      <c r="V16" s="208">
        <v>1</v>
      </c>
      <c r="W16" s="35" t="s">
        <v>5</v>
      </c>
      <c r="X16" s="209" t="str">
        <f>IF(R16="c",0.5,IF(R16="d",0.5,IF(R16="e",0.5,IF(R16="f",0.5,IF(R16="g",0.5,IF(R16="h",0.5,IF(R16="ne",0,IF(R16="a",0,IF(R16="b",0.3,IF(R16="",0,"error"))))))))))</f>
        <v>error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0</v>
      </c>
      <c r="Y18" s="25">
        <f>SUM(Y14:Y17)</f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10</v>
      </c>
      <c r="Y21" s="25">
        <f>10-L30</f>
        <v>10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8</v>
      </c>
      <c r="Y23" s="144">
        <f>IF(S14&gt;=7, 0, IF(S14&gt;=5, 4, IF(S14&gt;=3, 6, IF(S14 &gt;= 1, 8, IF(S14 &lt; 1, 10 )))))</f>
        <v>10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2</v>
      </c>
      <c r="Y24" s="25">
        <f>+Y18+Y19+Y21-Y23</f>
        <v>0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32"/>
      <c r="C27" s="60"/>
      <c r="D27" s="3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/>
      <c r="C29" s="61"/>
      <c r="D29" s="55"/>
      <c r="E29" s="152"/>
      <c r="G29" s="106"/>
      <c r="H29" s="107"/>
      <c r="I29" s="88"/>
      <c r="J29" s="88"/>
      <c r="K29" s="89"/>
      <c r="L29" s="158"/>
      <c r="M29" s="63"/>
      <c r="N29" s="216"/>
      <c r="AJ29" s="3">
        <f t="shared" si="2"/>
        <v>0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0</v>
      </c>
      <c r="D30" s="56"/>
      <c r="E30" s="153"/>
      <c r="F30" s="90"/>
      <c r="G30" s="90" t="s">
        <v>77</v>
      </c>
      <c r="H30" s="160">
        <f>SUM(G5:K29)</f>
        <v>0</v>
      </c>
      <c r="I30" s="91"/>
      <c r="J30" s="91"/>
      <c r="K30" s="91" t="s">
        <v>78</v>
      </c>
      <c r="L30" s="159">
        <f>SUM(G5:L29)</f>
        <v>0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35" priority="3" operator="greaterThan">
      <formula>5</formula>
    </cfRule>
  </conditionalFormatting>
  <conditionalFormatting sqref="AN39">
    <cfRule type="cellIs" dxfId="34" priority="7" stopIfTrue="1" operator="equal">
      <formula>"ERR"</formula>
    </cfRule>
  </conditionalFormatting>
  <conditionalFormatting sqref="Y14">
    <cfRule type="cellIs" dxfId="33" priority="5" stopIfTrue="1" operator="equal">
      <formula>"ERR"</formula>
    </cfRule>
  </conditionalFormatting>
  <conditionalFormatting sqref="S14">
    <cfRule type="cellIs" dxfId="32" priority="6" stopIfTrue="1" operator="between">
      <formula>0.1</formula>
      <formula>9.9</formula>
    </cfRule>
  </conditionalFormatting>
  <conditionalFormatting sqref="Z5">
    <cfRule type="cellIs" dxfId="31" priority="4" operator="greaterThan">
      <formula>5</formula>
    </cfRule>
  </conditionalFormatting>
  <conditionalFormatting sqref="R14">
    <cfRule type="cellIs" dxfId="30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70" zoomScaleNormal="70" workbookViewId="0">
      <selection activeCell="X19" sqref="X19:AA24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19.4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/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/>
      <c r="C5" s="96"/>
      <c r="D5" s="94"/>
      <c r="E5" s="148"/>
      <c r="G5" s="82"/>
      <c r="H5" s="83"/>
      <c r="I5" s="83"/>
      <c r="J5" s="83"/>
      <c r="K5" s="84"/>
      <c r="L5" s="156"/>
      <c r="M5" s="103"/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0</v>
      </c>
      <c r="AA5" s="173" t="str">
        <f>IF(Z5&gt;5,"zuviel Elemente aus Gr.I","Gr I  Ok")</f>
        <v>Gr I  Ok</v>
      </c>
      <c r="AB5" s="54"/>
      <c r="AJ5" s="3">
        <f>IF(ISBLANK(E5),C5,0)</f>
        <v>0</v>
      </c>
      <c r="AK5" s="3">
        <f>IF(ISBLANK(E5),D5,0)</f>
        <v>0</v>
      </c>
    </row>
    <row r="6" spans="1:37" s="3" customFormat="1" ht="18" customHeight="1" x14ac:dyDescent="0.3">
      <c r="A6" s="31">
        <v>2</v>
      </c>
      <c r="B6" s="98"/>
      <c r="C6" s="97"/>
      <c r="D6" s="95"/>
      <c r="E6" s="149"/>
      <c r="G6" s="130"/>
      <c r="H6" s="81"/>
      <c r="I6" s="81"/>
      <c r="J6" s="81"/>
      <c r="K6" s="86"/>
      <c r="L6" s="157"/>
      <c r="M6" s="131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0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/>
      <c r="C7" s="97"/>
      <c r="D7" s="95"/>
      <c r="E7" s="150"/>
      <c r="G7" s="130"/>
      <c r="H7" s="81"/>
      <c r="I7" s="81"/>
      <c r="J7" s="81"/>
      <c r="K7" s="86"/>
      <c r="L7" s="157"/>
      <c r="M7" s="131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0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/>
      <c r="C8" s="97"/>
      <c r="D8" s="95"/>
      <c r="E8" s="150"/>
      <c r="G8" s="130"/>
      <c r="H8" s="81"/>
      <c r="I8" s="81"/>
      <c r="J8" s="81"/>
      <c r="K8" s="86"/>
      <c r="L8" s="157"/>
      <c r="M8" s="13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98"/>
      <c r="C9" s="60"/>
      <c r="D9" s="33"/>
      <c r="E9" s="150"/>
      <c r="G9" s="130"/>
      <c r="H9" s="81"/>
      <c r="I9" s="81"/>
      <c r="J9" s="81"/>
      <c r="K9" s="86"/>
      <c r="L9" s="157"/>
      <c r="M9" s="13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98"/>
      <c r="C10" s="60"/>
      <c r="D10" s="33"/>
      <c r="E10" s="150"/>
      <c r="G10" s="85"/>
      <c r="H10" s="81"/>
      <c r="I10" s="81"/>
      <c r="J10" s="81"/>
      <c r="K10" s="86"/>
      <c r="L10" s="157"/>
      <c r="M10" s="13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>
        <f t="shared" si="2"/>
        <v>0</v>
      </c>
      <c r="AK10" s="3">
        <f t="shared" si="3"/>
        <v>0</v>
      </c>
    </row>
    <row r="11" spans="1:37" ht="18" customHeight="1" x14ac:dyDescent="0.3">
      <c r="A11" s="31">
        <v>7</v>
      </c>
      <c r="B11" s="98"/>
      <c r="C11" s="60"/>
      <c r="D11" s="33"/>
      <c r="E11" s="150"/>
      <c r="G11" s="85"/>
      <c r="H11" s="81"/>
      <c r="I11" s="81"/>
      <c r="J11" s="81"/>
      <c r="K11" s="86"/>
      <c r="L11" s="157"/>
      <c r="M11" s="132"/>
      <c r="N11" s="182">
        <f>COUNTIF($C$5:$C$36,"B")</f>
        <v>0</v>
      </c>
      <c r="O11" s="183">
        <f>COUNTIF($AJ$5:$AJ$29,"B")</f>
        <v>0</v>
      </c>
      <c r="P11" s="10"/>
      <c r="Q11" s="11" t="s">
        <v>3</v>
      </c>
      <c r="R11" s="176">
        <f>IF(SUM(N$5:N11)&gt;8, IF(SUM(R$5:R10)=8, 0, 8 -SUM(N$5:N10)), N11)</f>
        <v>0</v>
      </c>
      <c r="S11" s="172">
        <f>IF(SUM(O$5:O11)&gt;10, IF(SUM(S$5:S10)=10, 0, 10 -SUM(O$5:O10)), O11)</f>
        <v>0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</v>
      </c>
      <c r="Y11" s="186">
        <f t="shared" si="0"/>
        <v>0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98"/>
      <c r="C12" s="60"/>
      <c r="D12" s="33"/>
      <c r="E12" s="150"/>
      <c r="G12" s="85"/>
      <c r="H12" s="81"/>
      <c r="I12" s="81"/>
      <c r="J12" s="81"/>
      <c r="K12" s="86"/>
      <c r="L12" s="157"/>
      <c r="M12" s="62"/>
      <c r="N12" s="187">
        <f>COUNTIF($C$5:$C$36,"A")</f>
        <v>0</v>
      </c>
      <c r="O12" s="188">
        <f>COUNTIF($AJ$5:$AJ$29,"A")</f>
        <v>0</v>
      </c>
      <c r="P12" s="13"/>
      <c r="Q12" s="11" t="s">
        <v>4</v>
      </c>
      <c r="R12" s="176">
        <f>IF(SUM(N$5:N12)&gt;8, IF(SUM(R$5:R11)=8, 0, 8 -SUM(N$5:N11)), N12)</f>
        <v>0</v>
      </c>
      <c r="S12" s="172">
        <f>IF(SUM(O$5:O12)&gt;10, IF(SUM(S$5:S11)=10, 0, 10 -SUM(O$5:O11)), O12)</f>
        <v>0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</v>
      </c>
      <c r="Y12" s="191">
        <f t="shared" si="0"/>
        <v>0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/>
      <c r="C13" s="60"/>
      <c r="D13" s="33"/>
      <c r="E13" s="150"/>
      <c r="G13" s="85"/>
      <c r="H13" s="81"/>
      <c r="I13" s="81"/>
      <c r="J13" s="81"/>
      <c r="K13" s="86"/>
      <c r="L13" s="157"/>
      <c r="M13" s="62"/>
      <c r="N13" s="187">
        <f>COUNTIF($C$5:$C$29,"NE")</f>
        <v>0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85"/>
      <c r="H14" s="81"/>
      <c r="I14" s="81"/>
      <c r="J14" s="81"/>
      <c r="K14" s="86"/>
      <c r="L14" s="157"/>
      <c r="M14" s="62"/>
      <c r="N14" s="198"/>
      <c r="O14" s="26"/>
      <c r="P14" s="6"/>
      <c r="Q14" s="7" t="s">
        <v>8</v>
      </c>
      <c r="R14" s="15">
        <f>SUM(R5:R13)-IF(SUM(R5:R13)=8,IF(R16=0,1,0))</f>
        <v>0</v>
      </c>
      <c r="S14" s="15">
        <f>SUM(S5:S12)</f>
        <v>0</v>
      </c>
      <c r="T14" s="16"/>
      <c r="U14" s="199"/>
      <c r="V14" s="199"/>
      <c r="W14" s="37"/>
      <c r="X14" s="200">
        <f>IF(R14&gt;8,"ERR",SUM(X5:X12))</f>
        <v>0</v>
      </c>
      <c r="Y14" s="21">
        <f>IF(S14&gt;10,"ERR",SUM(Y5:Y12))</f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0</v>
      </c>
      <c r="S15" s="172">
        <f>IF(COUNTIF($AK$5:$AK$29,"I")&gt;0,1,0) + IF(COUNTIF($AK$5:$AAK$29,"II")&gt;0,1,0) + IF(COUNTIF($AK$5:$AK$29,"III")&gt;0,1,0)</f>
        <v>0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0</v>
      </c>
      <c r="Y15" s="179">
        <f>+S15*V15</f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>
        <f>C29</f>
        <v>0</v>
      </c>
      <c r="S16" s="206">
        <f>C29</f>
        <v>0</v>
      </c>
      <c r="T16" s="53" t="s">
        <v>7</v>
      </c>
      <c r="U16" s="207">
        <v>1</v>
      </c>
      <c r="V16" s="208">
        <v>1</v>
      </c>
      <c r="W16" s="35" t="s">
        <v>5</v>
      </c>
      <c r="X16" s="209" t="str">
        <f>IF(R16="c",0.5,IF(R16="d",0.5,IF(R16="e",0.5,IF(R16="f",0.5,IF(R16="g",0.5,IF(R16="h",0.5,IF(R16="ne",0,IF(R16="a",0,IF(R16="b",0.3,IF(R16="",0,"error"))))))))))</f>
        <v>error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0</v>
      </c>
      <c r="Y18" s="25">
        <f>SUM(Y14:Y17)</f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10</v>
      </c>
      <c r="Y21" s="25">
        <f>10-L30</f>
        <v>10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8</v>
      </c>
      <c r="Y23" s="144">
        <f>IF(S14&gt;=7, 0, IF(S14&gt;=5, 4, IF(S14&gt;=3, 6, IF(S14 &gt;= 1, 8, IF(S14 &lt; 1, 10 )))))</f>
        <v>10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2</v>
      </c>
      <c r="Y24" s="25">
        <f>+Y18+Y19+Y21-Y23</f>
        <v>0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32"/>
      <c r="C27" s="60"/>
      <c r="D27" s="3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/>
      <c r="C29" s="61"/>
      <c r="D29" s="55"/>
      <c r="E29" s="152"/>
      <c r="G29" s="106"/>
      <c r="H29" s="107"/>
      <c r="I29" s="88"/>
      <c r="J29" s="88"/>
      <c r="K29" s="89"/>
      <c r="L29" s="158"/>
      <c r="M29" s="63"/>
      <c r="N29" s="216"/>
      <c r="AJ29" s="3">
        <f t="shared" si="2"/>
        <v>0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0</v>
      </c>
      <c r="D30" s="56"/>
      <c r="E30" s="153"/>
      <c r="F30" s="90"/>
      <c r="G30" s="90" t="s">
        <v>77</v>
      </c>
      <c r="H30" s="160">
        <f>SUM(G5:K29)</f>
        <v>0</v>
      </c>
      <c r="I30" s="91"/>
      <c r="J30" s="91"/>
      <c r="K30" s="91" t="s">
        <v>78</v>
      </c>
      <c r="L30" s="159">
        <f>SUM(G5:L29)</f>
        <v>0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29" priority="3" operator="greaterThan">
      <formula>5</formula>
    </cfRule>
  </conditionalFormatting>
  <conditionalFormatting sqref="AN39">
    <cfRule type="cellIs" dxfId="28" priority="7" stopIfTrue="1" operator="equal">
      <formula>"ERR"</formula>
    </cfRule>
  </conditionalFormatting>
  <conditionalFormatting sqref="Y14">
    <cfRule type="cellIs" dxfId="27" priority="5" stopIfTrue="1" operator="equal">
      <formula>"ERR"</formula>
    </cfRule>
  </conditionalFormatting>
  <conditionalFormatting sqref="S14">
    <cfRule type="cellIs" dxfId="26" priority="6" stopIfTrue="1" operator="between">
      <formula>0.1</formula>
      <formula>9.9</formula>
    </cfRule>
  </conditionalFormatting>
  <conditionalFormatting sqref="Z5">
    <cfRule type="cellIs" dxfId="25" priority="4" operator="greaterThan">
      <formula>5</formula>
    </cfRule>
  </conditionalFormatting>
  <conditionalFormatting sqref="R14">
    <cfRule type="cellIs" dxfId="24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zoomScale="70" zoomScaleNormal="70" workbookViewId="0">
      <selection activeCell="X19" sqref="X19:AA24"/>
    </sheetView>
  </sheetViews>
  <sheetFormatPr baseColWidth="10" defaultColWidth="8.90625" defaultRowHeight="15" x14ac:dyDescent="0.25"/>
  <cols>
    <col min="1" max="1" width="3.81640625" customWidth="1"/>
    <col min="2" max="2" width="34.1796875" customWidth="1"/>
    <col min="3" max="3" width="5.453125" style="2" customWidth="1"/>
    <col min="4" max="5" width="3.1796875" style="2" customWidth="1"/>
    <col min="6" max="6" width="0.7265625" style="48" customWidth="1"/>
    <col min="7" max="7" width="4.26953125" style="48" customWidth="1"/>
    <col min="8" max="8" width="6.36328125" style="48" customWidth="1"/>
    <col min="9" max="10" width="2.81640625" style="48" customWidth="1"/>
    <col min="11" max="11" width="4.81640625" style="48" customWidth="1"/>
    <col min="12" max="12" width="5.7265625" style="48" customWidth="1"/>
    <col min="13" max="13" width="19.453125" customWidth="1"/>
    <col min="14" max="14" width="2.453125" customWidth="1"/>
    <col min="15" max="15" width="1.81640625" style="2" customWidth="1"/>
    <col min="16" max="16" width="1.90625" style="1" customWidth="1"/>
    <col min="17" max="17" width="2.54296875" style="1" customWidth="1"/>
    <col min="18" max="18" width="3.08984375" style="1" customWidth="1"/>
    <col min="19" max="19" width="4.36328125" style="1" customWidth="1"/>
    <col min="20" max="20" width="2" customWidth="1"/>
    <col min="21" max="21" width="4.26953125" customWidth="1"/>
    <col min="22" max="22" width="4.08984375" style="4" customWidth="1"/>
    <col min="23" max="23" width="2" style="2" customWidth="1"/>
    <col min="24" max="24" width="5.08984375" style="2" customWidth="1"/>
    <col min="25" max="25" width="5.36328125" customWidth="1"/>
    <col min="26" max="26" width="3" customWidth="1"/>
    <col min="27" max="27" width="18.26953125" customWidth="1"/>
    <col min="28" max="28" width="3" customWidth="1"/>
    <col min="29" max="29" width="4.453125" customWidth="1"/>
    <col min="30" max="30" width="1.453125" customWidth="1"/>
    <col min="31" max="35" width="4.453125" customWidth="1"/>
    <col min="36" max="36" width="6.08984375" customWidth="1"/>
    <col min="38" max="38" width="8.36328125" customWidth="1"/>
    <col min="39" max="39" width="4.54296875" customWidth="1"/>
    <col min="40" max="40" width="10.6328125" customWidth="1"/>
    <col min="42" max="42" width="91.08984375" customWidth="1"/>
  </cols>
  <sheetData>
    <row r="1" spans="1:37" s="3" customFormat="1" ht="52.5" customHeight="1" x14ac:dyDescent="0.2">
      <c r="B1" s="8" t="s">
        <v>25</v>
      </c>
      <c r="C1" s="9"/>
      <c r="D1" s="9"/>
      <c r="E1" s="9"/>
    </row>
    <row r="2" spans="1:37" s="3" customFormat="1" ht="23.25" customHeight="1" x14ac:dyDescent="0.3">
      <c r="B2" s="59" t="s">
        <v>24</v>
      </c>
      <c r="C2" s="93"/>
      <c r="D2" s="9"/>
      <c r="E2" s="9"/>
      <c r="F2" s="47"/>
      <c r="G2" s="47"/>
      <c r="H2" s="47"/>
      <c r="I2" s="47"/>
      <c r="J2" s="47"/>
      <c r="K2" s="47"/>
      <c r="L2" s="47"/>
    </row>
    <row r="3" spans="1:37" s="3" customFormat="1" ht="21.75" customHeight="1" x14ac:dyDescent="0.25">
      <c r="B3" s="8"/>
      <c r="C3" s="9"/>
      <c r="D3" s="9"/>
      <c r="E3" s="9"/>
      <c r="F3" s="47"/>
      <c r="G3" s="47"/>
      <c r="H3" s="47"/>
      <c r="I3" s="47"/>
      <c r="J3" s="47"/>
      <c r="K3" s="47"/>
      <c r="L3" s="154" t="s">
        <v>75</v>
      </c>
      <c r="M3" s="121"/>
      <c r="N3" s="121"/>
    </row>
    <row r="4" spans="1:37" s="3" customFormat="1" ht="15.75" customHeight="1" x14ac:dyDescent="0.25">
      <c r="A4" s="42"/>
      <c r="B4" s="46" t="s">
        <v>14</v>
      </c>
      <c r="C4" s="43" t="s">
        <v>15</v>
      </c>
      <c r="D4" s="43" t="s">
        <v>12</v>
      </c>
      <c r="E4" s="147" t="s">
        <v>74</v>
      </c>
      <c r="G4" s="92" t="s">
        <v>16</v>
      </c>
      <c r="H4" s="92"/>
      <c r="I4" s="92"/>
      <c r="J4" s="92"/>
      <c r="K4" s="92"/>
      <c r="L4" s="155" t="s">
        <v>76</v>
      </c>
      <c r="M4" s="44" t="s">
        <v>17</v>
      </c>
      <c r="N4" s="161" t="s">
        <v>79</v>
      </c>
      <c r="O4" s="162" t="s">
        <v>80</v>
      </c>
      <c r="P4" s="163"/>
      <c r="Q4" s="163"/>
      <c r="R4" s="161" t="s">
        <v>79</v>
      </c>
      <c r="S4" s="162" t="s">
        <v>80</v>
      </c>
      <c r="T4" s="163"/>
      <c r="U4" s="161" t="s">
        <v>79</v>
      </c>
      <c r="V4" s="162" t="s">
        <v>80</v>
      </c>
      <c r="W4" s="163"/>
      <c r="X4" s="161" t="s">
        <v>79</v>
      </c>
      <c r="Y4" s="162" t="s">
        <v>80</v>
      </c>
    </row>
    <row r="5" spans="1:37" s="3" customFormat="1" ht="18" customHeight="1" x14ac:dyDescent="0.3">
      <c r="A5" s="45">
        <v>1</v>
      </c>
      <c r="B5" s="98"/>
      <c r="C5" s="96"/>
      <c r="D5" s="94"/>
      <c r="E5" s="148"/>
      <c r="G5" s="82"/>
      <c r="H5" s="83"/>
      <c r="I5" s="83"/>
      <c r="J5" s="83"/>
      <c r="K5" s="84"/>
      <c r="L5" s="156"/>
      <c r="M5" s="103"/>
      <c r="N5" s="164">
        <f>COUNTIF($C$5:$C$36,"H")</f>
        <v>0</v>
      </c>
      <c r="O5" s="165">
        <f>COUNTIF($AJ$5:$AJ$29,"H")</f>
        <v>0</v>
      </c>
      <c r="P5" s="111"/>
      <c r="Q5" s="112" t="s">
        <v>27</v>
      </c>
      <c r="R5" s="166">
        <f>IF(SUM(N$5:N5)&gt;8, IF(SUM(R5:R$5)=8, 0, 8 -SUM(N5:N$5)), N5)</f>
        <v>0</v>
      </c>
      <c r="S5" s="167">
        <f>IF(SUM(O$5:O5)&gt;10, IF(SUM(S5:S$5)=10, 0, 10 -SUM(O5:O$5)), O5)</f>
        <v>0</v>
      </c>
      <c r="T5" s="113" t="s">
        <v>7</v>
      </c>
      <c r="U5" s="168">
        <v>0.8</v>
      </c>
      <c r="V5" s="169">
        <v>0.8</v>
      </c>
      <c r="W5" s="114" t="s">
        <v>5</v>
      </c>
      <c r="X5" s="170">
        <f>+R5*U5</f>
        <v>0</v>
      </c>
      <c r="Y5" s="171">
        <f t="shared" ref="Y5:Y12" si="0">+S5*V5</f>
        <v>0</v>
      </c>
      <c r="Z5" s="172">
        <f>COUNTIF($AK$5:$AK$29,"I")</f>
        <v>0</v>
      </c>
      <c r="AA5" s="173" t="str">
        <f>IF(Z5&gt;5,"zuviel Elemente aus Gr.I","Gr I  Ok")</f>
        <v>Gr I  Ok</v>
      </c>
      <c r="AB5" s="54"/>
      <c r="AJ5" s="3">
        <f>IF(ISBLANK(E5),C5,0)</f>
        <v>0</v>
      </c>
      <c r="AK5" s="3">
        <f>IF(ISBLANK(E5),D5,0)</f>
        <v>0</v>
      </c>
    </row>
    <row r="6" spans="1:37" s="3" customFormat="1" ht="18" customHeight="1" x14ac:dyDescent="0.3">
      <c r="A6" s="31">
        <v>2</v>
      </c>
      <c r="B6" s="98"/>
      <c r="C6" s="97"/>
      <c r="D6" s="95"/>
      <c r="E6" s="149"/>
      <c r="G6" s="130"/>
      <c r="H6" s="81"/>
      <c r="I6" s="81"/>
      <c r="J6" s="81"/>
      <c r="K6" s="86"/>
      <c r="L6" s="157"/>
      <c r="M6" s="131"/>
      <c r="N6" s="174">
        <f>COUNTIF($C$5:$C$36,"G")</f>
        <v>0</v>
      </c>
      <c r="O6" s="175">
        <f>COUNTIF($AJ$5:$AJ$29,"G")</f>
        <v>0</v>
      </c>
      <c r="P6" s="115"/>
      <c r="Q6" s="116" t="s">
        <v>10</v>
      </c>
      <c r="R6" s="176">
        <f>IF(SUM(N$5:N6)&gt;8, IF(SUM(R$5:R5)=8, 0, 8 -SUM(N$5:N5)), N6)</f>
        <v>0</v>
      </c>
      <c r="S6" s="172">
        <f>IF(SUM(O$5:O6)&gt;10, IF(SUM(S$5:S5)=10, 0, 10 -SUM(O$5:O5)), O6)</f>
        <v>0</v>
      </c>
      <c r="T6" s="115" t="s">
        <v>7</v>
      </c>
      <c r="U6" s="177">
        <v>0.8</v>
      </c>
      <c r="V6" s="178">
        <v>0.7</v>
      </c>
      <c r="W6" s="117" t="s">
        <v>5</v>
      </c>
      <c r="X6" s="170">
        <f t="shared" ref="X6:X12" si="1">+R6*U6</f>
        <v>0</v>
      </c>
      <c r="Y6" s="179">
        <f t="shared" si="0"/>
        <v>0</v>
      </c>
      <c r="Z6" s="172">
        <f>COUNTIF($AK$5:$AK$29,"II")</f>
        <v>0</v>
      </c>
      <c r="AA6" s="173" t="str">
        <f>IF(Z6&gt;5,"zuviel Elemente aus Gr.II","Gr II  Ok")</f>
        <v>Gr II  Ok</v>
      </c>
      <c r="AB6" s="54"/>
      <c r="AJ6" s="3">
        <f t="shared" ref="AJ6:AJ29" si="2">IF(ISBLANK(E6),C6,0)</f>
        <v>0</v>
      </c>
      <c r="AK6" s="3">
        <f t="shared" ref="AK6:AK29" si="3">IF(ISBLANK(E6),D6,0)</f>
        <v>0</v>
      </c>
    </row>
    <row r="7" spans="1:37" s="3" customFormat="1" ht="18" customHeight="1" x14ac:dyDescent="0.3">
      <c r="A7" s="31">
        <v>3</v>
      </c>
      <c r="B7" s="98"/>
      <c r="C7" s="97"/>
      <c r="D7" s="95"/>
      <c r="E7" s="150"/>
      <c r="G7" s="130"/>
      <c r="H7" s="81"/>
      <c r="I7" s="81"/>
      <c r="J7" s="81"/>
      <c r="K7" s="86"/>
      <c r="L7" s="157"/>
      <c r="M7" s="131"/>
      <c r="N7" s="174">
        <f>COUNTIF($C$5:$C$36,"F")</f>
        <v>0</v>
      </c>
      <c r="O7" s="175">
        <f>COUNTIF($AJ$5:$AJ$29,"F")</f>
        <v>0</v>
      </c>
      <c r="P7" s="52"/>
      <c r="Q7" s="18" t="s">
        <v>6</v>
      </c>
      <c r="R7" s="176">
        <f>IF(SUM(N$5:N7)&gt;8, IF(SUM(R$5:R6)=8, 0, 8 -SUM(N$5:N6)), N7)</f>
        <v>0</v>
      </c>
      <c r="S7" s="172">
        <f>IF(SUM(O$5:O7)&gt;10, IF(SUM(S$5:S6)=10, 0, 10 -SUM(O$5:O6)), O7)</f>
        <v>0</v>
      </c>
      <c r="T7" s="19" t="s">
        <v>7</v>
      </c>
      <c r="U7" s="180">
        <v>0.8</v>
      </c>
      <c r="V7" s="181">
        <v>0.6</v>
      </c>
      <c r="W7" s="35" t="s">
        <v>5</v>
      </c>
      <c r="X7" s="170">
        <f t="shared" si="1"/>
        <v>0</v>
      </c>
      <c r="Y7" s="179">
        <f t="shared" si="0"/>
        <v>0</v>
      </c>
      <c r="Z7" s="172">
        <f>COUNTIF($AK$5:$AK$29,"III")</f>
        <v>0</v>
      </c>
      <c r="AA7" s="173" t="str">
        <f>IF(Z7&gt;5,"zuviel Elemente aus Gr.III","Gr III  Ok")</f>
        <v>Gr III  Ok</v>
      </c>
      <c r="AB7" s="50"/>
      <c r="AJ7" s="3">
        <f t="shared" si="2"/>
        <v>0</v>
      </c>
      <c r="AK7" s="3">
        <f t="shared" si="3"/>
        <v>0</v>
      </c>
    </row>
    <row r="8" spans="1:37" s="3" customFormat="1" ht="18" customHeight="1" x14ac:dyDescent="0.3">
      <c r="A8" s="31">
        <v>4</v>
      </c>
      <c r="B8" s="98"/>
      <c r="C8" s="97"/>
      <c r="D8" s="95"/>
      <c r="E8" s="150"/>
      <c r="G8" s="130"/>
      <c r="H8" s="81"/>
      <c r="I8" s="81"/>
      <c r="J8" s="81"/>
      <c r="K8" s="86"/>
      <c r="L8" s="157"/>
      <c r="M8" s="132"/>
      <c r="N8" s="182">
        <f>COUNTIF($C$5:$C$36,"E")</f>
        <v>0</v>
      </c>
      <c r="O8" s="183">
        <f>COUNTIF($AJ$5:$AJ$29,"E")</f>
        <v>0</v>
      </c>
      <c r="P8" s="10"/>
      <c r="Q8" s="11" t="s">
        <v>0</v>
      </c>
      <c r="R8" s="176">
        <f>IF(SUM(N$5:N8)&gt;8, IF(SUM(R$5:R7)=8, 0, 8 -SUM(N$5:N7)), N8)</f>
        <v>0</v>
      </c>
      <c r="S8" s="172">
        <f>IF(SUM(O$5:O8)&gt;10, IF(SUM(S$5:S7)=10, 0, 10 -SUM(O$5:O7)), O8)</f>
        <v>0</v>
      </c>
      <c r="T8" s="12" t="s">
        <v>7</v>
      </c>
      <c r="U8" s="184">
        <v>0.8</v>
      </c>
      <c r="V8" s="185">
        <v>0.5</v>
      </c>
      <c r="W8" s="35" t="s">
        <v>5</v>
      </c>
      <c r="X8" s="170">
        <f t="shared" si="1"/>
        <v>0</v>
      </c>
      <c r="Y8" s="186">
        <f t="shared" si="0"/>
        <v>0</v>
      </c>
      <c r="Z8" s="172">
        <f>COUNTIF($AK$5:$AK$29,"IV")</f>
        <v>0</v>
      </c>
      <c r="AA8" s="173" t="str">
        <f>IF(Z8&gt;5,"zuviel Elemente aus Gr.IV","Gr IV  Ok")</f>
        <v>Gr IV  Ok</v>
      </c>
      <c r="AB8" s="49"/>
      <c r="AJ8" s="3">
        <f t="shared" si="2"/>
        <v>0</v>
      </c>
      <c r="AK8" s="3">
        <f t="shared" si="3"/>
        <v>0</v>
      </c>
    </row>
    <row r="9" spans="1:37" ht="18" customHeight="1" x14ac:dyDescent="0.3">
      <c r="A9" s="31">
        <v>5</v>
      </c>
      <c r="B9" s="98"/>
      <c r="C9" s="60"/>
      <c r="D9" s="33"/>
      <c r="E9" s="150"/>
      <c r="G9" s="130"/>
      <c r="H9" s="81"/>
      <c r="I9" s="81"/>
      <c r="J9" s="81"/>
      <c r="K9" s="86"/>
      <c r="L9" s="157"/>
      <c r="M9" s="132"/>
      <c r="N9" s="182">
        <f>COUNTIF($C$5:$C$36,"D")</f>
        <v>0</v>
      </c>
      <c r="O9" s="183">
        <f>COUNTIF($AJ$5:$AJ$29,"D")</f>
        <v>0</v>
      </c>
      <c r="P9" s="10"/>
      <c r="Q9" s="11" t="s">
        <v>1</v>
      </c>
      <c r="R9" s="176">
        <f>IF(SUM(N$5:N9)&gt;8, IF(SUM(R$5:R8)=8, 0, 8 -SUM(N$5:N8)), N9)</f>
        <v>0</v>
      </c>
      <c r="S9" s="172">
        <f>IF(SUM(O$5:O9)&gt;10, IF(SUM(S$5:S8)=10, 0, 10 -SUM(O$5:O8)), O9)</f>
        <v>0</v>
      </c>
      <c r="T9" s="12" t="s">
        <v>7</v>
      </c>
      <c r="U9" s="184">
        <v>0.8</v>
      </c>
      <c r="V9" s="185">
        <v>0.4</v>
      </c>
      <c r="W9" s="35" t="s">
        <v>5</v>
      </c>
      <c r="X9" s="170">
        <f t="shared" si="1"/>
        <v>0</v>
      </c>
      <c r="Y9" s="186">
        <f t="shared" si="0"/>
        <v>0</v>
      </c>
      <c r="AA9" s="118" t="s">
        <v>28</v>
      </c>
      <c r="AB9" s="49"/>
      <c r="AC9" s="3"/>
      <c r="AD9" s="3"/>
      <c r="AE9" s="3"/>
      <c r="AF9" s="3"/>
      <c r="AG9" s="3"/>
      <c r="AJ9" s="3">
        <f t="shared" si="2"/>
        <v>0</v>
      </c>
      <c r="AK9" s="3">
        <f t="shared" si="3"/>
        <v>0</v>
      </c>
    </row>
    <row r="10" spans="1:37" ht="18" customHeight="1" x14ac:dyDescent="0.3">
      <c r="A10" s="31">
        <v>6</v>
      </c>
      <c r="B10" s="98"/>
      <c r="C10" s="60"/>
      <c r="D10" s="33"/>
      <c r="E10" s="150"/>
      <c r="G10" s="85"/>
      <c r="H10" s="81"/>
      <c r="I10" s="81"/>
      <c r="J10" s="81"/>
      <c r="K10" s="86"/>
      <c r="L10" s="157"/>
      <c r="M10" s="132"/>
      <c r="N10" s="182">
        <f>COUNTIF($C$5:$C$36,"C")</f>
        <v>0</v>
      </c>
      <c r="O10" s="183">
        <f>COUNTIF($AJ$5:$AJ$29,"C")</f>
        <v>0</v>
      </c>
      <c r="P10" s="10"/>
      <c r="Q10" s="11" t="s">
        <v>2</v>
      </c>
      <c r="R10" s="176">
        <f>IF(SUM(N$5:N10)&gt;8, IF(SUM(R$5:R9)=8, 0, 8 -SUM(N$5:N9)), N10)</f>
        <v>0</v>
      </c>
      <c r="S10" s="172">
        <f>IF(SUM(O$5:O10)&gt;10, IF(SUM(S$5:S9)=10, 0, 10 -SUM(O$5:O9)), O10)</f>
        <v>0</v>
      </c>
      <c r="T10" s="12" t="s">
        <v>7</v>
      </c>
      <c r="U10" s="184">
        <v>0.6</v>
      </c>
      <c r="V10" s="185">
        <v>0.3</v>
      </c>
      <c r="W10" s="35" t="s">
        <v>5</v>
      </c>
      <c r="X10" s="170">
        <f t="shared" si="1"/>
        <v>0</v>
      </c>
      <c r="Y10" s="186">
        <f t="shared" si="0"/>
        <v>0</v>
      </c>
      <c r="AA10" s="118" t="s">
        <v>29</v>
      </c>
      <c r="AB10" s="49"/>
      <c r="AC10" s="3"/>
      <c r="AD10" s="3"/>
      <c r="AE10" s="3"/>
      <c r="AF10" s="3"/>
      <c r="AG10" s="3"/>
      <c r="AJ10" s="3">
        <f t="shared" si="2"/>
        <v>0</v>
      </c>
      <c r="AK10" s="3">
        <f t="shared" si="3"/>
        <v>0</v>
      </c>
    </row>
    <row r="11" spans="1:37" ht="18" customHeight="1" x14ac:dyDescent="0.3">
      <c r="A11" s="31">
        <v>7</v>
      </c>
      <c r="B11" s="98"/>
      <c r="C11" s="60"/>
      <c r="D11" s="33"/>
      <c r="E11" s="150"/>
      <c r="G11" s="85"/>
      <c r="H11" s="81"/>
      <c r="I11" s="81"/>
      <c r="J11" s="81"/>
      <c r="K11" s="86"/>
      <c r="L11" s="157"/>
      <c r="M11" s="132"/>
      <c r="N11" s="182">
        <f>COUNTIF($C$5:$C$36,"B")</f>
        <v>0</v>
      </c>
      <c r="O11" s="183">
        <f>COUNTIF($AJ$5:$AJ$29,"B")</f>
        <v>0</v>
      </c>
      <c r="P11" s="10"/>
      <c r="Q11" s="11" t="s">
        <v>3</v>
      </c>
      <c r="R11" s="176">
        <f>IF(SUM(N$5:N11)&gt;8, IF(SUM(R$5:R10)=8, 0, 8 -SUM(N$5:N10)), N11)</f>
        <v>0</v>
      </c>
      <c r="S11" s="172">
        <f>IF(SUM(O$5:O11)&gt;10, IF(SUM(S$5:S10)=10, 0, 10 -SUM(O$5:O10)), O11)</f>
        <v>0</v>
      </c>
      <c r="T11" s="12" t="s">
        <v>7</v>
      </c>
      <c r="U11" s="184">
        <v>0.4</v>
      </c>
      <c r="V11" s="185">
        <v>0.2</v>
      </c>
      <c r="W11" s="35" t="s">
        <v>5</v>
      </c>
      <c r="X11" s="170">
        <f t="shared" si="1"/>
        <v>0</v>
      </c>
      <c r="Y11" s="186">
        <f t="shared" si="0"/>
        <v>0</v>
      </c>
      <c r="AA11" s="118" t="s">
        <v>30</v>
      </c>
      <c r="AB11" s="49"/>
      <c r="AC11" s="3"/>
      <c r="AD11" s="3"/>
      <c r="AE11" s="3"/>
      <c r="AF11" s="3"/>
      <c r="AG11" s="3"/>
      <c r="AJ11" s="3">
        <f t="shared" si="2"/>
        <v>0</v>
      </c>
      <c r="AK11" s="3">
        <f t="shared" si="3"/>
        <v>0</v>
      </c>
    </row>
    <row r="12" spans="1:37" ht="18" customHeight="1" x14ac:dyDescent="0.3">
      <c r="A12" s="31">
        <v>8</v>
      </c>
      <c r="B12" s="98"/>
      <c r="C12" s="60"/>
      <c r="D12" s="33"/>
      <c r="E12" s="150"/>
      <c r="G12" s="85"/>
      <c r="H12" s="81"/>
      <c r="I12" s="81"/>
      <c r="J12" s="81"/>
      <c r="K12" s="86"/>
      <c r="L12" s="157"/>
      <c r="M12" s="62"/>
      <c r="N12" s="187">
        <f>COUNTIF($C$5:$C$36,"A")</f>
        <v>0</v>
      </c>
      <c r="O12" s="188">
        <f>COUNTIF($AJ$5:$AJ$29,"A")</f>
        <v>0</v>
      </c>
      <c r="P12" s="13"/>
      <c r="Q12" s="11" t="s">
        <v>4</v>
      </c>
      <c r="R12" s="176">
        <f>IF(SUM(N$5:N12)&gt;8, IF(SUM(R$5:R11)=8, 0, 8 -SUM(N$5:N11)), N12)</f>
        <v>0</v>
      </c>
      <c r="S12" s="172">
        <f>IF(SUM(O$5:O12)&gt;10, IF(SUM(S$5:S11)=10, 0, 10 -SUM(O$5:O11)), O12)</f>
        <v>0</v>
      </c>
      <c r="T12" s="14" t="s">
        <v>7</v>
      </c>
      <c r="U12" s="189">
        <v>0.2</v>
      </c>
      <c r="V12" s="190">
        <v>0.1</v>
      </c>
      <c r="W12" s="36" t="s">
        <v>5</v>
      </c>
      <c r="X12" s="170">
        <f t="shared" si="1"/>
        <v>0</v>
      </c>
      <c r="Y12" s="191">
        <f t="shared" si="0"/>
        <v>0</v>
      </c>
      <c r="AA12" s="118" t="s">
        <v>81</v>
      </c>
      <c r="AB12" s="49"/>
      <c r="AC12" s="3"/>
      <c r="AD12" s="3"/>
      <c r="AE12" s="3"/>
      <c r="AF12" s="3"/>
      <c r="AG12" s="3"/>
      <c r="AJ12" s="3">
        <f t="shared" si="2"/>
        <v>0</v>
      </c>
      <c r="AK12" s="3">
        <f t="shared" si="3"/>
        <v>0</v>
      </c>
    </row>
    <row r="13" spans="1:37" ht="18" customHeight="1" thickBot="1" x14ac:dyDescent="0.35">
      <c r="A13" s="31">
        <v>9</v>
      </c>
      <c r="B13" s="101"/>
      <c r="C13" s="60"/>
      <c r="D13" s="33"/>
      <c r="E13" s="150"/>
      <c r="G13" s="85"/>
      <c r="H13" s="81"/>
      <c r="I13" s="81"/>
      <c r="J13" s="81"/>
      <c r="K13" s="86"/>
      <c r="L13" s="157"/>
      <c r="M13" s="62"/>
      <c r="N13" s="187">
        <f>COUNTIF($C$5:$C$29,"NE")</f>
        <v>0</v>
      </c>
      <c r="O13" s="192"/>
      <c r="P13" s="115"/>
      <c r="Q13" s="193" t="s">
        <v>40</v>
      </c>
      <c r="R13" s="176">
        <f>IF(SUM(N$5:N13)&gt;8, IF(SUM(R$5:R12)=8, 0, 8 -SUM(N$5:N12)), N13)</f>
        <v>0</v>
      </c>
      <c r="S13" s="54"/>
      <c r="T13" s="194"/>
      <c r="U13" s="195"/>
      <c r="V13" s="195"/>
      <c r="W13" s="196"/>
      <c r="X13" s="117"/>
      <c r="Y13" s="197"/>
      <c r="AA13" s="118"/>
      <c r="AB13" s="3"/>
      <c r="AC13" s="3"/>
      <c r="AD13" s="3"/>
      <c r="AE13" s="3"/>
      <c r="AF13" s="3"/>
      <c r="AG13" s="3"/>
      <c r="AH13" s="3"/>
      <c r="AI13" s="3"/>
      <c r="AJ13" s="3">
        <f t="shared" si="2"/>
        <v>0</v>
      </c>
      <c r="AK13" s="3">
        <f t="shared" si="3"/>
        <v>0</v>
      </c>
    </row>
    <row r="14" spans="1:37" ht="18" customHeight="1" thickTop="1" thickBot="1" x14ac:dyDescent="0.35">
      <c r="A14" s="31">
        <v>10</v>
      </c>
      <c r="B14" s="99"/>
      <c r="C14" s="60"/>
      <c r="D14" s="33"/>
      <c r="E14" s="150"/>
      <c r="G14" s="85"/>
      <c r="H14" s="81"/>
      <c r="I14" s="81"/>
      <c r="J14" s="81"/>
      <c r="K14" s="86"/>
      <c r="L14" s="157"/>
      <c r="M14" s="62"/>
      <c r="N14" s="198"/>
      <c r="O14" s="26"/>
      <c r="P14" s="6"/>
      <c r="Q14" s="7" t="s">
        <v>8</v>
      </c>
      <c r="R14" s="15">
        <f>SUM(R5:R13)-IF(SUM(R5:R13)=8,IF(R16=0,1,0))</f>
        <v>0</v>
      </c>
      <c r="S14" s="15">
        <f>SUM(S5:S12)</f>
        <v>0</v>
      </c>
      <c r="T14" s="16"/>
      <c r="U14" s="199"/>
      <c r="V14" s="199"/>
      <c r="W14" s="37"/>
      <c r="X14" s="200">
        <f>IF(R14&gt;8,"ERR",SUM(X5:X12))</f>
        <v>0</v>
      </c>
      <c r="Y14" s="21">
        <f>IF(S14&gt;10,"ERR",SUM(Y5:Y12))</f>
        <v>0</v>
      </c>
      <c r="AA14" s="3"/>
      <c r="AB14" s="3"/>
      <c r="AC14" s="3"/>
      <c r="AD14" s="3"/>
      <c r="AE14" s="3"/>
      <c r="AF14" s="3"/>
      <c r="AG14" s="3"/>
      <c r="AH14" s="3"/>
      <c r="AI14" s="3"/>
      <c r="AJ14" s="3">
        <f t="shared" si="2"/>
        <v>0</v>
      </c>
      <c r="AK14" s="3">
        <f t="shared" si="3"/>
        <v>0</v>
      </c>
    </row>
    <row r="15" spans="1:37" ht="18" customHeight="1" thickTop="1" x14ac:dyDescent="0.3">
      <c r="A15" s="31">
        <v>11</v>
      </c>
      <c r="B15" s="98"/>
      <c r="C15" s="60"/>
      <c r="D15" s="33"/>
      <c r="E15" s="151"/>
      <c r="G15" s="85"/>
      <c r="H15" s="81"/>
      <c r="I15" s="81"/>
      <c r="J15" s="81"/>
      <c r="K15" s="86"/>
      <c r="L15" s="157"/>
      <c r="M15" s="62"/>
      <c r="N15" s="201"/>
      <c r="O15" s="27" t="s">
        <v>9</v>
      </c>
      <c r="P15" s="17"/>
      <c r="Q15" s="18"/>
      <c r="R15" s="202">
        <f>IF(COUNTIF($D$5:$D$29,"I")&gt;0,1,0) + IF(COUNTIF($D$5:$D$29,"II")&gt;0,1,0) + IF(COUNTIF($D$5:$D$29,"III")&gt;0,1,0)</f>
        <v>0</v>
      </c>
      <c r="S15" s="172">
        <f>IF(COUNTIF($AK$5:$AK$29,"I")&gt;0,1,0) + IF(COUNTIF($AK$5:$AAK$29,"II")&gt;0,1,0) + IF(COUNTIF($AK$5:$AK$29,"III")&gt;0,1,0)</f>
        <v>0</v>
      </c>
      <c r="T15" s="19" t="s">
        <v>7</v>
      </c>
      <c r="U15" s="180">
        <v>0.5</v>
      </c>
      <c r="V15" s="181">
        <v>0.5</v>
      </c>
      <c r="W15" s="38" t="s">
        <v>5</v>
      </c>
      <c r="X15" s="203">
        <f>R15*U15</f>
        <v>0</v>
      </c>
      <c r="Y15" s="179">
        <f>+S15*V15</f>
        <v>0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f t="shared" si="2"/>
        <v>0</v>
      </c>
      <c r="AK15" s="3">
        <f t="shared" si="3"/>
        <v>0</v>
      </c>
    </row>
    <row r="16" spans="1:37" ht="18" customHeight="1" x14ac:dyDescent="0.3">
      <c r="A16" s="31">
        <v>12</v>
      </c>
      <c r="B16" s="98"/>
      <c r="C16" s="60"/>
      <c r="D16" s="33"/>
      <c r="E16" s="150"/>
      <c r="G16" s="85"/>
      <c r="H16" s="81"/>
      <c r="I16" s="81"/>
      <c r="J16" s="81"/>
      <c r="K16" s="86"/>
      <c r="L16" s="157"/>
      <c r="M16" s="40"/>
      <c r="N16" s="204"/>
      <c r="O16" s="28" t="s">
        <v>21</v>
      </c>
      <c r="P16" s="39"/>
      <c r="Q16" s="39"/>
      <c r="R16" s="205">
        <f>C29</f>
        <v>0</v>
      </c>
      <c r="S16" s="206">
        <f>C29</f>
        <v>0</v>
      </c>
      <c r="T16" s="53" t="s">
        <v>7</v>
      </c>
      <c r="U16" s="207">
        <v>1</v>
      </c>
      <c r="V16" s="208">
        <v>1</v>
      </c>
      <c r="W16" s="35" t="s">
        <v>5</v>
      </c>
      <c r="X16" s="209" t="str">
        <f>IF(R16="c",0.5,IF(R16="d",0.5,IF(R16="e",0.5,IF(R16="f",0.5,IF(R16="g",0.5,IF(R16="h",0.5,IF(R16="ne",0,IF(R16="a",0,IF(R16="b",0.3,IF(R16="",0,"error"))))))))))</f>
        <v>error</v>
      </c>
      <c r="Y16" s="186" t="str">
        <f>IF(S16="c",0.3,IF(S16="d",0.5,IF(S16="e",0.5,IF(S16="f",0.5,IF(S16="g",0.5,IF(S16="h",0.5,IF(S16="a",0,IF(S16="b",0,IF(S16="",0,"error")))))))))</f>
        <v>error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f t="shared" si="2"/>
        <v>0</v>
      </c>
      <c r="AK16" s="3">
        <f t="shared" si="3"/>
        <v>0</v>
      </c>
    </row>
    <row r="17" spans="1:40" ht="18" customHeight="1" thickBot="1" x14ac:dyDescent="0.35">
      <c r="A17" s="31">
        <v>13</v>
      </c>
      <c r="B17" s="98"/>
      <c r="C17" s="60"/>
      <c r="D17" s="33"/>
      <c r="E17" s="151"/>
      <c r="G17" s="85"/>
      <c r="H17" s="81"/>
      <c r="I17" s="81"/>
      <c r="J17" s="81"/>
      <c r="K17" s="86"/>
      <c r="L17" s="157"/>
      <c r="M17" s="40"/>
      <c r="N17" s="123"/>
      <c r="O17" s="29" t="s">
        <v>22</v>
      </c>
      <c r="P17" s="20"/>
      <c r="Q17" s="20"/>
      <c r="R17" s="210"/>
      <c r="S17" s="51"/>
      <c r="T17" s="19" t="s">
        <v>7</v>
      </c>
      <c r="U17" s="207">
        <v>1</v>
      </c>
      <c r="V17" s="208">
        <v>1</v>
      </c>
      <c r="W17" s="36" t="s">
        <v>5</v>
      </c>
      <c r="X17" s="211">
        <f>R17*U17</f>
        <v>0</v>
      </c>
      <c r="Y17" s="191">
        <f>+S17*V17</f>
        <v>0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f t="shared" si="2"/>
        <v>0</v>
      </c>
      <c r="AK17" s="3">
        <f t="shared" si="3"/>
        <v>0</v>
      </c>
    </row>
    <row r="18" spans="1:40" s="5" customFormat="1" ht="18" customHeight="1" thickTop="1" thickBot="1" x14ac:dyDescent="0.35">
      <c r="A18" s="31">
        <v>14</v>
      </c>
      <c r="B18" s="98"/>
      <c r="C18" s="60"/>
      <c r="D18" s="33"/>
      <c r="E18" s="151"/>
      <c r="G18" s="85"/>
      <c r="H18" s="81"/>
      <c r="I18" s="81"/>
      <c r="J18" s="81"/>
      <c r="K18" s="86"/>
      <c r="L18" s="157"/>
      <c r="M18" s="40"/>
      <c r="N18" s="123"/>
      <c r="O18" s="30" t="s">
        <v>18</v>
      </c>
      <c r="P18" s="22"/>
      <c r="Q18" s="22"/>
      <c r="R18" s="22"/>
      <c r="S18" s="22"/>
      <c r="T18" s="22"/>
      <c r="U18" s="22"/>
      <c r="V18" s="23"/>
      <c r="W18" s="24" t="s">
        <v>5</v>
      </c>
      <c r="X18" s="212">
        <f>SUM(X14:X16)</f>
        <v>0</v>
      </c>
      <c r="Y18" s="25">
        <f>SUM(Y14:Y17)</f>
        <v>0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f t="shared" si="2"/>
        <v>0</v>
      </c>
      <c r="AK18" s="3">
        <f t="shared" si="3"/>
        <v>0</v>
      </c>
    </row>
    <row r="19" spans="1:40" ht="18" customHeight="1" thickTop="1" thickBot="1" x14ac:dyDescent="0.35">
      <c r="A19" s="31">
        <v>15</v>
      </c>
      <c r="B19" s="99"/>
      <c r="C19" s="60"/>
      <c r="D19" s="33"/>
      <c r="E19" s="151"/>
      <c r="G19" s="85"/>
      <c r="H19" s="81"/>
      <c r="I19" s="81"/>
      <c r="J19" s="81"/>
      <c r="K19" s="86"/>
      <c r="L19" s="157"/>
      <c r="M19" s="62"/>
      <c r="N19" s="213"/>
      <c r="O19" s="30" t="s">
        <v>82</v>
      </c>
      <c r="P19" s="30"/>
      <c r="Q19" s="30"/>
      <c r="R19" s="30"/>
      <c r="S19" s="30"/>
      <c r="T19" s="30"/>
      <c r="U19" s="30"/>
      <c r="V19" s="30"/>
      <c r="W19" s="24" t="s">
        <v>5</v>
      </c>
      <c r="X19" s="25">
        <v>0</v>
      </c>
      <c r="Y19" s="25">
        <v>0</v>
      </c>
      <c r="AA19" s="118" t="s">
        <v>84</v>
      </c>
      <c r="AB19" s="3"/>
      <c r="AC19" s="3"/>
      <c r="AD19" s="3"/>
      <c r="AE19" s="3"/>
      <c r="AF19" s="3"/>
      <c r="AG19" s="3"/>
      <c r="AH19" s="3"/>
      <c r="AI19" s="3"/>
      <c r="AJ19" s="3">
        <f t="shared" si="2"/>
        <v>0</v>
      </c>
      <c r="AK19" s="3">
        <f t="shared" si="3"/>
        <v>0</v>
      </c>
    </row>
    <row r="20" spans="1:40" ht="18" customHeight="1" thickTop="1" thickBot="1" x14ac:dyDescent="0.35">
      <c r="A20" s="31">
        <v>16</v>
      </c>
      <c r="B20" s="98"/>
      <c r="C20" s="60"/>
      <c r="D20" s="33"/>
      <c r="E20" s="151"/>
      <c r="G20" s="85"/>
      <c r="H20" s="81"/>
      <c r="I20" s="81"/>
      <c r="J20" s="81"/>
      <c r="K20" s="86"/>
      <c r="L20" s="157"/>
      <c r="M20" s="40"/>
      <c r="N20" s="123"/>
      <c r="AA20" s="3"/>
      <c r="AB20" s="3"/>
      <c r="AC20" s="3"/>
      <c r="AD20" s="3"/>
      <c r="AE20" s="3"/>
      <c r="AF20" s="3"/>
      <c r="AG20" s="3"/>
      <c r="AH20" s="3"/>
      <c r="AI20" s="3"/>
      <c r="AJ20" s="3">
        <f t="shared" si="2"/>
        <v>0</v>
      </c>
      <c r="AK20" s="3">
        <f t="shared" si="3"/>
        <v>0</v>
      </c>
    </row>
    <row r="21" spans="1:40" ht="18" customHeight="1" thickTop="1" thickBot="1" x14ac:dyDescent="0.35">
      <c r="A21" s="31">
        <v>17</v>
      </c>
      <c r="B21" s="98"/>
      <c r="C21" s="60"/>
      <c r="D21" s="33"/>
      <c r="E21" s="151"/>
      <c r="G21" s="85"/>
      <c r="H21" s="81"/>
      <c r="I21" s="81"/>
      <c r="J21" s="81"/>
      <c r="K21" s="86"/>
      <c r="L21" s="157"/>
      <c r="M21" s="40"/>
      <c r="N21" s="123"/>
      <c r="O21" s="30" t="s">
        <v>19</v>
      </c>
      <c r="P21" s="22"/>
      <c r="Q21" s="22"/>
      <c r="R21" s="22"/>
      <c r="S21" s="22"/>
      <c r="T21" s="22"/>
      <c r="U21" s="22"/>
      <c r="V21" s="23"/>
      <c r="W21" s="24" t="s">
        <v>5</v>
      </c>
      <c r="X21" s="212">
        <f>10-H30</f>
        <v>10</v>
      </c>
      <c r="Y21" s="25">
        <f>10-L30</f>
        <v>10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f t="shared" si="2"/>
        <v>0</v>
      </c>
      <c r="AK21" s="3">
        <f t="shared" si="3"/>
        <v>0</v>
      </c>
    </row>
    <row r="22" spans="1:40" ht="18" customHeight="1" thickTop="1" x14ac:dyDescent="0.3">
      <c r="A22" s="31">
        <v>18</v>
      </c>
      <c r="B22" s="32"/>
      <c r="C22" s="60"/>
      <c r="D22" s="33"/>
      <c r="E22" s="151"/>
      <c r="G22" s="85"/>
      <c r="H22" s="81"/>
      <c r="I22" s="81"/>
      <c r="J22" s="81"/>
      <c r="K22" s="86"/>
      <c r="L22" s="157"/>
      <c r="M22" s="62"/>
      <c r="N22" s="123"/>
      <c r="AA22" s="3"/>
      <c r="AB22" s="3"/>
      <c r="AC22" s="3"/>
      <c r="AD22" s="3"/>
      <c r="AE22" s="3"/>
      <c r="AF22" s="3"/>
      <c r="AG22" s="3"/>
      <c r="AH22" s="3"/>
      <c r="AI22" s="3"/>
      <c r="AJ22" s="3">
        <f t="shared" si="2"/>
        <v>0</v>
      </c>
      <c r="AK22" s="3">
        <f t="shared" si="3"/>
        <v>0</v>
      </c>
    </row>
    <row r="23" spans="1:40" ht="18" customHeight="1" thickBot="1" x14ac:dyDescent="0.35">
      <c r="A23" s="31">
        <v>19</v>
      </c>
      <c r="B23" s="32"/>
      <c r="C23" s="60"/>
      <c r="D23" s="33"/>
      <c r="E23" s="151"/>
      <c r="G23" s="85"/>
      <c r="H23" s="81"/>
      <c r="I23" s="81"/>
      <c r="J23" s="81"/>
      <c r="K23" s="86"/>
      <c r="L23" s="157"/>
      <c r="M23" s="40"/>
      <c r="N23" s="123"/>
      <c r="O23" s="143" t="s">
        <v>72</v>
      </c>
      <c r="P23" s="144"/>
      <c r="Q23" s="144"/>
      <c r="R23" s="144"/>
      <c r="S23" s="144"/>
      <c r="T23" s="144"/>
      <c r="U23" s="144"/>
      <c r="V23" s="144"/>
      <c r="W23" s="145"/>
      <c r="X23" s="145">
        <f>8-R14</f>
        <v>8</v>
      </c>
      <c r="Y23" s="144">
        <f>IF(S14&gt;=7, 0, IF(S14&gt;=5, 4, IF(S14&gt;=3, 6, IF(S14 &gt;= 1, 8, IF(S14 &lt; 1, 10 )))))</f>
        <v>10</v>
      </c>
      <c r="Z23" s="146" t="s">
        <v>73</v>
      </c>
      <c r="AA23" s="144"/>
      <c r="AB23" s="3"/>
      <c r="AC23" s="3"/>
      <c r="AD23" s="3"/>
      <c r="AE23" s="3"/>
      <c r="AF23" s="3"/>
      <c r="AG23" s="3"/>
      <c r="AH23" s="3"/>
      <c r="AI23" s="3"/>
      <c r="AJ23" s="3">
        <f t="shared" si="2"/>
        <v>0</v>
      </c>
      <c r="AK23" s="3">
        <f t="shared" si="3"/>
        <v>0</v>
      </c>
    </row>
    <row r="24" spans="1:40" ht="18" customHeight="1" thickTop="1" thickBot="1" x14ac:dyDescent="0.35">
      <c r="A24" s="31">
        <v>20</v>
      </c>
      <c r="B24" s="32"/>
      <c r="C24" s="60"/>
      <c r="D24" s="33"/>
      <c r="E24" s="151"/>
      <c r="G24" s="85"/>
      <c r="H24" s="81"/>
      <c r="I24" s="81"/>
      <c r="J24" s="81"/>
      <c r="K24" s="86"/>
      <c r="L24" s="157"/>
      <c r="M24" s="40"/>
      <c r="N24" s="123"/>
      <c r="O24" s="30" t="s">
        <v>20</v>
      </c>
      <c r="P24" s="22"/>
      <c r="Q24" s="22"/>
      <c r="R24" s="22"/>
      <c r="S24" s="22"/>
      <c r="T24" s="22"/>
      <c r="U24" s="22"/>
      <c r="V24" s="23"/>
      <c r="W24" s="24" t="s">
        <v>5</v>
      </c>
      <c r="X24" s="212">
        <f>+X18+X21-X23+X19</f>
        <v>2</v>
      </c>
      <c r="Y24" s="25">
        <f>+Y18+Y19+Y21-Y23</f>
        <v>0</v>
      </c>
      <c r="AA24" s="3"/>
      <c r="AB24" s="3"/>
      <c r="AJ24" s="3">
        <f t="shared" si="2"/>
        <v>0</v>
      </c>
      <c r="AK24" s="3">
        <f t="shared" si="3"/>
        <v>0</v>
      </c>
    </row>
    <row r="25" spans="1:40" ht="18" customHeight="1" thickTop="1" x14ac:dyDescent="0.3">
      <c r="A25" s="31">
        <v>21</v>
      </c>
      <c r="B25" s="32"/>
      <c r="C25" s="60"/>
      <c r="D25" s="33"/>
      <c r="E25" s="151"/>
      <c r="G25" s="85"/>
      <c r="H25" s="81"/>
      <c r="I25" s="81"/>
      <c r="J25" s="81"/>
      <c r="K25" s="86"/>
      <c r="L25" s="157"/>
      <c r="M25" s="62"/>
      <c r="N25" s="123"/>
      <c r="X25" s="214" t="s">
        <v>79</v>
      </c>
      <c r="Y25" s="215" t="s">
        <v>80</v>
      </c>
      <c r="AA25" s="3"/>
      <c r="AB25" s="3"/>
      <c r="AJ25" s="3">
        <f t="shared" si="2"/>
        <v>0</v>
      </c>
      <c r="AK25" s="3">
        <f t="shared" si="3"/>
        <v>0</v>
      </c>
    </row>
    <row r="26" spans="1:40" ht="18" customHeight="1" x14ac:dyDescent="0.3">
      <c r="A26" s="31">
        <v>22</v>
      </c>
      <c r="B26" s="32"/>
      <c r="C26" s="60"/>
      <c r="D26" s="33"/>
      <c r="E26" s="151"/>
      <c r="G26" s="85"/>
      <c r="H26" s="81"/>
      <c r="I26" s="81"/>
      <c r="J26" s="81"/>
      <c r="K26" s="86"/>
      <c r="L26" s="157"/>
      <c r="M26" s="40"/>
      <c r="N26" s="123"/>
      <c r="AA26" s="3"/>
      <c r="AJ26" s="3">
        <f t="shared" si="2"/>
        <v>0</v>
      </c>
      <c r="AK26" s="3">
        <f t="shared" si="3"/>
        <v>0</v>
      </c>
    </row>
    <row r="27" spans="1:40" ht="18" customHeight="1" x14ac:dyDescent="0.3">
      <c r="A27" s="31">
        <v>23</v>
      </c>
      <c r="B27" s="32"/>
      <c r="C27" s="60"/>
      <c r="D27" s="33"/>
      <c r="E27" s="151"/>
      <c r="G27" s="85"/>
      <c r="H27" s="81"/>
      <c r="I27" s="81"/>
      <c r="J27" s="81"/>
      <c r="K27" s="86"/>
      <c r="L27" s="157"/>
      <c r="M27" s="62"/>
      <c r="N27" s="123"/>
      <c r="AA27" s="3"/>
      <c r="AJ27" s="3">
        <f t="shared" si="2"/>
        <v>0</v>
      </c>
      <c r="AK27" s="3">
        <f t="shared" si="3"/>
        <v>0</v>
      </c>
    </row>
    <row r="28" spans="1:40" ht="18" customHeight="1" x14ac:dyDescent="0.3">
      <c r="A28" s="31">
        <v>24</v>
      </c>
      <c r="B28" s="32"/>
      <c r="C28" s="60"/>
      <c r="D28" s="33"/>
      <c r="E28" s="151"/>
      <c r="G28" s="85"/>
      <c r="H28" s="81"/>
      <c r="I28" s="81"/>
      <c r="J28" s="81"/>
      <c r="K28" s="86"/>
      <c r="L28" s="157"/>
      <c r="M28" s="40"/>
      <c r="N28" s="123"/>
      <c r="AJ28" s="3">
        <f t="shared" si="2"/>
        <v>0</v>
      </c>
      <c r="AK28" s="3">
        <f t="shared" si="3"/>
        <v>0</v>
      </c>
    </row>
    <row r="29" spans="1:40" ht="18" customHeight="1" thickBot="1" x14ac:dyDescent="0.35">
      <c r="A29" s="57">
        <v>25</v>
      </c>
      <c r="B29" s="102"/>
      <c r="C29" s="61"/>
      <c r="D29" s="55"/>
      <c r="E29" s="152"/>
      <c r="G29" s="106"/>
      <c r="H29" s="107"/>
      <c r="I29" s="88"/>
      <c r="J29" s="88"/>
      <c r="K29" s="89"/>
      <c r="L29" s="158"/>
      <c r="M29" s="63"/>
      <c r="N29" s="216"/>
      <c r="AJ29" s="3">
        <f t="shared" si="2"/>
        <v>0</v>
      </c>
      <c r="AK29" s="3">
        <f t="shared" si="3"/>
        <v>0</v>
      </c>
    </row>
    <row r="30" spans="1:40" ht="22.2" thickTop="1" thickBot="1" x14ac:dyDescent="0.3">
      <c r="B30" s="56" t="s">
        <v>13</v>
      </c>
      <c r="C30" s="58">
        <f>COUNTA(C5:C29)</f>
        <v>0</v>
      </c>
      <c r="D30" s="56"/>
      <c r="E30" s="153"/>
      <c r="F30" s="90"/>
      <c r="G30" s="90" t="s">
        <v>77</v>
      </c>
      <c r="H30" s="160">
        <f>SUM(G5:K29)</f>
        <v>0</v>
      </c>
      <c r="I30" s="91"/>
      <c r="J30" s="91"/>
      <c r="K30" s="91" t="s">
        <v>78</v>
      </c>
      <c r="L30" s="159">
        <f>SUM(G5:L29)</f>
        <v>0</v>
      </c>
    </row>
    <row r="31" spans="1:40" ht="30.6" thickTop="1" x14ac:dyDescent="0.5">
      <c r="AL31" s="65">
        <v>0.8</v>
      </c>
      <c r="AM31" s="64" t="s">
        <v>5</v>
      </c>
      <c r="AN31" s="66">
        <f t="shared" ref="AN31:AN38" si="4">+AJ31*AL31</f>
        <v>0</v>
      </c>
    </row>
    <row r="32" spans="1:40" ht="30" x14ac:dyDescent="0.5">
      <c r="AL32" s="68">
        <v>0.7</v>
      </c>
      <c r="AM32" s="67" t="s">
        <v>5</v>
      </c>
      <c r="AN32" s="69">
        <f t="shared" si="4"/>
        <v>0</v>
      </c>
    </row>
    <row r="33" spans="35:42" ht="30" x14ac:dyDescent="0.5">
      <c r="AL33" s="68">
        <v>0.6</v>
      </c>
      <c r="AM33" s="67" t="s">
        <v>5</v>
      </c>
      <c r="AN33" s="69">
        <f t="shared" si="4"/>
        <v>0</v>
      </c>
    </row>
    <row r="34" spans="35:42" ht="30" x14ac:dyDescent="0.5">
      <c r="AL34" s="68">
        <v>0.5</v>
      </c>
      <c r="AM34" s="67" t="s">
        <v>5</v>
      </c>
      <c r="AN34" s="69">
        <f t="shared" si="4"/>
        <v>0</v>
      </c>
    </row>
    <row r="35" spans="35:42" ht="30" x14ac:dyDescent="0.5">
      <c r="AL35" s="68">
        <v>0.4</v>
      </c>
      <c r="AM35" s="67" t="s">
        <v>5</v>
      </c>
      <c r="AN35" s="69">
        <f t="shared" si="4"/>
        <v>0</v>
      </c>
    </row>
    <row r="36" spans="35:42" ht="30" x14ac:dyDescent="0.5">
      <c r="AL36" s="68">
        <v>0.3</v>
      </c>
      <c r="AM36" s="67" t="s">
        <v>5</v>
      </c>
      <c r="AN36" s="69">
        <f t="shared" si="4"/>
        <v>0</v>
      </c>
    </row>
    <row r="37" spans="35:42" ht="30" x14ac:dyDescent="0.5">
      <c r="AL37" s="68">
        <v>0.2</v>
      </c>
      <c r="AM37" s="67" t="s">
        <v>5</v>
      </c>
      <c r="AN37" s="69">
        <f t="shared" si="4"/>
        <v>0</v>
      </c>
    </row>
    <row r="38" spans="35:42" ht="30.6" thickBot="1" x14ac:dyDescent="0.55000000000000004">
      <c r="AL38" s="71">
        <v>0.1</v>
      </c>
      <c r="AM38" s="70" t="s">
        <v>5</v>
      </c>
      <c r="AN38" s="72">
        <f t="shared" si="4"/>
        <v>0</v>
      </c>
    </row>
    <row r="39" spans="35:42" ht="39.6" thickBot="1" x14ac:dyDescent="0.95">
      <c r="AL39" s="74"/>
      <c r="AM39" s="73"/>
      <c r="AN39" s="75">
        <f>IF(AJ39&gt;10,"ERR",SUM(AN31:AN38))</f>
        <v>0</v>
      </c>
    </row>
    <row r="40" spans="35:42" ht="30" x14ac:dyDescent="0.5">
      <c r="AL40" s="77">
        <v>0.5</v>
      </c>
      <c r="AM40" s="76" t="s">
        <v>5</v>
      </c>
      <c r="AN40" s="78">
        <f>+AJ40*AL40</f>
        <v>0</v>
      </c>
    </row>
    <row r="41" spans="35:42" ht="30" x14ac:dyDescent="0.5">
      <c r="AL41" s="79"/>
      <c r="AM41" s="67" t="s">
        <v>5</v>
      </c>
      <c r="AN41" s="69">
        <f>IF(AJ41="c",0.3,IF(AJ41="d",0.5,IF(AJ41="e",0.5,IF(AJ41="f",0.5,IF(AJ41="a",0,IF(AJ41="b",0,IF(AJ41="",0,"error")))))))</f>
        <v>0</v>
      </c>
    </row>
    <row r="42" spans="35:42" ht="15" customHeight="1" thickBot="1" x14ac:dyDescent="0.55000000000000004">
      <c r="AL42" s="80"/>
      <c r="AM42" s="70" t="s">
        <v>5</v>
      </c>
      <c r="AN42" s="72">
        <f>+AJ42</f>
        <v>0</v>
      </c>
    </row>
    <row r="43" spans="35:42" ht="15.75" customHeight="1" x14ac:dyDescent="0.25">
      <c r="AI43" s="251" t="s">
        <v>23</v>
      </c>
      <c r="AJ43" s="252"/>
      <c r="AK43" s="252"/>
      <c r="AL43" s="252"/>
      <c r="AM43" s="255"/>
      <c r="AN43" s="257">
        <f>SUM(AN39:AN42)</f>
        <v>0</v>
      </c>
    </row>
    <row r="44" spans="35:42" ht="15.6" thickBot="1" x14ac:dyDescent="0.3">
      <c r="AI44" s="253"/>
      <c r="AJ44" s="254"/>
      <c r="AK44" s="254"/>
      <c r="AL44" s="254"/>
      <c r="AM44" s="256"/>
      <c r="AN44" s="258"/>
    </row>
    <row r="45" spans="35:42" ht="302.39999999999998" thickTop="1" x14ac:dyDescent="6.85">
      <c r="AP45" s="110">
        <f>+F30</f>
        <v>0</v>
      </c>
    </row>
  </sheetData>
  <mergeCells count="3">
    <mergeCell ref="AM43:AM44"/>
    <mergeCell ref="AI43:AL44"/>
    <mergeCell ref="AN43:AN44"/>
  </mergeCells>
  <conditionalFormatting sqref="Z6:Z8">
    <cfRule type="cellIs" dxfId="23" priority="3" operator="greaterThan">
      <formula>5</formula>
    </cfRule>
  </conditionalFormatting>
  <conditionalFormatting sqref="AN39">
    <cfRule type="cellIs" dxfId="22" priority="7" stopIfTrue="1" operator="equal">
      <formula>"ERR"</formula>
    </cfRule>
  </conditionalFormatting>
  <conditionalFormatting sqref="Y14">
    <cfRule type="cellIs" dxfId="21" priority="5" stopIfTrue="1" operator="equal">
      <formula>"ERR"</formula>
    </cfRule>
  </conditionalFormatting>
  <conditionalFormatting sqref="S14">
    <cfRule type="cellIs" dxfId="20" priority="6" stopIfTrue="1" operator="between">
      <formula>0.1</formula>
      <formula>9.9</formula>
    </cfRule>
  </conditionalFormatting>
  <conditionalFormatting sqref="Z5">
    <cfRule type="cellIs" dxfId="19" priority="4" operator="greaterThan">
      <formula>5</formula>
    </cfRule>
  </conditionalFormatting>
  <conditionalFormatting sqref="R14">
    <cfRule type="cellIs" dxfId="18" priority="1" stopIfTrue="1" operator="between">
      <formula>0.1</formula>
      <formula>9.9</formula>
    </cfRule>
  </conditionalFormatting>
  <hyperlinks>
    <hyperlink ref="L3" r:id="rId1" display="https://www.youtube.com/watch?v=q9LfUjF5AA0"/>
  </hyperlinks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2"/>
  <headerFooter alignWithMargins="0">
    <oddFooter xml:space="preserve">&amp;R&amp;"Times New Roman,Normal"&amp;8TT, NOR  19.11.05 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44150681AF064F854BB8E3E358FE2A" ma:contentTypeVersion="12" ma:contentTypeDescription="Ein neues Dokument erstellen." ma:contentTypeScope="" ma:versionID="bd0ae13ba4b508dce10392d51f8983b2">
  <xsd:schema xmlns:xsd="http://www.w3.org/2001/XMLSchema" xmlns:xs="http://www.w3.org/2001/XMLSchema" xmlns:p="http://schemas.microsoft.com/office/2006/metadata/properties" xmlns:ns2="3c8b561b-ce90-4313-b0b4-1aabdd23ac7b" xmlns:ns3="a437433a-9dce-4091-9d9d-9879ec64dbb3" targetNamespace="http://schemas.microsoft.com/office/2006/metadata/properties" ma:root="true" ma:fieldsID="d9c21f241e0033022a624b378d279c9d" ns2:_="" ns3:_="">
    <xsd:import namespace="3c8b561b-ce90-4313-b0b4-1aabdd23ac7b"/>
    <xsd:import namespace="a437433a-9dce-4091-9d9d-9879ec64db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b561b-ce90-4313-b0b4-1aabdd23ac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433a-9dce-4091-9d9d-9879ec64db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4BC4C6-6136-40F4-A076-6A35777B0D76}"/>
</file>

<file path=customXml/itemProps2.xml><?xml version="1.0" encoding="utf-8"?>
<ds:datastoreItem xmlns:ds="http://schemas.openxmlformats.org/officeDocument/2006/customXml" ds:itemID="{F0220197-5F86-4071-8B62-3B4B6679A784}"/>
</file>

<file path=customXml/itemProps3.xml><?xml version="1.0" encoding="utf-8"?>
<ds:datastoreItem xmlns:ds="http://schemas.openxmlformats.org/officeDocument/2006/customXml" ds:itemID="{32D4EE79-8DFF-4A90-8EFE-C610F281983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02PP_Dunningen1</vt:lpstr>
      <vt:lpstr>02PP_Dunningen2</vt:lpstr>
      <vt:lpstr>02PP_3DTL_LB</vt:lpstr>
      <vt:lpstr>02PP_3DTL_Hecknengaeu</vt:lpstr>
      <vt:lpstr>02PP_3DTL_Grötzingen</vt:lpstr>
      <vt:lpstr>,</vt:lpstr>
      <vt:lpstr>PH (12)</vt:lpstr>
      <vt:lpstr>PH (13)</vt:lpstr>
      <vt:lpstr>PH (14)</vt:lpstr>
      <vt:lpstr>PH (15)</vt:lpstr>
      <vt:lpstr>PH (16)</vt:lpstr>
      <vt:lpstr>PH (17)</vt:lpstr>
      <vt:lpstr>Samenstilling</vt:lpstr>
      <vt:lpstr>','!Druckbereich</vt:lpstr>
      <vt:lpstr>'02PP_3DTL_Grötzingen'!Druckbereich</vt:lpstr>
      <vt:lpstr>'02PP_3DTL_Hecknengaeu'!Druckbereich</vt:lpstr>
      <vt:lpstr>'02PP_3DTL_LB'!Druckbereich</vt:lpstr>
      <vt:lpstr>'02PP_Dunningen1'!Druckbereich</vt:lpstr>
      <vt:lpstr>'02PP_Dunningen2'!Druckbereich</vt:lpstr>
      <vt:lpstr>'PH (12)'!Druckbereich</vt:lpstr>
      <vt:lpstr>'PH (13)'!Druckbereich</vt:lpstr>
      <vt:lpstr>'PH (14)'!Druckbereich</vt:lpstr>
      <vt:lpstr>'PH (15)'!Druckbereich</vt:lpstr>
      <vt:lpstr>'PH (16)'!Druckbereich</vt:lpstr>
      <vt:lpstr>'PH (17)'!Druckbereich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Thingvold</dc:creator>
  <cp:lastModifiedBy>Andreas Schwager</cp:lastModifiedBy>
  <cp:lastPrinted>2012-12-30T21:17:08Z</cp:lastPrinted>
  <dcterms:created xsi:type="dcterms:W3CDTF">1997-04-21T07:05:31Z</dcterms:created>
  <dcterms:modified xsi:type="dcterms:W3CDTF">2021-01-13T19:54:36Z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0x0101007C44150681AF064F854BB8E3E358FE2A</vt:lpwstr>
  </property>
</Properties>
</file>