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https://schwaebischertb.sharepoint.com/sites/sportarten/Freigegebene Dokumente/General/Gerätturnen (Turnen!)/06 Kampfrichter/Kari männlich/Homepage/STB Liga/"/>
    </mc:Choice>
  </mc:AlternateContent>
  <xr:revisionPtr revIDLastSave="0" documentId="8_{3FF9D425-5C32-48C6-AA4A-C30ACAB8B450}" xr6:coauthVersionLast="46" xr6:coauthVersionMax="46" xr10:uidLastSave="{00000000-0000-0000-0000-000000000000}"/>
  <bookViews>
    <workbookView xWindow="-110" yWindow="-110" windowWidth="19420" windowHeight="10420" tabRatio="921" activeTab="2" xr2:uid="{00000000-000D-0000-FFFF-FFFF00000000}"/>
  </bookViews>
  <sheets>
    <sheet name="01Bo_KL_Remstal_Stefan" sheetId="87" r:id="rId1"/>
    <sheet name="01Bo_BzL_RB" sheetId="81" r:id="rId2"/>
    <sheet name="01Bo_3DTL_TSV_Grötzingen" sheetId="89" r:id="rId3"/>
    <sheet name="01Bo_3DTL_WTG Heckengäu" sheetId="84" r:id="rId4"/>
    <sheet name="01Bo_S" sheetId="86" r:id="rId5"/>
    <sheet name="01Bo_g" sheetId="88" r:id="rId6"/>
    <sheet name="01Bo_D" sheetId="59" r:id="rId7"/>
    <sheet name="FL (11)" sheetId="90" r:id="rId8"/>
    <sheet name="FL (12)" sheetId="91" r:id="rId9"/>
    <sheet name="FL (13)" sheetId="92" r:id="rId10"/>
    <sheet name="FL (14)" sheetId="93" r:id="rId11"/>
    <sheet name="FL (15)" sheetId="94" r:id="rId12"/>
    <sheet name="FL (16)" sheetId="95" r:id="rId13"/>
    <sheet name="FL (17)" sheetId="96" r:id="rId14"/>
    <sheet name="FL (18)" sheetId="97" r:id="rId15"/>
    <sheet name="FL (19)" sheetId="98" r:id="rId16"/>
    <sheet name="FL (20)" sheetId="99" r:id="rId17"/>
    <sheet name="FL (21)" sheetId="100" r:id="rId18"/>
    <sheet name="FL (22)" sheetId="101" r:id="rId19"/>
    <sheet name="FL (23)" sheetId="102" r:id="rId20"/>
    <sheet name="FL (24)" sheetId="103" r:id="rId21"/>
    <sheet name="FL (25)" sheetId="104" r:id="rId22"/>
    <sheet name="Samenstilling" sheetId="105" r:id="rId23"/>
  </sheets>
  <definedNames>
    <definedName name="_xlnm.Print_Area" localSheetId="2">'01Bo_3DTL_TSV_Grötzingen'!$A$1:$U$27</definedName>
    <definedName name="_xlnm.Print_Area" localSheetId="3">'01Bo_3DTL_WTG Heckengäu'!$A$1:$U$30</definedName>
    <definedName name="_xlnm.Print_Area" localSheetId="1">'01Bo_BzL_RB'!$A$1:$U$27</definedName>
    <definedName name="_xlnm.Print_Area" localSheetId="6">'01Bo_D'!$A$1:$U$30</definedName>
    <definedName name="_xlnm.Print_Area" localSheetId="5">'01Bo_g'!$A$1:$U$30</definedName>
    <definedName name="_xlnm.Print_Area" localSheetId="0">'01Bo_KL_Remstal_Stefan'!$A$1:$V$30</definedName>
    <definedName name="_xlnm.Print_Area" localSheetId="4">'01Bo_S'!$A$1:$U$27</definedName>
    <definedName name="_xlnm.Print_Area" localSheetId="7">'FL (11)'!$A$1:$U$30</definedName>
    <definedName name="_xlnm.Print_Area" localSheetId="8">'FL (12)'!$A$1:$U$30</definedName>
    <definedName name="_xlnm.Print_Area" localSheetId="9">'FL (13)'!$A$1:$U$30</definedName>
    <definedName name="_xlnm.Print_Area" localSheetId="10">'FL (14)'!$A$1:$U$30</definedName>
    <definedName name="_xlnm.Print_Area" localSheetId="11">'FL (15)'!$A$1:$U$30</definedName>
    <definedName name="_xlnm.Print_Area" localSheetId="12">'FL (16)'!$A$1:$U$30</definedName>
    <definedName name="_xlnm.Print_Area" localSheetId="13">'FL (17)'!$A$1:$U$30</definedName>
    <definedName name="_xlnm.Print_Area" localSheetId="14">'FL (18)'!$A$1:$U$30</definedName>
    <definedName name="_xlnm.Print_Area" localSheetId="15">'FL (19)'!$A$1:$U$30</definedName>
    <definedName name="_xlnm.Print_Area" localSheetId="16">'FL (20)'!$A$1:$U$30</definedName>
    <definedName name="_xlnm.Print_Area" localSheetId="17">'FL (21)'!$A$1:$U$30</definedName>
    <definedName name="_xlnm.Print_Area" localSheetId="18">'FL (22)'!$A$1:$U$30</definedName>
    <definedName name="_xlnm.Print_Area" localSheetId="19">'FL (23)'!$A$1:$U$30</definedName>
    <definedName name="_xlnm.Print_Area" localSheetId="20">'FL (24)'!$A$1:$U$30</definedName>
    <definedName name="_xlnm.Print_Area" localSheetId="21">'FL (25)'!$A$1:$U$30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6" i="87" l="1"/>
  <c r="AL6" i="87"/>
  <c r="AK7" i="87"/>
  <c r="AL7" i="87"/>
  <c r="AK8" i="87"/>
  <c r="AL8" i="87"/>
  <c r="AK9" i="87"/>
  <c r="AL9" i="87"/>
  <c r="AK10" i="87"/>
  <c r="AL10" i="87"/>
  <c r="AK11" i="87"/>
  <c r="AL11" i="87"/>
  <c r="AK12" i="87"/>
  <c r="AL12" i="87"/>
  <c r="AK13" i="87"/>
  <c r="AL13" i="87"/>
  <c r="AK14" i="87"/>
  <c r="AL14" i="87"/>
  <c r="AK15" i="87"/>
  <c r="AL15" i="87"/>
  <c r="AK16" i="87"/>
  <c r="AL16" i="87"/>
  <c r="AK17" i="87"/>
  <c r="AL17" i="87"/>
  <c r="AK18" i="87"/>
  <c r="AL18" i="87"/>
  <c r="AK19" i="87"/>
  <c r="AL19" i="87"/>
  <c r="AK20" i="87"/>
  <c r="AL20" i="87"/>
  <c r="AK21" i="87"/>
  <c r="AL21" i="87"/>
  <c r="AK22" i="87"/>
  <c r="AL22" i="87"/>
  <c r="AK23" i="87"/>
  <c r="AL23" i="87"/>
  <c r="AK24" i="87"/>
  <c r="AL24" i="87"/>
  <c r="AK25" i="87"/>
  <c r="AL25" i="87"/>
  <c r="AK26" i="87"/>
  <c r="AL26" i="87"/>
  <c r="AK27" i="87"/>
  <c r="AL27" i="87"/>
  <c r="AK28" i="87"/>
  <c r="AL28" i="87"/>
  <c r="AK29" i="87"/>
  <c r="AL29" i="87"/>
  <c r="AQ45" i="104" l="1"/>
  <c r="AO42" i="104"/>
  <c r="AO41" i="104"/>
  <c r="AO40" i="104"/>
  <c r="AO38" i="104"/>
  <c r="AO37" i="104"/>
  <c r="AO36" i="104"/>
  <c r="AO35" i="104"/>
  <c r="AO34" i="104"/>
  <c r="AO33" i="104"/>
  <c r="AO32" i="104"/>
  <c r="AO31" i="104"/>
  <c r="M30" i="104"/>
  <c r="I30" i="104"/>
  <c r="Y21" i="104" s="1"/>
  <c r="G30" i="104"/>
  <c r="F30" i="104"/>
  <c r="T17" i="104" s="1"/>
  <c r="Z17" i="104" s="1"/>
  <c r="C30" i="104"/>
  <c r="AL29" i="104"/>
  <c r="AK29" i="104"/>
  <c r="AL28" i="104"/>
  <c r="AK28" i="104"/>
  <c r="AL27" i="104"/>
  <c r="AK27" i="104"/>
  <c r="AL26" i="104"/>
  <c r="AK26" i="104"/>
  <c r="AL25" i="104"/>
  <c r="AK25" i="104"/>
  <c r="AL24" i="104"/>
  <c r="AK24" i="104"/>
  <c r="AL23" i="104"/>
  <c r="AK23" i="104"/>
  <c r="AL22" i="104"/>
  <c r="AK22" i="104"/>
  <c r="AL21" i="104"/>
  <c r="AK21" i="104"/>
  <c r="Z21" i="104"/>
  <c r="AL20" i="104"/>
  <c r="AK20" i="104"/>
  <c r="AL19" i="104"/>
  <c r="AK19" i="104"/>
  <c r="Z19" i="104"/>
  <c r="AL18" i="104"/>
  <c r="AK18" i="104"/>
  <c r="AL17" i="104"/>
  <c r="AK17" i="104"/>
  <c r="Y17" i="104"/>
  <c r="AL16" i="104"/>
  <c r="AK16" i="104"/>
  <c r="Y16" i="104"/>
  <c r="T16" i="104"/>
  <c r="Z16" i="104" s="1"/>
  <c r="S16" i="104"/>
  <c r="AL15" i="104"/>
  <c r="AK15" i="104"/>
  <c r="S15" i="104"/>
  <c r="Y15" i="104" s="1"/>
  <c r="AL14" i="104"/>
  <c r="AK14" i="104"/>
  <c r="AL13" i="104"/>
  <c r="AK13" i="104"/>
  <c r="O13" i="104"/>
  <c r="AL12" i="104"/>
  <c r="AK12" i="104"/>
  <c r="O12" i="104"/>
  <c r="AL11" i="104"/>
  <c r="AK11" i="104"/>
  <c r="O11" i="104"/>
  <c r="AL10" i="104"/>
  <c r="AK10" i="104"/>
  <c r="O10" i="104"/>
  <c r="AL9" i="104"/>
  <c r="AK9" i="104"/>
  <c r="O9" i="104"/>
  <c r="AL8" i="104"/>
  <c r="AA5" i="104" s="1"/>
  <c r="AB5" i="104" s="1"/>
  <c r="AK8" i="104"/>
  <c r="O8" i="104"/>
  <c r="AL7" i="104"/>
  <c r="AK7" i="104"/>
  <c r="O7" i="104"/>
  <c r="AL6" i="104"/>
  <c r="AK6" i="104"/>
  <c r="P6" i="104" s="1"/>
  <c r="O6" i="104"/>
  <c r="AL5" i="104"/>
  <c r="AK5" i="104"/>
  <c r="S5" i="104"/>
  <c r="O5" i="104"/>
  <c r="AQ45" i="103"/>
  <c r="AO42" i="103"/>
  <c r="AO41" i="103"/>
  <c r="AO40" i="103"/>
  <c r="AO38" i="103"/>
  <c r="AO37" i="103"/>
  <c r="AO36" i="103"/>
  <c r="AO35" i="103"/>
  <c r="AO34" i="103"/>
  <c r="AO33" i="103"/>
  <c r="AO32" i="103"/>
  <c r="AO31" i="103"/>
  <c r="M30" i="103"/>
  <c r="Z21" i="103" s="1"/>
  <c r="I30" i="103"/>
  <c r="Y21" i="103" s="1"/>
  <c r="G30" i="103"/>
  <c r="Z19" i="103" s="1"/>
  <c r="F30" i="103"/>
  <c r="C30" i="103"/>
  <c r="O11" i="103" s="1"/>
  <c r="AL29" i="103"/>
  <c r="AK29" i="103"/>
  <c r="AL28" i="103"/>
  <c r="AK28" i="103"/>
  <c r="AL27" i="103"/>
  <c r="AK27" i="103"/>
  <c r="AL26" i="103"/>
  <c r="AK26" i="103"/>
  <c r="AL25" i="103"/>
  <c r="AK25" i="103"/>
  <c r="AL24" i="103"/>
  <c r="AK24" i="103"/>
  <c r="AL23" i="103"/>
  <c r="AK23" i="103"/>
  <c r="AL22" i="103"/>
  <c r="AK22" i="103"/>
  <c r="AL21" i="103"/>
  <c r="AK21" i="103"/>
  <c r="AL20" i="103"/>
  <c r="AK20" i="103"/>
  <c r="AL19" i="103"/>
  <c r="AK19" i="103"/>
  <c r="AL18" i="103"/>
  <c r="AK18" i="103"/>
  <c r="AL17" i="103"/>
  <c r="AK17" i="103"/>
  <c r="Y17" i="103"/>
  <c r="T17" i="103"/>
  <c r="Z17" i="103" s="1"/>
  <c r="AL16" i="103"/>
  <c r="AK16" i="103"/>
  <c r="T16" i="103"/>
  <c r="Z16" i="103" s="1"/>
  <c r="S16" i="103"/>
  <c r="Y16" i="103" s="1"/>
  <c r="AL15" i="103"/>
  <c r="AK15" i="103"/>
  <c r="S15" i="103"/>
  <c r="Y15" i="103" s="1"/>
  <c r="AL14" i="103"/>
  <c r="AK14" i="103"/>
  <c r="AL13" i="103"/>
  <c r="AK13" i="103"/>
  <c r="O13" i="103"/>
  <c r="AL12" i="103"/>
  <c r="AK12" i="103"/>
  <c r="AL11" i="103"/>
  <c r="AK11" i="103"/>
  <c r="AL10" i="103"/>
  <c r="AK10" i="103"/>
  <c r="AL9" i="103"/>
  <c r="AK9" i="103"/>
  <c r="AL8" i="103"/>
  <c r="AK8" i="103"/>
  <c r="P8" i="103"/>
  <c r="AL7" i="103"/>
  <c r="AK7" i="103"/>
  <c r="AL6" i="103"/>
  <c r="AK6" i="103"/>
  <c r="AL5" i="103"/>
  <c r="AA8" i="103" s="1"/>
  <c r="AB8" i="103" s="1"/>
  <c r="AK5" i="103"/>
  <c r="AQ45" i="102"/>
  <c r="AO42" i="102"/>
  <c r="AO41" i="102"/>
  <c r="AO40" i="102"/>
  <c r="AO38" i="102"/>
  <c r="AO37" i="102"/>
  <c r="AO36" i="102"/>
  <c r="AO35" i="102"/>
  <c r="AO34" i="102"/>
  <c r="AO33" i="102"/>
  <c r="AO32" i="102"/>
  <c r="AO31" i="102"/>
  <c r="M30" i="102"/>
  <c r="I30" i="102"/>
  <c r="Y21" i="102" s="1"/>
  <c r="G30" i="102"/>
  <c r="Z19" i="102" s="1"/>
  <c r="F30" i="102"/>
  <c r="C30" i="102"/>
  <c r="O12" i="102" s="1"/>
  <c r="AL29" i="102"/>
  <c r="AK29" i="102"/>
  <c r="AL28" i="102"/>
  <c r="AK28" i="102"/>
  <c r="AL27" i="102"/>
  <c r="AK27" i="102"/>
  <c r="AL26" i="102"/>
  <c r="AK26" i="102"/>
  <c r="AL25" i="102"/>
  <c r="AK25" i="102"/>
  <c r="AL24" i="102"/>
  <c r="AK24" i="102"/>
  <c r="AL23" i="102"/>
  <c r="AK23" i="102"/>
  <c r="AL22" i="102"/>
  <c r="AK22" i="102"/>
  <c r="AL21" i="102"/>
  <c r="AK21" i="102"/>
  <c r="Z21" i="102"/>
  <c r="AL20" i="102"/>
  <c r="AK20" i="102"/>
  <c r="AL19" i="102"/>
  <c r="AK19" i="102"/>
  <c r="AL18" i="102"/>
  <c r="AK18" i="102"/>
  <c r="AL17" i="102"/>
  <c r="AK17" i="102"/>
  <c r="Y17" i="102"/>
  <c r="T17" i="102"/>
  <c r="Z17" i="102" s="1"/>
  <c r="AL16" i="102"/>
  <c r="AK16" i="102"/>
  <c r="T16" i="102"/>
  <c r="Z16" i="102" s="1"/>
  <c r="S16" i="102"/>
  <c r="Y16" i="102" s="1"/>
  <c r="AL15" i="102"/>
  <c r="AK15" i="102"/>
  <c r="S15" i="102"/>
  <c r="Y15" i="102" s="1"/>
  <c r="AL14" i="102"/>
  <c r="AK14" i="102"/>
  <c r="AL13" i="102"/>
  <c r="AK13" i="102"/>
  <c r="O13" i="102"/>
  <c r="AL12" i="102"/>
  <c r="AK12" i="102"/>
  <c r="AL11" i="102"/>
  <c r="AK11" i="102"/>
  <c r="AL10" i="102"/>
  <c r="AK10" i="102"/>
  <c r="AL9" i="102"/>
  <c r="AK9" i="102"/>
  <c r="AL8" i="102"/>
  <c r="AK8" i="102"/>
  <c r="O8" i="102"/>
  <c r="AL7" i="102"/>
  <c r="AK7" i="102"/>
  <c r="O7" i="102"/>
  <c r="AL6" i="102"/>
  <c r="AA8" i="102" s="1"/>
  <c r="AB8" i="102" s="1"/>
  <c r="AK6" i="102"/>
  <c r="AL5" i="102"/>
  <c r="T15" i="102" s="1"/>
  <c r="Z15" i="102" s="1"/>
  <c r="AK5" i="102"/>
  <c r="AQ45" i="101"/>
  <c r="AO42" i="101"/>
  <c r="AO41" i="101"/>
  <c r="AO40" i="101"/>
  <c r="AO38" i="101"/>
  <c r="AO37" i="101"/>
  <c r="AO36" i="101"/>
  <c r="AO35" i="101"/>
  <c r="AO34" i="101"/>
  <c r="AO33" i="101"/>
  <c r="AO32" i="101"/>
  <c r="AO31" i="101"/>
  <c r="AO39" i="101" s="1"/>
  <c r="AO43" i="101" s="1"/>
  <c r="M30" i="101"/>
  <c r="I30" i="101"/>
  <c r="Y21" i="101" s="1"/>
  <c r="G30" i="101"/>
  <c r="Z19" i="101" s="1"/>
  <c r="F30" i="101"/>
  <c r="C30" i="101"/>
  <c r="AL29" i="101"/>
  <c r="AK29" i="101"/>
  <c r="AL28" i="101"/>
  <c r="AK28" i="101"/>
  <c r="AL27" i="101"/>
  <c r="AK27" i="101"/>
  <c r="AL26" i="101"/>
  <c r="AK26" i="101"/>
  <c r="AL25" i="101"/>
  <c r="AK25" i="101"/>
  <c r="AL24" i="101"/>
  <c r="AK24" i="101"/>
  <c r="AL23" i="101"/>
  <c r="AK23" i="101"/>
  <c r="AL22" i="101"/>
  <c r="AK22" i="101"/>
  <c r="AL21" i="101"/>
  <c r="AK21" i="101"/>
  <c r="Z21" i="101"/>
  <c r="AL20" i="101"/>
  <c r="AK20" i="101"/>
  <c r="AL19" i="101"/>
  <c r="AK19" i="101"/>
  <c r="AL18" i="101"/>
  <c r="AK18" i="101"/>
  <c r="AL17" i="101"/>
  <c r="AK17" i="101"/>
  <c r="Y17" i="101"/>
  <c r="T17" i="101"/>
  <c r="Z17" i="101" s="1"/>
  <c r="AL16" i="101"/>
  <c r="AK16" i="101"/>
  <c r="T16" i="101"/>
  <c r="Z16" i="101" s="1"/>
  <c r="S16" i="101"/>
  <c r="Y16" i="101" s="1"/>
  <c r="AL15" i="101"/>
  <c r="AK15" i="101"/>
  <c r="S15" i="101"/>
  <c r="Y15" i="101" s="1"/>
  <c r="AL14" i="101"/>
  <c r="AK14" i="101"/>
  <c r="AL13" i="101"/>
  <c r="AK13" i="101"/>
  <c r="O13" i="101"/>
  <c r="AL12" i="101"/>
  <c r="AK12" i="101"/>
  <c r="O12" i="101"/>
  <c r="AL11" i="101"/>
  <c r="AK11" i="101"/>
  <c r="O11" i="101"/>
  <c r="AL10" i="101"/>
  <c r="AK10" i="101"/>
  <c r="O10" i="101"/>
  <c r="AL9" i="101"/>
  <c r="AK9" i="101"/>
  <c r="O9" i="101"/>
  <c r="AL8" i="101"/>
  <c r="AK8" i="101"/>
  <c r="O8" i="101"/>
  <c r="AL7" i="101"/>
  <c r="AK7" i="101"/>
  <c r="O7" i="101"/>
  <c r="AL6" i="101"/>
  <c r="AK6" i="101"/>
  <c r="O6" i="101"/>
  <c r="AL5" i="101"/>
  <c r="AA8" i="101" s="1"/>
  <c r="AB8" i="101" s="1"/>
  <c r="AK5" i="101"/>
  <c r="S5" i="101"/>
  <c r="O5" i="101"/>
  <c r="S6" i="101" s="1"/>
  <c r="Y6" i="101" s="1"/>
  <c r="AQ45" i="100"/>
  <c r="AO42" i="100"/>
  <c r="AO41" i="100"/>
  <c r="AO40" i="100"/>
  <c r="AO38" i="100"/>
  <c r="AO37" i="100"/>
  <c r="AO36" i="100"/>
  <c r="AO35" i="100"/>
  <c r="AO34" i="100"/>
  <c r="AO33" i="100"/>
  <c r="AO32" i="100"/>
  <c r="AO31" i="100"/>
  <c r="AO39" i="100" s="1"/>
  <c r="AO43" i="100" s="1"/>
  <c r="M30" i="100"/>
  <c r="I30" i="100"/>
  <c r="Y21" i="100" s="1"/>
  <c r="G30" i="100"/>
  <c r="Z19" i="100" s="1"/>
  <c r="F30" i="100"/>
  <c r="C30" i="100"/>
  <c r="O12" i="100" s="1"/>
  <c r="AL29" i="100"/>
  <c r="AK29" i="100"/>
  <c r="AL28" i="100"/>
  <c r="AK28" i="100"/>
  <c r="AL27" i="100"/>
  <c r="AK27" i="100"/>
  <c r="AL26" i="100"/>
  <c r="AK26" i="100"/>
  <c r="AL25" i="100"/>
  <c r="AK25" i="100"/>
  <c r="AL24" i="100"/>
  <c r="AK24" i="100"/>
  <c r="AL23" i="100"/>
  <c r="AK23" i="100"/>
  <c r="AL22" i="100"/>
  <c r="AK22" i="100"/>
  <c r="AL21" i="100"/>
  <c r="AK21" i="100"/>
  <c r="Z21" i="100"/>
  <c r="AL20" i="100"/>
  <c r="AK20" i="100"/>
  <c r="AL19" i="100"/>
  <c r="AK19" i="100"/>
  <c r="AL18" i="100"/>
  <c r="AK18" i="100"/>
  <c r="AL17" i="100"/>
  <c r="AK17" i="100"/>
  <c r="Y17" i="100"/>
  <c r="T17" i="100"/>
  <c r="Z17" i="100" s="1"/>
  <c r="AL16" i="100"/>
  <c r="AK16" i="100"/>
  <c r="T16" i="100"/>
  <c r="Z16" i="100" s="1"/>
  <c r="S16" i="100"/>
  <c r="Y16" i="100" s="1"/>
  <c r="AL15" i="100"/>
  <c r="AK15" i="100"/>
  <c r="S15" i="100"/>
  <c r="Y15" i="100" s="1"/>
  <c r="AL14" i="100"/>
  <c r="AK14" i="100"/>
  <c r="AL13" i="100"/>
  <c r="AK13" i="100"/>
  <c r="O13" i="100"/>
  <c r="AL12" i="100"/>
  <c r="AK12" i="100"/>
  <c r="AL11" i="100"/>
  <c r="AK11" i="100"/>
  <c r="AL10" i="100"/>
  <c r="AK10" i="100"/>
  <c r="AL9" i="100"/>
  <c r="AK9" i="100"/>
  <c r="AL8" i="100"/>
  <c r="AK8" i="100"/>
  <c r="O8" i="100"/>
  <c r="AL7" i="100"/>
  <c r="AK7" i="100"/>
  <c r="O7" i="100"/>
  <c r="AL6" i="100"/>
  <c r="AK6" i="100"/>
  <c r="P12" i="100" s="1"/>
  <c r="O6" i="100"/>
  <c r="S7" i="100" s="1"/>
  <c r="Y7" i="100" s="1"/>
  <c r="AL5" i="100"/>
  <c r="AK5" i="100"/>
  <c r="P8" i="100" s="1"/>
  <c r="AA5" i="100"/>
  <c r="AB5" i="100" s="1"/>
  <c r="O5" i="100"/>
  <c r="S6" i="100" s="1"/>
  <c r="Y6" i="100" s="1"/>
  <c r="AQ45" i="99"/>
  <c r="AO42" i="99"/>
  <c r="AO41" i="99"/>
  <c r="AO40" i="99"/>
  <c r="AO38" i="99"/>
  <c r="AO37" i="99"/>
  <c r="AO36" i="99"/>
  <c r="AO35" i="99"/>
  <c r="AO34" i="99"/>
  <c r="AO33" i="99"/>
  <c r="AO32" i="99"/>
  <c r="AO31" i="99"/>
  <c r="M30" i="99"/>
  <c r="I30" i="99"/>
  <c r="Y21" i="99" s="1"/>
  <c r="G30" i="99"/>
  <c r="F30" i="99"/>
  <c r="C30" i="99"/>
  <c r="O12" i="99" s="1"/>
  <c r="AL29" i="99"/>
  <c r="AK29" i="99"/>
  <c r="AL28" i="99"/>
  <c r="AK28" i="99"/>
  <c r="AL27" i="99"/>
  <c r="AK27" i="99"/>
  <c r="AL26" i="99"/>
  <c r="AK26" i="99"/>
  <c r="AL25" i="99"/>
  <c r="AK25" i="99"/>
  <c r="AL24" i="99"/>
  <c r="AK24" i="99"/>
  <c r="AL23" i="99"/>
  <c r="AK23" i="99"/>
  <c r="AL22" i="99"/>
  <c r="AK22" i="99"/>
  <c r="AL21" i="99"/>
  <c r="AK21" i="99"/>
  <c r="Z21" i="99"/>
  <c r="AL20" i="99"/>
  <c r="AK20" i="99"/>
  <c r="AL19" i="99"/>
  <c r="AK19" i="99"/>
  <c r="Z19" i="99"/>
  <c r="AL18" i="99"/>
  <c r="AK18" i="99"/>
  <c r="AL17" i="99"/>
  <c r="AK17" i="99"/>
  <c r="Y17" i="99"/>
  <c r="T17" i="99"/>
  <c r="Z17" i="99" s="1"/>
  <c r="AL16" i="99"/>
  <c r="AK16" i="99"/>
  <c r="T16" i="99"/>
  <c r="Z16" i="99" s="1"/>
  <c r="S16" i="99"/>
  <c r="Y16" i="99" s="1"/>
  <c r="AL15" i="99"/>
  <c r="AK15" i="99"/>
  <c r="S15" i="99"/>
  <c r="Y15" i="99" s="1"/>
  <c r="AL14" i="99"/>
  <c r="AK14" i="99"/>
  <c r="AL13" i="99"/>
  <c r="AK13" i="99"/>
  <c r="O13" i="99"/>
  <c r="AL12" i="99"/>
  <c r="AK12" i="99"/>
  <c r="AL11" i="99"/>
  <c r="AK11" i="99"/>
  <c r="AL10" i="99"/>
  <c r="AK10" i="99"/>
  <c r="O10" i="99"/>
  <c r="AL9" i="99"/>
  <c r="AK9" i="99"/>
  <c r="O9" i="99"/>
  <c r="AL8" i="99"/>
  <c r="AK8" i="99"/>
  <c r="AL7" i="99"/>
  <c r="AK7" i="99"/>
  <c r="AL6" i="99"/>
  <c r="AK6" i="99"/>
  <c r="AL5" i="99"/>
  <c r="AK5" i="99"/>
  <c r="AA5" i="99"/>
  <c r="AB5" i="99" s="1"/>
  <c r="AQ45" i="98"/>
  <c r="AO42" i="98"/>
  <c r="AO41" i="98"/>
  <c r="AO40" i="98"/>
  <c r="AO38" i="98"/>
  <c r="AO37" i="98"/>
  <c r="AO36" i="98"/>
  <c r="AO35" i="98"/>
  <c r="AO34" i="98"/>
  <c r="AO33" i="98"/>
  <c r="AO32" i="98"/>
  <c r="AO31" i="98"/>
  <c r="M30" i="98"/>
  <c r="I30" i="98"/>
  <c r="Y21" i="98" s="1"/>
  <c r="G30" i="98"/>
  <c r="Z19" i="98" s="1"/>
  <c r="F30" i="98"/>
  <c r="C30" i="98"/>
  <c r="O9" i="98" s="1"/>
  <c r="AL29" i="98"/>
  <c r="AK29" i="98"/>
  <c r="AL28" i="98"/>
  <c r="AK28" i="98"/>
  <c r="AL27" i="98"/>
  <c r="AK27" i="98"/>
  <c r="AL26" i="98"/>
  <c r="AK26" i="98"/>
  <c r="AL25" i="98"/>
  <c r="AK25" i="98"/>
  <c r="AL24" i="98"/>
  <c r="AK24" i="98"/>
  <c r="AL23" i="98"/>
  <c r="AK23" i="98"/>
  <c r="AL22" i="98"/>
  <c r="AK22" i="98"/>
  <c r="AL21" i="98"/>
  <c r="AK21" i="98"/>
  <c r="Z21" i="98"/>
  <c r="AL20" i="98"/>
  <c r="AK20" i="98"/>
  <c r="AL19" i="98"/>
  <c r="AK19" i="98"/>
  <c r="AL18" i="98"/>
  <c r="AK18" i="98"/>
  <c r="AL17" i="98"/>
  <c r="AK17" i="98"/>
  <c r="Y17" i="98"/>
  <c r="T17" i="98"/>
  <c r="Z17" i="98" s="1"/>
  <c r="AL16" i="98"/>
  <c r="AK16" i="98"/>
  <c r="Z16" i="98"/>
  <c r="T16" i="98"/>
  <c r="S16" i="98"/>
  <c r="Y16" i="98" s="1"/>
  <c r="AL15" i="98"/>
  <c r="AK15" i="98"/>
  <c r="S15" i="98"/>
  <c r="Y15" i="98" s="1"/>
  <c r="AL14" i="98"/>
  <c r="AK14" i="98"/>
  <c r="AL13" i="98"/>
  <c r="AK13" i="98"/>
  <c r="O13" i="98"/>
  <c r="AL12" i="98"/>
  <c r="AK12" i="98"/>
  <c r="O12" i="98"/>
  <c r="AL11" i="98"/>
  <c r="AK11" i="98"/>
  <c r="O11" i="98"/>
  <c r="AL10" i="98"/>
  <c r="AK10" i="98"/>
  <c r="AL9" i="98"/>
  <c r="AK9" i="98"/>
  <c r="AL8" i="98"/>
  <c r="AK8" i="98"/>
  <c r="AL7" i="98"/>
  <c r="AK7" i="98"/>
  <c r="P7" i="98"/>
  <c r="AL6" i="98"/>
  <c r="AA5" i="98" s="1"/>
  <c r="AB5" i="98" s="1"/>
  <c r="AK6" i="98"/>
  <c r="AL5" i="98"/>
  <c r="AK5" i="98"/>
  <c r="O5" i="98"/>
  <c r="AQ45" i="97"/>
  <c r="AO42" i="97"/>
  <c r="AO41" i="97"/>
  <c r="AO40" i="97"/>
  <c r="AO38" i="97"/>
  <c r="AO37" i="97"/>
  <c r="AO36" i="97"/>
  <c r="AO35" i="97"/>
  <c r="AO34" i="97"/>
  <c r="AO33" i="97"/>
  <c r="AO32" i="97"/>
  <c r="AO31" i="97"/>
  <c r="M30" i="97"/>
  <c r="I30" i="97"/>
  <c r="Y21" i="97" s="1"/>
  <c r="G30" i="97"/>
  <c r="Z19" i="97" s="1"/>
  <c r="F30" i="97"/>
  <c r="T17" i="97" s="1"/>
  <c r="Z17" i="97" s="1"/>
  <c r="C30" i="97"/>
  <c r="O6" i="97" s="1"/>
  <c r="AL29" i="97"/>
  <c r="AK29" i="97"/>
  <c r="AL28" i="97"/>
  <c r="AK28" i="97"/>
  <c r="AL27" i="97"/>
  <c r="AK27" i="97"/>
  <c r="AL26" i="97"/>
  <c r="AK26" i="97"/>
  <c r="AL25" i="97"/>
  <c r="AK25" i="97"/>
  <c r="AL24" i="97"/>
  <c r="AK24" i="97"/>
  <c r="AL23" i="97"/>
  <c r="AK23" i="97"/>
  <c r="AL22" i="97"/>
  <c r="AK22" i="97"/>
  <c r="AL21" i="97"/>
  <c r="AK21" i="97"/>
  <c r="Z21" i="97"/>
  <c r="AL20" i="97"/>
  <c r="AK20" i="97"/>
  <c r="AL19" i="97"/>
  <c r="AK19" i="97"/>
  <c r="AL18" i="97"/>
  <c r="AK18" i="97"/>
  <c r="AL17" i="97"/>
  <c r="AK17" i="97"/>
  <c r="Y17" i="97"/>
  <c r="AL16" i="97"/>
  <c r="AK16" i="97"/>
  <c r="T16" i="97"/>
  <c r="Z16" i="97" s="1"/>
  <c r="S16" i="97"/>
  <c r="Y16" i="97" s="1"/>
  <c r="AL15" i="97"/>
  <c r="AK15" i="97"/>
  <c r="Y15" i="97"/>
  <c r="S15" i="97"/>
  <c r="AL14" i="97"/>
  <c r="AK14" i="97"/>
  <c r="AL13" i="97"/>
  <c r="AK13" i="97"/>
  <c r="O13" i="97"/>
  <c r="AL12" i="97"/>
  <c r="AK12" i="97"/>
  <c r="AL11" i="97"/>
  <c r="AK11" i="97"/>
  <c r="AL10" i="97"/>
  <c r="AK10" i="97"/>
  <c r="AL9" i="97"/>
  <c r="AK9" i="97"/>
  <c r="AL8" i="97"/>
  <c r="AK8" i="97"/>
  <c r="O8" i="97"/>
  <c r="AL7" i="97"/>
  <c r="AK7" i="97"/>
  <c r="O7" i="97"/>
  <c r="AL6" i="97"/>
  <c r="AK6" i="97"/>
  <c r="AL5" i="97"/>
  <c r="AA5" i="97" s="1"/>
  <c r="AB5" i="97" s="1"/>
  <c r="AK5" i="97"/>
  <c r="P7" i="97" s="1"/>
  <c r="AQ45" i="96"/>
  <c r="AO42" i="96"/>
  <c r="AO41" i="96"/>
  <c r="AO40" i="96"/>
  <c r="AO38" i="96"/>
  <c r="AO37" i="96"/>
  <c r="AO36" i="96"/>
  <c r="AO35" i="96"/>
  <c r="AO34" i="96"/>
  <c r="AO33" i="96"/>
  <c r="AO32" i="96"/>
  <c r="AO31" i="96"/>
  <c r="M30" i="96"/>
  <c r="Z21" i="96" s="1"/>
  <c r="I30" i="96"/>
  <c r="Y21" i="96" s="1"/>
  <c r="G30" i="96"/>
  <c r="Z19" i="96" s="1"/>
  <c r="F30" i="96"/>
  <c r="T17" i="96" s="1"/>
  <c r="Z17" i="96" s="1"/>
  <c r="C30" i="96"/>
  <c r="O9" i="96" s="1"/>
  <c r="AL29" i="96"/>
  <c r="AK29" i="96"/>
  <c r="AL28" i="96"/>
  <c r="AK28" i="96"/>
  <c r="AL27" i="96"/>
  <c r="AK27" i="96"/>
  <c r="AL26" i="96"/>
  <c r="AK26" i="96"/>
  <c r="AL25" i="96"/>
  <c r="AK25" i="96"/>
  <c r="AL24" i="96"/>
  <c r="AK24" i="96"/>
  <c r="AL23" i="96"/>
  <c r="AK23" i="96"/>
  <c r="AL22" i="96"/>
  <c r="AK22" i="96"/>
  <c r="AL21" i="96"/>
  <c r="AK21" i="96"/>
  <c r="AL20" i="96"/>
  <c r="AK20" i="96"/>
  <c r="AL19" i="96"/>
  <c r="AK19" i="96"/>
  <c r="AL18" i="96"/>
  <c r="AK18" i="96"/>
  <c r="AL17" i="96"/>
  <c r="AK17" i="96"/>
  <c r="Y17" i="96"/>
  <c r="AL16" i="96"/>
  <c r="AK16" i="96"/>
  <c r="Y16" i="96"/>
  <c r="T16" i="96"/>
  <c r="Z16" i="96" s="1"/>
  <c r="S16" i="96"/>
  <c r="AL15" i="96"/>
  <c r="AK15" i="96"/>
  <c r="S15" i="96"/>
  <c r="Y15" i="96" s="1"/>
  <c r="AL14" i="96"/>
  <c r="AK14" i="96"/>
  <c r="AL13" i="96"/>
  <c r="AK13" i="96"/>
  <c r="O13" i="96"/>
  <c r="AL12" i="96"/>
  <c r="AK12" i="96"/>
  <c r="O12" i="96"/>
  <c r="AL11" i="96"/>
  <c r="AK11" i="96"/>
  <c r="O11" i="96"/>
  <c r="AL10" i="96"/>
  <c r="AK10" i="96"/>
  <c r="O10" i="96"/>
  <c r="AL9" i="96"/>
  <c r="AK9" i="96"/>
  <c r="AL8" i="96"/>
  <c r="AK8" i="96"/>
  <c r="AL7" i="96"/>
  <c r="AK7" i="96"/>
  <c r="P7" i="96"/>
  <c r="AL6" i="96"/>
  <c r="AK6" i="96"/>
  <c r="P8" i="96" s="1"/>
  <c r="AL5" i="96"/>
  <c r="AK5" i="96"/>
  <c r="AQ45" i="95"/>
  <c r="AO42" i="95"/>
  <c r="AO41" i="95"/>
  <c r="AO40" i="95"/>
  <c r="AO38" i="95"/>
  <c r="AO37" i="95"/>
  <c r="AO36" i="95"/>
  <c r="AO35" i="95"/>
  <c r="AO34" i="95"/>
  <c r="AO33" i="95"/>
  <c r="AO32" i="95"/>
  <c r="AO31" i="95"/>
  <c r="M30" i="95"/>
  <c r="Z21" i="95" s="1"/>
  <c r="I30" i="95"/>
  <c r="Y21" i="95" s="1"/>
  <c r="G30" i="95"/>
  <c r="Z19" i="95" s="1"/>
  <c r="F30" i="95"/>
  <c r="C30" i="95"/>
  <c r="O10" i="95" s="1"/>
  <c r="AL29" i="95"/>
  <c r="AK29" i="95"/>
  <c r="AL28" i="95"/>
  <c r="AK28" i="95"/>
  <c r="AL27" i="95"/>
  <c r="AK27" i="95"/>
  <c r="AL26" i="95"/>
  <c r="AK26" i="95"/>
  <c r="AL25" i="95"/>
  <c r="AK25" i="95"/>
  <c r="AL24" i="95"/>
  <c r="AK24" i="95"/>
  <c r="AL23" i="95"/>
  <c r="AK23" i="95"/>
  <c r="AL22" i="95"/>
  <c r="AK22" i="95"/>
  <c r="AL21" i="95"/>
  <c r="AK21" i="95"/>
  <c r="AL20" i="95"/>
  <c r="AK20" i="95"/>
  <c r="AL19" i="95"/>
  <c r="AK19" i="95"/>
  <c r="AL18" i="95"/>
  <c r="AK18" i="95"/>
  <c r="AL17" i="95"/>
  <c r="AK17" i="95"/>
  <c r="Y17" i="95"/>
  <c r="T17" i="95"/>
  <c r="Z17" i="95" s="1"/>
  <c r="AL16" i="95"/>
  <c r="AK16" i="95"/>
  <c r="Z16" i="95"/>
  <c r="T16" i="95"/>
  <c r="S16" i="95"/>
  <c r="Y16" i="95" s="1"/>
  <c r="AL15" i="95"/>
  <c r="AK15" i="95"/>
  <c r="S15" i="95"/>
  <c r="Y15" i="95" s="1"/>
  <c r="AL14" i="95"/>
  <c r="AK14" i="95"/>
  <c r="AL13" i="95"/>
  <c r="AK13" i="95"/>
  <c r="O13" i="95"/>
  <c r="AL12" i="95"/>
  <c r="AK12" i="95"/>
  <c r="O12" i="95"/>
  <c r="AL11" i="95"/>
  <c r="AK11" i="95"/>
  <c r="AL10" i="95"/>
  <c r="AK10" i="95"/>
  <c r="P10" i="95"/>
  <c r="AL9" i="95"/>
  <c r="AK9" i="95"/>
  <c r="AL8" i="95"/>
  <c r="AK8" i="95"/>
  <c r="P8" i="95"/>
  <c r="AL7" i="95"/>
  <c r="AK7" i="95"/>
  <c r="O7" i="95"/>
  <c r="S7" i="95" s="1"/>
  <c r="Y7" i="95" s="1"/>
  <c r="AL6" i="95"/>
  <c r="AK6" i="95"/>
  <c r="P5" i="95" s="1"/>
  <c r="O6" i="95"/>
  <c r="AL5" i="95"/>
  <c r="AA5" i="95" s="1"/>
  <c r="AB5" i="95" s="1"/>
  <c r="AK5" i="95"/>
  <c r="P12" i="95" s="1"/>
  <c r="O5" i="95"/>
  <c r="AQ45" i="94"/>
  <c r="AO42" i="94"/>
  <c r="AO41" i="94"/>
  <c r="AO40" i="94"/>
  <c r="AO38" i="94"/>
  <c r="AO37" i="94"/>
  <c r="AO36" i="94"/>
  <c r="AO35" i="94"/>
  <c r="AO34" i="94"/>
  <c r="AO33" i="94"/>
  <c r="AO32" i="94"/>
  <c r="AO31" i="94"/>
  <c r="M30" i="94"/>
  <c r="I30" i="94"/>
  <c r="Y21" i="94" s="1"/>
  <c r="G30" i="94"/>
  <c r="Z19" i="94" s="1"/>
  <c r="F30" i="94"/>
  <c r="T17" i="94" s="1"/>
  <c r="Z17" i="94" s="1"/>
  <c r="C30" i="94"/>
  <c r="O8" i="94" s="1"/>
  <c r="AL29" i="94"/>
  <c r="AK29" i="94"/>
  <c r="AL28" i="94"/>
  <c r="AK28" i="94"/>
  <c r="AL27" i="94"/>
  <c r="AK27" i="94"/>
  <c r="AL26" i="94"/>
  <c r="AK26" i="94"/>
  <c r="AL25" i="94"/>
  <c r="AK25" i="94"/>
  <c r="AL24" i="94"/>
  <c r="AK24" i="94"/>
  <c r="AL23" i="94"/>
  <c r="AK23" i="94"/>
  <c r="AL22" i="94"/>
  <c r="AK22" i="94"/>
  <c r="AL21" i="94"/>
  <c r="AK21" i="94"/>
  <c r="Z21" i="94"/>
  <c r="AL20" i="94"/>
  <c r="AK20" i="94"/>
  <c r="AL19" i="94"/>
  <c r="AK19" i="94"/>
  <c r="AL18" i="94"/>
  <c r="AK18" i="94"/>
  <c r="AL17" i="94"/>
  <c r="AK17" i="94"/>
  <c r="Y17" i="94"/>
  <c r="AL16" i="94"/>
  <c r="AK16" i="94"/>
  <c r="Z16" i="94"/>
  <c r="Y16" i="94"/>
  <c r="T16" i="94"/>
  <c r="S16" i="94"/>
  <c r="AL15" i="94"/>
  <c r="AK15" i="94"/>
  <c r="S15" i="94"/>
  <c r="Y15" i="94" s="1"/>
  <c r="AL14" i="94"/>
  <c r="AK14" i="94"/>
  <c r="AL13" i="94"/>
  <c r="AK13" i="94"/>
  <c r="O13" i="94"/>
  <c r="AL12" i="94"/>
  <c r="AK12" i="94"/>
  <c r="AL11" i="94"/>
  <c r="AA7" i="94" s="1"/>
  <c r="AB7" i="94" s="1"/>
  <c r="AK11" i="94"/>
  <c r="O11" i="94"/>
  <c r="AL10" i="94"/>
  <c r="AK10" i="94"/>
  <c r="AL9" i="94"/>
  <c r="AK9" i="94"/>
  <c r="AL8" i="94"/>
  <c r="AK8" i="94"/>
  <c r="AL7" i="94"/>
  <c r="AK7" i="94"/>
  <c r="AL6" i="94"/>
  <c r="AK6" i="94"/>
  <c r="P6" i="94" s="1"/>
  <c r="AL5" i="94"/>
  <c r="AK5" i="94"/>
  <c r="P7" i="94" s="1"/>
  <c r="AQ45" i="93"/>
  <c r="AO42" i="93"/>
  <c r="AO41" i="93"/>
  <c r="AO40" i="93"/>
  <c r="AO38" i="93"/>
  <c r="AO37" i="93"/>
  <c r="AO36" i="93"/>
  <c r="AO35" i="93"/>
  <c r="AO34" i="93"/>
  <c r="AO33" i="93"/>
  <c r="AO32" i="93"/>
  <c r="AO31" i="93"/>
  <c r="M30" i="93"/>
  <c r="I30" i="93"/>
  <c r="Y21" i="93" s="1"/>
  <c r="G30" i="93"/>
  <c r="Z19" i="93" s="1"/>
  <c r="F30" i="93"/>
  <c r="T17" i="93" s="1"/>
  <c r="Z17" i="93" s="1"/>
  <c r="C30" i="93"/>
  <c r="O8" i="93" s="1"/>
  <c r="AL29" i="93"/>
  <c r="AK29" i="93"/>
  <c r="AL28" i="93"/>
  <c r="AK28" i="93"/>
  <c r="AL27" i="93"/>
  <c r="AK27" i="93"/>
  <c r="AL26" i="93"/>
  <c r="AK26" i="93"/>
  <c r="AL25" i="93"/>
  <c r="AK25" i="93"/>
  <c r="AL24" i="93"/>
  <c r="AK24" i="93"/>
  <c r="AL23" i="93"/>
  <c r="AK23" i="93"/>
  <c r="AL22" i="93"/>
  <c r="AK22" i="93"/>
  <c r="AL21" i="93"/>
  <c r="AK21" i="93"/>
  <c r="Z21" i="93"/>
  <c r="AL20" i="93"/>
  <c r="AK20" i="93"/>
  <c r="AL19" i="93"/>
  <c r="AK19" i="93"/>
  <c r="AL18" i="93"/>
  <c r="AK18" i="93"/>
  <c r="AL17" i="93"/>
  <c r="AK17" i="93"/>
  <c r="Y17" i="93"/>
  <c r="AL16" i="93"/>
  <c r="AK16" i="93"/>
  <c r="T16" i="93"/>
  <c r="Z16" i="93" s="1"/>
  <c r="S16" i="93"/>
  <c r="Y16" i="93" s="1"/>
  <c r="AL15" i="93"/>
  <c r="AK15" i="93"/>
  <c r="S15" i="93"/>
  <c r="Y15" i="93" s="1"/>
  <c r="AL14" i="93"/>
  <c r="AK14" i="93"/>
  <c r="AL13" i="93"/>
  <c r="AK13" i="93"/>
  <c r="O13" i="93"/>
  <c r="AL12" i="93"/>
  <c r="AK12" i="93"/>
  <c r="O12" i="93"/>
  <c r="AL11" i="93"/>
  <c r="AK11" i="93"/>
  <c r="O11" i="93"/>
  <c r="AL10" i="93"/>
  <c r="AK10" i="93"/>
  <c r="AL9" i="93"/>
  <c r="AK9" i="93"/>
  <c r="AL8" i="93"/>
  <c r="AK8" i="93"/>
  <c r="AL7" i="93"/>
  <c r="AA5" i="93" s="1"/>
  <c r="AB5" i="93" s="1"/>
  <c r="AK7" i="93"/>
  <c r="O7" i="93"/>
  <c r="AL6" i="93"/>
  <c r="AK6" i="93"/>
  <c r="O6" i="93"/>
  <c r="AL5" i="93"/>
  <c r="AA7" i="93" s="1"/>
  <c r="AB7" i="93" s="1"/>
  <c r="AK5" i="93"/>
  <c r="P12" i="93" s="1"/>
  <c r="AQ45" i="92"/>
  <c r="AO42" i="92"/>
  <c r="AO41" i="92"/>
  <c r="AO40" i="92"/>
  <c r="AO38" i="92"/>
  <c r="AO37" i="92"/>
  <c r="AO36" i="92"/>
  <c r="AO35" i="92"/>
  <c r="AO34" i="92"/>
  <c r="AO33" i="92"/>
  <c r="AO32" i="92"/>
  <c r="AO31" i="92"/>
  <c r="M30" i="92"/>
  <c r="I30" i="92"/>
  <c r="Y21" i="92" s="1"/>
  <c r="G30" i="92"/>
  <c r="Z19" i="92" s="1"/>
  <c r="F30" i="92"/>
  <c r="T17" i="92" s="1"/>
  <c r="Z17" i="92" s="1"/>
  <c r="C30" i="92"/>
  <c r="O5" i="92" s="1"/>
  <c r="AL29" i="92"/>
  <c r="AK29" i="92"/>
  <c r="AL28" i="92"/>
  <c r="AK28" i="92"/>
  <c r="AL27" i="92"/>
  <c r="AK27" i="92"/>
  <c r="AL26" i="92"/>
  <c r="AK26" i="92"/>
  <c r="AL25" i="92"/>
  <c r="AK25" i="92"/>
  <c r="AL24" i="92"/>
  <c r="AK24" i="92"/>
  <c r="AL23" i="92"/>
  <c r="AK23" i="92"/>
  <c r="AL22" i="92"/>
  <c r="AK22" i="92"/>
  <c r="AL21" i="92"/>
  <c r="AK21" i="92"/>
  <c r="Z21" i="92"/>
  <c r="AL20" i="92"/>
  <c r="AK20" i="92"/>
  <c r="AL19" i="92"/>
  <c r="AK19" i="92"/>
  <c r="AL18" i="92"/>
  <c r="AK18" i="92"/>
  <c r="AL17" i="92"/>
  <c r="AK17" i="92"/>
  <c r="Y17" i="92"/>
  <c r="AL16" i="92"/>
  <c r="AK16" i="92"/>
  <c r="Y16" i="92"/>
  <c r="T16" i="92"/>
  <c r="Z16" i="92" s="1"/>
  <c r="S16" i="92"/>
  <c r="AL15" i="92"/>
  <c r="AK15" i="92"/>
  <c r="S15" i="92"/>
  <c r="Y15" i="92" s="1"/>
  <c r="AL14" i="92"/>
  <c r="AK14" i="92"/>
  <c r="AL13" i="92"/>
  <c r="AK13" i="92"/>
  <c r="O13" i="92"/>
  <c r="AL12" i="92"/>
  <c r="AK12" i="92"/>
  <c r="O12" i="92"/>
  <c r="AL11" i="92"/>
  <c r="AK11" i="92"/>
  <c r="O11" i="92"/>
  <c r="AL10" i="92"/>
  <c r="AK10" i="92"/>
  <c r="AL9" i="92"/>
  <c r="AK9" i="92"/>
  <c r="AL8" i="92"/>
  <c r="AK8" i="92"/>
  <c r="AL7" i="92"/>
  <c r="AK7" i="92"/>
  <c r="O7" i="92"/>
  <c r="AL6" i="92"/>
  <c r="AK6" i="92"/>
  <c r="O6" i="92"/>
  <c r="AL5" i="92"/>
  <c r="AK5" i="92"/>
  <c r="AQ45" i="91"/>
  <c r="AO42" i="91"/>
  <c r="AO41" i="91"/>
  <c r="AO40" i="91"/>
  <c r="AO38" i="91"/>
  <c r="AO37" i="91"/>
  <c r="AO36" i="91"/>
  <c r="AO35" i="91"/>
  <c r="AO34" i="91"/>
  <c r="AO33" i="91"/>
  <c r="AO32" i="91"/>
  <c r="AO31" i="91"/>
  <c r="M30" i="91"/>
  <c r="I30" i="91"/>
  <c r="Y21" i="91" s="1"/>
  <c r="G30" i="91"/>
  <c r="F30" i="91"/>
  <c r="T17" i="91" s="1"/>
  <c r="Z17" i="91" s="1"/>
  <c r="C30" i="91"/>
  <c r="O8" i="91" s="1"/>
  <c r="AL29" i="91"/>
  <c r="AK29" i="91"/>
  <c r="AL28" i="91"/>
  <c r="AK28" i="91"/>
  <c r="AL27" i="91"/>
  <c r="AK27" i="91"/>
  <c r="AL26" i="91"/>
  <c r="AK26" i="91"/>
  <c r="AL25" i="91"/>
  <c r="AK25" i="91"/>
  <c r="AL24" i="91"/>
  <c r="AK24" i="91"/>
  <c r="AL23" i="91"/>
  <c r="AK23" i="91"/>
  <c r="AL22" i="91"/>
  <c r="AK22" i="91"/>
  <c r="AL21" i="91"/>
  <c r="AK21" i="91"/>
  <c r="Z21" i="91"/>
  <c r="AL20" i="91"/>
  <c r="AK20" i="91"/>
  <c r="AL19" i="91"/>
  <c r="AK19" i="91"/>
  <c r="Z19" i="91"/>
  <c r="AL18" i="91"/>
  <c r="AK18" i="91"/>
  <c r="AL17" i="91"/>
  <c r="AK17" i="91"/>
  <c r="Y17" i="91"/>
  <c r="AL16" i="91"/>
  <c r="AK16" i="91"/>
  <c r="Z16" i="91"/>
  <c r="T16" i="91"/>
  <c r="S16" i="91"/>
  <c r="Y16" i="91" s="1"/>
  <c r="AL15" i="91"/>
  <c r="AK15" i="91"/>
  <c r="S15" i="91"/>
  <c r="Y15" i="91" s="1"/>
  <c r="AL14" i="91"/>
  <c r="AK14" i="91"/>
  <c r="AL13" i="91"/>
  <c r="AK13" i="91"/>
  <c r="O13" i="91"/>
  <c r="AL12" i="91"/>
  <c r="AK12" i="91"/>
  <c r="AL11" i="91"/>
  <c r="AK11" i="91"/>
  <c r="O11" i="91"/>
  <c r="AL10" i="91"/>
  <c r="AK10" i="91"/>
  <c r="AL9" i="91"/>
  <c r="AK9" i="91"/>
  <c r="AL8" i="91"/>
  <c r="AK8" i="91"/>
  <c r="P11" i="91" s="1"/>
  <c r="AL7" i="91"/>
  <c r="AK7" i="91"/>
  <c r="AL6" i="91"/>
  <c r="AK6" i="91"/>
  <c r="AL5" i="91"/>
  <c r="AK5" i="91"/>
  <c r="P6" i="91" s="1"/>
  <c r="AQ45" i="90"/>
  <c r="AO42" i="90"/>
  <c r="AO41" i="90"/>
  <c r="AO40" i="90"/>
  <c r="AO38" i="90"/>
  <c r="AO37" i="90"/>
  <c r="AO36" i="90"/>
  <c r="AO35" i="90"/>
  <c r="AO34" i="90"/>
  <c r="AO33" i="90"/>
  <c r="AO32" i="90"/>
  <c r="AO31" i="90"/>
  <c r="M30" i="90"/>
  <c r="Z21" i="90" s="1"/>
  <c r="I30" i="90"/>
  <c r="Y21" i="90" s="1"/>
  <c r="G30" i="90"/>
  <c r="Z19" i="90" s="1"/>
  <c r="F30" i="90"/>
  <c r="C30" i="90"/>
  <c r="O12" i="90" s="1"/>
  <c r="AL29" i="90"/>
  <c r="AK29" i="90"/>
  <c r="AL28" i="90"/>
  <c r="AK28" i="90"/>
  <c r="AL27" i="90"/>
  <c r="AK27" i="90"/>
  <c r="AL26" i="90"/>
  <c r="AK26" i="90"/>
  <c r="AL25" i="90"/>
  <c r="AK25" i="90"/>
  <c r="AL24" i="90"/>
  <c r="AK24" i="90"/>
  <c r="AL23" i="90"/>
  <c r="AK23" i="90"/>
  <c r="AL22" i="90"/>
  <c r="AK22" i="90"/>
  <c r="AL21" i="90"/>
  <c r="AK21" i="90"/>
  <c r="AL20" i="90"/>
  <c r="AK20" i="90"/>
  <c r="AL19" i="90"/>
  <c r="AK19" i="90"/>
  <c r="AL18" i="90"/>
  <c r="AK18" i="90"/>
  <c r="AL17" i="90"/>
  <c r="AK17" i="90"/>
  <c r="Y17" i="90"/>
  <c r="T17" i="90"/>
  <c r="Z17" i="90" s="1"/>
  <c r="AL16" i="90"/>
  <c r="AK16" i="90"/>
  <c r="Y16" i="90"/>
  <c r="T16" i="90"/>
  <c r="Z16" i="90" s="1"/>
  <c r="S16" i="90"/>
  <c r="AL15" i="90"/>
  <c r="AK15" i="90"/>
  <c r="S15" i="90"/>
  <c r="Y15" i="90" s="1"/>
  <c r="AL14" i="90"/>
  <c r="AK14" i="90"/>
  <c r="AL13" i="90"/>
  <c r="AK13" i="90"/>
  <c r="O13" i="90"/>
  <c r="AL12" i="90"/>
  <c r="AK12" i="90"/>
  <c r="AL11" i="90"/>
  <c r="AK11" i="90"/>
  <c r="AL10" i="90"/>
  <c r="AK10" i="90"/>
  <c r="O10" i="90"/>
  <c r="AL9" i="90"/>
  <c r="AK9" i="90"/>
  <c r="O9" i="90"/>
  <c r="AL8" i="90"/>
  <c r="AK8" i="90"/>
  <c r="O8" i="90"/>
  <c r="AL7" i="90"/>
  <c r="AK7" i="90"/>
  <c r="AL6" i="90"/>
  <c r="AK6" i="90"/>
  <c r="AL5" i="90"/>
  <c r="AK5" i="90"/>
  <c r="AA5" i="90"/>
  <c r="AB5" i="90" s="1"/>
  <c r="AQ45" i="59"/>
  <c r="AO42" i="59"/>
  <c r="AO41" i="59"/>
  <c r="AO40" i="59"/>
  <c r="AO38" i="59"/>
  <c r="AO37" i="59"/>
  <c r="AO36" i="59"/>
  <c r="AO35" i="59"/>
  <c r="AO34" i="59"/>
  <c r="AO33" i="59"/>
  <c r="AO32" i="59"/>
  <c r="AO31" i="59"/>
  <c r="M30" i="59"/>
  <c r="I30" i="59"/>
  <c r="Y21" i="59" s="1"/>
  <c r="G30" i="59"/>
  <c r="Z19" i="59" s="1"/>
  <c r="F30" i="59"/>
  <c r="C30" i="59"/>
  <c r="O12" i="59" s="1"/>
  <c r="AL29" i="59"/>
  <c r="AK29" i="59"/>
  <c r="AL28" i="59"/>
  <c r="AK28" i="59"/>
  <c r="AL27" i="59"/>
  <c r="AK27" i="59"/>
  <c r="AL26" i="59"/>
  <c r="AK26" i="59"/>
  <c r="AL25" i="59"/>
  <c r="AK25" i="59"/>
  <c r="AL24" i="59"/>
  <c r="AK24" i="59"/>
  <c r="AL23" i="59"/>
  <c r="AK23" i="59"/>
  <c r="AL22" i="59"/>
  <c r="AK22" i="59"/>
  <c r="AL21" i="59"/>
  <c r="AK21" i="59"/>
  <c r="Z21" i="59"/>
  <c r="AL20" i="59"/>
  <c r="AK20" i="59"/>
  <c r="AL19" i="59"/>
  <c r="AK19" i="59"/>
  <c r="AL18" i="59"/>
  <c r="AK18" i="59"/>
  <c r="AL17" i="59"/>
  <c r="AK17" i="59"/>
  <c r="Y17" i="59"/>
  <c r="T17" i="59"/>
  <c r="Z17" i="59" s="1"/>
  <c r="AL16" i="59"/>
  <c r="AK16" i="59"/>
  <c r="T16" i="59"/>
  <c r="Z16" i="59" s="1"/>
  <c r="S16" i="59"/>
  <c r="Y16" i="59" s="1"/>
  <c r="AL15" i="59"/>
  <c r="AK15" i="59"/>
  <c r="S15" i="59"/>
  <c r="Y15" i="59" s="1"/>
  <c r="AL14" i="59"/>
  <c r="AK14" i="59"/>
  <c r="AL13" i="59"/>
  <c r="AK13" i="59"/>
  <c r="O13" i="59"/>
  <c r="AL12" i="59"/>
  <c r="AK12" i="59"/>
  <c r="AL11" i="59"/>
  <c r="AK11" i="59"/>
  <c r="AL10" i="59"/>
  <c r="AK10" i="59"/>
  <c r="AL9" i="59"/>
  <c r="AK9" i="59"/>
  <c r="O9" i="59"/>
  <c r="AL8" i="59"/>
  <c r="AK8" i="59"/>
  <c r="O8" i="59"/>
  <c r="AL7" i="59"/>
  <c r="AK7" i="59"/>
  <c r="AL6" i="59"/>
  <c r="AK6" i="59"/>
  <c r="AL5" i="59"/>
  <c r="AA5" i="59" s="1"/>
  <c r="AB5" i="59" s="1"/>
  <c r="AK5" i="59"/>
  <c r="AQ45" i="88"/>
  <c r="AO42" i="88"/>
  <c r="AO41" i="88"/>
  <c r="AO40" i="88"/>
  <c r="AO38" i="88"/>
  <c r="AO37" i="88"/>
  <c r="AO36" i="88"/>
  <c r="AO35" i="88"/>
  <c r="AO34" i="88"/>
  <c r="AO33" i="88"/>
  <c r="AO32" i="88"/>
  <c r="AO31" i="88"/>
  <c r="M30" i="88"/>
  <c r="Z21" i="88" s="1"/>
  <c r="I30" i="88"/>
  <c r="Y21" i="88" s="1"/>
  <c r="G30" i="88"/>
  <c r="Z19" i="88" s="1"/>
  <c r="F30" i="88"/>
  <c r="C30" i="88"/>
  <c r="AL29" i="88"/>
  <c r="AK29" i="88"/>
  <c r="AL28" i="88"/>
  <c r="AK28" i="88"/>
  <c r="AL27" i="88"/>
  <c r="AK27" i="88"/>
  <c r="AL26" i="88"/>
  <c r="AK26" i="88"/>
  <c r="AL25" i="88"/>
  <c r="AK25" i="88"/>
  <c r="AL24" i="88"/>
  <c r="AK24" i="88"/>
  <c r="AL23" i="88"/>
  <c r="AK23" i="88"/>
  <c r="AL22" i="88"/>
  <c r="AK22" i="88"/>
  <c r="AL21" i="88"/>
  <c r="AK21" i="88"/>
  <c r="AL20" i="88"/>
  <c r="AK20" i="88"/>
  <c r="AL19" i="88"/>
  <c r="AK19" i="88"/>
  <c r="AL18" i="88"/>
  <c r="AK18" i="88"/>
  <c r="AL17" i="88"/>
  <c r="AK17" i="88"/>
  <c r="Y17" i="88"/>
  <c r="T17" i="88"/>
  <c r="Z17" i="88" s="1"/>
  <c r="AL16" i="88"/>
  <c r="AK16" i="88"/>
  <c r="T16" i="88"/>
  <c r="Z16" i="88" s="1"/>
  <c r="S16" i="88"/>
  <c r="Y16" i="88" s="1"/>
  <c r="AL15" i="88"/>
  <c r="AK15" i="88"/>
  <c r="S15" i="88"/>
  <c r="Y15" i="88" s="1"/>
  <c r="AL14" i="88"/>
  <c r="AK14" i="88"/>
  <c r="AL13" i="88"/>
  <c r="AK13" i="88"/>
  <c r="O13" i="88"/>
  <c r="AL12" i="88"/>
  <c r="AK12" i="88"/>
  <c r="O12" i="88"/>
  <c r="AL11" i="88"/>
  <c r="AK11" i="88"/>
  <c r="O11" i="88"/>
  <c r="AL10" i="88"/>
  <c r="AK10" i="88"/>
  <c r="O10" i="88"/>
  <c r="AL9" i="88"/>
  <c r="AK9" i="88"/>
  <c r="O9" i="88"/>
  <c r="AL8" i="88"/>
  <c r="AK8" i="88"/>
  <c r="O8" i="88"/>
  <c r="AL7" i="88"/>
  <c r="AK7" i="88"/>
  <c r="O7" i="88"/>
  <c r="AL6" i="88"/>
  <c r="AK6" i="88"/>
  <c r="O6" i="88"/>
  <c r="AL5" i="88"/>
  <c r="AK5" i="88"/>
  <c r="AA5" i="88"/>
  <c r="AB5" i="88" s="1"/>
  <c r="O5" i="88"/>
  <c r="S6" i="88" s="1"/>
  <c r="Y6" i="88" s="1"/>
  <c r="AQ45" i="86"/>
  <c r="AO42" i="86"/>
  <c r="AO41" i="86"/>
  <c r="AO40" i="86"/>
  <c r="AO38" i="86"/>
  <c r="AO37" i="86"/>
  <c r="AO36" i="86"/>
  <c r="AO35" i="86"/>
  <c r="AO34" i="86"/>
  <c r="AO33" i="86"/>
  <c r="AO32" i="86"/>
  <c r="AO31" i="86"/>
  <c r="M30" i="86"/>
  <c r="Z21" i="86" s="1"/>
  <c r="I30" i="86"/>
  <c r="Y21" i="86" s="1"/>
  <c r="G30" i="86"/>
  <c r="Z19" i="86" s="1"/>
  <c r="F30" i="86"/>
  <c r="T17" i="86" s="1"/>
  <c r="Z17" i="86" s="1"/>
  <c r="C30" i="86"/>
  <c r="O10" i="86" s="1"/>
  <c r="AL29" i="86"/>
  <c r="AK29" i="86"/>
  <c r="AL28" i="86"/>
  <c r="AK28" i="86"/>
  <c r="AL27" i="86"/>
  <c r="AK27" i="86"/>
  <c r="AL26" i="86"/>
  <c r="AK26" i="86"/>
  <c r="AL25" i="86"/>
  <c r="AK25" i="86"/>
  <c r="AL24" i="86"/>
  <c r="AK24" i="86"/>
  <c r="AL23" i="86"/>
  <c r="AK23" i="86"/>
  <c r="AL22" i="86"/>
  <c r="AK22" i="86"/>
  <c r="AL21" i="86"/>
  <c r="AK21" i="86"/>
  <c r="AL20" i="86"/>
  <c r="AK20" i="86"/>
  <c r="AL19" i="86"/>
  <c r="AK19" i="86"/>
  <c r="AL18" i="86"/>
  <c r="AK18" i="86"/>
  <c r="AL17" i="86"/>
  <c r="AK17" i="86"/>
  <c r="Y17" i="86"/>
  <c r="AL16" i="86"/>
  <c r="AA7" i="86" s="1"/>
  <c r="AB7" i="86" s="1"/>
  <c r="AK16" i="86"/>
  <c r="Z16" i="86"/>
  <c r="T16" i="86"/>
  <c r="S16" i="86"/>
  <c r="Y16" i="86" s="1"/>
  <c r="AL15" i="86"/>
  <c r="AK15" i="86"/>
  <c r="S15" i="86"/>
  <c r="Y15" i="86" s="1"/>
  <c r="AL14" i="86"/>
  <c r="AK14" i="86"/>
  <c r="AL13" i="86"/>
  <c r="AK13" i="86"/>
  <c r="O13" i="86"/>
  <c r="AL12" i="86"/>
  <c r="AK12" i="86"/>
  <c r="O12" i="86"/>
  <c r="AL11" i="86"/>
  <c r="AK11" i="86"/>
  <c r="O11" i="86"/>
  <c r="AL10" i="86"/>
  <c r="AK10" i="86"/>
  <c r="AL9" i="86"/>
  <c r="AK9" i="86"/>
  <c r="AL8" i="86"/>
  <c r="AK8" i="86"/>
  <c r="AL7" i="86"/>
  <c r="AK7" i="86"/>
  <c r="O7" i="86"/>
  <c r="AL6" i="86"/>
  <c r="AK6" i="86"/>
  <c r="O6" i="86"/>
  <c r="AL5" i="86"/>
  <c r="AK5" i="86"/>
  <c r="O5" i="86"/>
  <c r="S6" i="86" s="1"/>
  <c r="Y6" i="86" s="1"/>
  <c r="AQ45" i="84"/>
  <c r="AO42" i="84"/>
  <c r="AO41" i="84"/>
  <c r="AO40" i="84"/>
  <c r="AO38" i="84"/>
  <c r="AO37" i="84"/>
  <c r="AO36" i="84"/>
  <c r="AO35" i="84"/>
  <c r="AO34" i="84"/>
  <c r="AO33" i="84"/>
  <c r="AO32" i="84"/>
  <c r="AO31" i="84"/>
  <c r="M30" i="84"/>
  <c r="Z21" i="84" s="1"/>
  <c r="I30" i="84"/>
  <c r="Y21" i="84" s="1"/>
  <c r="G30" i="84"/>
  <c r="Z19" i="84" s="1"/>
  <c r="F30" i="84"/>
  <c r="T17" i="84" s="1"/>
  <c r="Z17" i="84" s="1"/>
  <c r="C30" i="84"/>
  <c r="O8" i="84" s="1"/>
  <c r="AL29" i="84"/>
  <c r="AK29" i="84"/>
  <c r="AL28" i="84"/>
  <c r="AK28" i="84"/>
  <c r="AL27" i="84"/>
  <c r="AK27" i="84"/>
  <c r="AL26" i="84"/>
  <c r="AK26" i="84"/>
  <c r="AL25" i="84"/>
  <c r="AK25" i="84"/>
  <c r="AL24" i="84"/>
  <c r="AK24" i="84"/>
  <c r="AL23" i="84"/>
  <c r="AK23" i="84"/>
  <c r="AL22" i="84"/>
  <c r="AK22" i="84"/>
  <c r="AL21" i="84"/>
  <c r="AK21" i="84"/>
  <c r="AL20" i="84"/>
  <c r="AK20" i="84"/>
  <c r="AL19" i="84"/>
  <c r="AK19" i="84"/>
  <c r="AL18" i="84"/>
  <c r="AK18" i="84"/>
  <c r="AL17" i="84"/>
  <c r="AK17" i="84"/>
  <c r="Y17" i="84"/>
  <c r="AL16" i="84"/>
  <c r="AK16" i="84"/>
  <c r="T16" i="84"/>
  <c r="Z16" i="84" s="1"/>
  <c r="S16" i="84"/>
  <c r="Y16" i="84" s="1"/>
  <c r="AL15" i="84"/>
  <c r="AK15" i="84"/>
  <c r="S15" i="84"/>
  <c r="Y15" i="84" s="1"/>
  <c r="AL14" i="84"/>
  <c r="AK14" i="84"/>
  <c r="AL13" i="84"/>
  <c r="AK13" i="84"/>
  <c r="O13" i="84"/>
  <c r="AL12" i="84"/>
  <c r="AK12" i="84"/>
  <c r="AL11" i="84"/>
  <c r="AK11" i="84"/>
  <c r="AL10" i="84"/>
  <c r="AK10" i="84"/>
  <c r="O10" i="84"/>
  <c r="AL9" i="84"/>
  <c r="AK9" i="84"/>
  <c r="AL8" i="84"/>
  <c r="AK8" i="84"/>
  <c r="AL7" i="84"/>
  <c r="AK7" i="84"/>
  <c r="AL6" i="84"/>
  <c r="AK6" i="84"/>
  <c r="AL5" i="84"/>
  <c r="AK5" i="84"/>
  <c r="AQ45" i="89"/>
  <c r="AO42" i="89"/>
  <c r="AO41" i="89"/>
  <c r="AO40" i="89"/>
  <c r="AO38" i="89"/>
  <c r="AO37" i="89"/>
  <c r="AO36" i="89"/>
  <c r="AO35" i="89"/>
  <c r="AO34" i="89"/>
  <c r="AO33" i="89"/>
  <c r="AO32" i="89"/>
  <c r="AO31" i="89"/>
  <c r="M30" i="89"/>
  <c r="Z21" i="89" s="1"/>
  <c r="I30" i="89"/>
  <c r="Y21" i="89" s="1"/>
  <c r="G30" i="89"/>
  <c r="Z19" i="89" s="1"/>
  <c r="F30" i="89"/>
  <c r="T17" i="89" s="1"/>
  <c r="Z17" i="89" s="1"/>
  <c r="C30" i="89"/>
  <c r="O8" i="89" s="1"/>
  <c r="AL29" i="89"/>
  <c r="AK29" i="89"/>
  <c r="AL28" i="89"/>
  <c r="AK28" i="89"/>
  <c r="AL27" i="89"/>
  <c r="AK27" i="89"/>
  <c r="AL26" i="89"/>
  <c r="AK26" i="89"/>
  <c r="AL25" i="89"/>
  <c r="AK25" i="89"/>
  <c r="AL24" i="89"/>
  <c r="AK24" i="89"/>
  <c r="AL23" i="89"/>
  <c r="AK23" i="89"/>
  <c r="AL22" i="89"/>
  <c r="AK22" i="89"/>
  <c r="AL21" i="89"/>
  <c r="AK21" i="89"/>
  <c r="AL20" i="89"/>
  <c r="AK20" i="89"/>
  <c r="AL19" i="89"/>
  <c r="AK19" i="89"/>
  <c r="AL18" i="89"/>
  <c r="AK18" i="89"/>
  <c r="AL17" i="89"/>
  <c r="AK17" i="89"/>
  <c r="Y17" i="89"/>
  <c r="AL16" i="89"/>
  <c r="AK16" i="89"/>
  <c r="T16" i="89"/>
  <c r="Z16" i="89" s="1"/>
  <c r="Y16" i="89"/>
  <c r="AL15" i="89"/>
  <c r="AK15" i="89"/>
  <c r="S15" i="89"/>
  <c r="Y15" i="89" s="1"/>
  <c r="AL14" i="89"/>
  <c r="AK14" i="89"/>
  <c r="AL13" i="89"/>
  <c r="AK13" i="89"/>
  <c r="O13" i="89"/>
  <c r="AL12" i="89"/>
  <c r="AK12" i="89"/>
  <c r="AL11" i="89"/>
  <c r="AK11" i="89"/>
  <c r="AL10" i="89"/>
  <c r="AK10" i="89"/>
  <c r="AL9" i="89"/>
  <c r="AK9" i="89"/>
  <c r="AL8" i="89"/>
  <c r="AK8" i="89"/>
  <c r="AL7" i="89"/>
  <c r="AK7" i="89"/>
  <c r="AL6" i="89"/>
  <c r="AK6" i="89"/>
  <c r="AL5" i="89"/>
  <c r="AK5" i="89"/>
  <c r="AQ45" i="81"/>
  <c r="AO42" i="81"/>
  <c r="AO41" i="81"/>
  <c r="AO40" i="81"/>
  <c r="AO38" i="81"/>
  <c r="AO37" i="81"/>
  <c r="AO36" i="81"/>
  <c r="AO35" i="81"/>
  <c r="AO34" i="81"/>
  <c r="AO33" i="81"/>
  <c r="AO32" i="81"/>
  <c r="AO31" i="81"/>
  <c r="M30" i="81"/>
  <c r="Z21" i="81" s="1"/>
  <c r="I30" i="81"/>
  <c r="Y21" i="81" s="1"/>
  <c r="G30" i="81"/>
  <c r="Z19" i="81" s="1"/>
  <c r="F30" i="81"/>
  <c r="T17" i="81" s="1"/>
  <c r="Z17" i="81" s="1"/>
  <c r="C30" i="81"/>
  <c r="O9" i="81" s="1"/>
  <c r="AL29" i="81"/>
  <c r="AK29" i="81"/>
  <c r="AL28" i="81"/>
  <c r="AK28" i="81"/>
  <c r="AL27" i="81"/>
  <c r="AK27" i="81"/>
  <c r="AL26" i="81"/>
  <c r="AK26" i="81"/>
  <c r="AL25" i="81"/>
  <c r="AK25" i="81"/>
  <c r="AL24" i="81"/>
  <c r="AK24" i="81"/>
  <c r="AL23" i="81"/>
  <c r="AK23" i="81"/>
  <c r="AL22" i="81"/>
  <c r="AK22" i="81"/>
  <c r="AL21" i="81"/>
  <c r="AK21" i="81"/>
  <c r="AL20" i="81"/>
  <c r="AK20" i="81"/>
  <c r="AL19" i="81"/>
  <c r="AK19" i="81"/>
  <c r="AL18" i="81"/>
  <c r="AK18" i="81"/>
  <c r="AL17" i="81"/>
  <c r="AK17" i="81"/>
  <c r="Y17" i="81"/>
  <c r="AL16" i="81"/>
  <c r="AK16" i="81"/>
  <c r="T16" i="81"/>
  <c r="Z16" i="81" s="1"/>
  <c r="S16" i="81"/>
  <c r="Y16" i="81" s="1"/>
  <c r="AL15" i="81"/>
  <c r="AK15" i="81"/>
  <c r="S15" i="81"/>
  <c r="Y15" i="81" s="1"/>
  <c r="AL14" i="81"/>
  <c r="AK14" i="81"/>
  <c r="AL13" i="81"/>
  <c r="AK13" i="81"/>
  <c r="O13" i="81"/>
  <c r="AL12" i="81"/>
  <c r="AK12" i="81"/>
  <c r="AL11" i="81"/>
  <c r="AK11" i="81"/>
  <c r="AL10" i="81"/>
  <c r="AK10" i="81"/>
  <c r="AL9" i="81"/>
  <c r="AK9" i="81"/>
  <c r="AL8" i="81"/>
  <c r="AK8" i="81"/>
  <c r="AL7" i="81"/>
  <c r="AK7" i="81"/>
  <c r="AL6" i="81"/>
  <c r="AK6" i="81"/>
  <c r="AL5" i="81"/>
  <c r="AK5" i="81"/>
  <c r="AL5" i="87"/>
  <c r="P12" i="87"/>
  <c r="AK5" i="87"/>
  <c r="M30" i="87"/>
  <c r="Z21" i="87" s="1"/>
  <c r="I30" i="87"/>
  <c r="Y21" i="87" s="1"/>
  <c r="Y17" i="87"/>
  <c r="T16" i="87"/>
  <c r="Z16" i="87" s="1"/>
  <c r="S16" i="87"/>
  <c r="Y16" i="87" s="1"/>
  <c r="S15" i="87"/>
  <c r="Y15" i="87" s="1"/>
  <c r="O13" i="87"/>
  <c r="S6" i="92" l="1"/>
  <c r="Y6" i="92" s="1"/>
  <c r="S5" i="92"/>
  <c r="P8" i="88"/>
  <c r="AA8" i="90"/>
  <c r="AB8" i="90" s="1"/>
  <c r="O7" i="91"/>
  <c r="O7" i="94"/>
  <c r="AA8" i="96"/>
  <c r="AB8" i="96" s="1"/>
  <c r="P6" i="97"/>
  <c r="P12" i="97"/>
  <c r="O10" i="98"/>
  <c r="AO39" i="98"/>
  <c r="AO43" i="98" s="1"/>
  <c r="AA8" i="99"/>
  <c r="AB8" i="99" s="1"/>
  <c r="O8" i="99"/>
  <c r="AO39" i="99"/>
  <c r="AO43" i="99" s="1"/>
  <c r="P11" i="100"/>
  <c r="P7" i="101"/>
  <c r="AA7" i="102"/>
  <c r="AB7" i="102" s="1"/>
  <c r="AO39" i="102"/>
  <c r="AO43" i="102" s="1"/>
  <c r="AA5" i="103"/>
  <c r="AB5" i="103" s="1"/>
  <c r="P7" i="88"/>
  <c r="O5" i="59"/>
  <c r="AO39" i="59"/>
  <c r="AO43" i="59" s="1"/>
  <c r="O9" i="91"/>
  <c r="O10" i="92"/>
  <c r="AO39" i="92"/>
  <c r="AO43" i="92" s="1"/>
  <c r="O9" i="94"/>
  <c r="O6" i="84"/>
  <c r="AA8" i="86"/>
  <c r="AB8" i="86" s="1"/>
  <c r="O8" i="86"/>
  <c r="AA8" i="88"/>
  <c r="AB8" i="88" s="1"/>
  <c r="O10" i="59"/>
  <c r="O6" i="90"/>
  <c r="P8" i="90"/>
  <c r="O11" i="90"/>
  <c r="O5" i="91"/>
  <c r="S5" i="91" s="1"/>
  <c r="P7" i="91"/>
  <c r="O12" i="91"/>
  <c r="P12" i="92"/>
  <c r="T15" i="92"/>
  <c r="Z15" i="92" s="1"/>
  <c r="P6" i="93"/>
  <c r="O5" i="94"/>
  <c r="O12" i="94"/>
  <c r="P7" i="95"/>
  <c r="T12" i="95" s="1"/>
  <c r="Z12" i="95" s="1"/>
  <c r="O9" i="95"/>
  <c r="S9" i="95" s="1"/>
  <c r="Y9" i="95" s="1"/>
  <c r="O11" i="95"/>
  <c r="AO39" i="95"/>
  <c r="AO43" i="95" s="1"/>
  <c r="O6" i="96"/>
  <c r="O8" i="96"/>
  <c r="AO39" i="96"/>
  <c r="AO43" i="96" s="1"/>
  <c r="AA8" i="98"/>
  <c r="AB8" i="98" s="1"/>
  <c r="T15" i="98"/>
  <c r="Z15" i="98" s="1"/>
  <c r="O6" i="99"/>
  <c r="S7" i="99" s="1"/>
  <c r="Y7" i="99" s="1"/>
  <c r="O11" i="99"/>
  <c r="AA8" i="100"/>
  <c r="AB8" i="100" s="1"/>
  <c r="P7" i="100"/>
  <c r="T15" i="101"/>
  <c r="Z15" i="101" s="1"/>
  <c r="T15" i="103"/>
  <c r="Z15" i="103" s="1"/>
  <c r="O9" i="103"/>
  <c r="S6" i="104"/>
  <c r="Y6" i="104" s="1"/>
  <c r="S6" i="98"/>
  <c r="Y6" i="98" s="1"/>
  <c r="O11" i="84"/>
  <c r="P12" i="86"/>
  <c r="S11" i="88"/>
  <c r="Y11" i="88" s="1"/>
  <c r="AA7" i="88"/>
  <c r="AB7" i="88" s="1"/>
  <c r="AO39" i="81"/>
  <c r="AO43" i="81" s="1"/>
  <c r="O9" i="84"/>
  <c r="AO39" i="84"/>
  <c r="AO43" i="84" s="1"/>
  <c r="S11" i="86"/>
  <c r="Y11" i="86" s="1"/>
  <c r="AA7" i="90"/>
  <c r="AB7" i="90" s="1"/>
  <c r="AA8" i="92"/>
  <c r="AB8" i="92" s="1"/>
  <c r="O8" i="92"/>
  <c r="AA8" i="93"/>
  <c r="AB8" i="93" s="1"/>
  <c r="O9" i="93"/>
  <c r="S12" i="93" s="1"/>
  <c r="Y12" i="93" s="1"/>
  <c r="P9" i="95"/>
  <c r="P6" i="96"/>
  <c r="T15" i="97"/>
  <c r="Z15" i="97" s="1"/>
  <c r="AO39" i="97"/>
  <c r="AO43" i="97" s="1"/>
  <c r="O6" i="98"/>
  <c r="O8" i="98"/>
  <c r="P7" i="99"/>
  <c r="P9" i="100"/>
  <c r="P12" i="102"/>
  <c r="O7" i="103"/>
  <c r="O12" i="103"/>
  <c r="P6" i="86"/>
  <c r="AA8" i="59"/>
  <c r="AB8" i="59" s="1"/>
  <c r="AA8" i="91"/>
  <c r="AB8" i="91" s="1"/>
  <c r="AO39" i="91"/>
  <c r="AO43" i="91" s="1"/>
  <c r="P12" i="94"/>
  <c r="AO39" i="94"/>
  <c r="AO43" i="94" s="1"/>
  <c r="T15" i="99"/>
  <c r="Z15" i="99" s="1"/>
  <c r="P6" i="100"/>
  <c r="T9" i="100" s="1"/>
  <c r="Z9" i="100" s="1"/>
  <c r="AA7" i="101"/>
  <c r="AB7" i="101" s="1"/>
  <c r="P7" i="104"/>
  <c r="O12" i="81"/>
  <c r="O12" i="84"/>
  <c r="S13" i="59"/>
  <c r="O10" i="91"/>
  <c r="S11" i="92"/>
  <c r="Y11" i="92" s="1"/>
  <c r="O10" i="94"/>
  <c r="S10" i="94" s="1"/>
  <c r="Y10" i="94" s="1"/>
  <c r="AA8" i="95"/>
  <c r="AB8" i="95" s="1"/>
  <c r="P6" i="98"/>
  <c r="O7" i="84"/>
  <c r="T15" i="86"/>
  <c r="Z15" i="86" s="1"/>
  <c r="O9" i="86"/>
  <c r="S5" i="88"/>
  <c r="Y5" i="88" s="1"/>
  <c r="S7" i="88"/>
  <c r="Y7" i="88" s="1"/>
  <c r="AO39" i="88"/>
  <c r="AO43" i="88" s="1"/>
  <c r="O6" i="59"/>
  <c r="P7" i="59"/>
  <c r="O11" i="59"/>
  <c r="O5" i="90"/>
  <c r="O7" i="90"/>
  <c r="S12" i="90" s="1"/>
  <c r="Y12" i="90" s="1"/>
  <c r="O6" i="91"/>
  <c r="AA5" i="91"/>
  <c r="AB5" i="91" s="1"/>
  <c r="P12" i="91"/>
  <c r="P6" i="92"/>
  <c r="O5" i="93"/>
  <c r="S6" i="93" s="1"/>
  <c r="Y6" i="93" s="1"/>
  <c r="AA8" i="94"/>
  <c r="AB8" i="94" s="1"/>
  <c r="AA5" i="94"/>
  <c r="AB5" i="94" s="1"/>
  <c r="AA5" i="96"/>
  <c r="AB5" i="96" s="1"/>
  <c r="O5" i="99"/>
  <c r="S9" i="99" s="1"/>
  <c r="Y9" i="99" s="1"/>
  <c r="O7" i="99"/>
  <c r="AA5" i="101"/>
  <c r="AB5" i="101" s="1"/>
  <c r="O6" i="102"/>
  <c r="O5" i="103"/>
  <c r="O10" i="103"/>
  <c r="AA8" i="104"/>
  <c r="AB8" i="104" s="1"/>
  <c r="P8" i="104"/>
  <c r="AO39" i="104"/>
  <c r="AO43" i="104" s="1"/>
  <c r="AO39" i="90"/>
  <c r="AO43" i="90" s="1"/>
  <c r="AA6" i="92"/>
  <c r="AB6" i="92" s="1"/>
  <c r="O9" i="92"/>
  <c r="O10" i="93"/>
  <c r="AO39" i="93"/>
  <c r="AO43" i="93" s="1"/>
  <c r="O6" i="94"/>
  <c r="P6" i="95"/>
  <c r="T6" i="95" s="1"/>
  <c r="Z6" i="95" s="1"/>
  <c r="O8" i="95"/>
  <c r="S12" i="95" s="1"/>
  <c r="Y12" i="95" s="1"/>
  <c r="O5" i="96"/>
  <c r="S8" i="96" s="1"/>
  <c r="Y8" i="96" s="1"/>
  <c r="O7" i="96"/>
  <c r="O7" i="98"/>
  <c r="AA7" i="99"/>
  <c r="AB7" i="99" s="1"/>
  <c r="P5" i="100"/>
  <c r="P10" i="100"/>
  <c r="P12" i="101"/>
  <c r="P7" i="102"/>
  <c r="AA5" i="102"/>
  <c r="AB5" i="102" s="1"/>
  <c r="P7" i="103"/>
  <c r="O8" i="103"/>
  <c r="AO39" i="103"/>
  <c r="AO43" i="103" s="1"/>
  <c r="S7" i="104"/>
  <c r="Y7" i="104" s="1"/>
  <c r="O10" i="81"/>
  <c r="O5" i="84"/>
  <c r="S5" i="84" s="1"/>
  <c r="Y5" i="84" s="1"/>
  <c r="S5" i="86"/>
  <c r="AO39" i="86"/>
  <c r="AO43" i="86" s="1"/>
  <c r="T15" i="88"/>
  <c r="Z15" i="88" s="1"/>
  <c r="O7" i="59"/>
  <c r="P7" i="90"/>
  <c r="T15" i="91"/>
  <c r="Z15" i="91" s="1"/>
  <c r="AA7" i="92"/>
  <c r="AB7" i="92" s="1"/>
  <c r="T15" i="94"/>
  <c r="Z15" i="94" s="1"/>
  <c r="S6" i="95"/>
  <c r="Y6" i="95" s="1"/>
  <c r="P11" i="95"/>
  <c r="P12" i="96"/>
  <c r="AA8" i="97"/>
  <c r="AB8" i="97" s="1"/>
  <c r="S7" i="98"/>
  <c r="Y7" i="98" s="1"/>
  <c r="P12" i="99"/>
  <c r="S7" i="101"/>
  <c r="Y7" i="101" s="1"/>
  <c r="O6" i="103"/>
  <c r="S10" i="103" s="1"/>
  <c r="Y10" i="103" s="1"/>
  <c r="T15" i="104"/>
  <c r="Z15" i="104" s="1"/>
  <c r="O7" i="89"/>
  <c r="O10" i="89"/>
  <c r="O5" i="89"/>
  <c r="S5" i="89" s="1"/>
  <c r="O12" i="89"/>
  <c r="AA8" i="89"/>
  <c r="AB8" i="89" s="1"/>
  <c r="O11" i="89"/>
  <c r="O6" i="89"/>
  <c r="O9" i="89"/>
  <c r="AO39" i="89"/>
  <c r="AO43" i="89" s="1"/>
  <c r="AA8" i="84"/>
  <c r="AB8" i="84" s="1"/>
  <c r="T15" i="84"/>
  <c r="Z15" i="84" s="1"/>
  <c r="AA7" i="84"/>
  <c r="AB7" i="84" s="1"/>
  <c r="P12" i="84"/>
  <c r="P6" i="84"/>
  <c r="P5" i="89"/>
  <c r="T5" i="89" s="1"/>
  <c r="P7" i="89"/>
  <c r="P6" i="89"/>
  <c r="P10" i="89"/>
  <c r="O7" i="81"/>
  <c r="O5" i="81"/>
  <c r="O8" i="81"/>
  <c r="O11" i="81"/>
  <c r="O6" i="81"/>
  <c r="P6" i="81"/>
  <c r="AA6" i="104"/>
  <c r="AB6" i="104" s="1"/>
  <c r="S8" i="104"/>
  <c r="Y8" i="104" s="1"/>
  <c r="P5" i="104"/>
  <c r="P9" i="104"/>
  <c r="P10" i="104"/>
  <c r="P11" i="104"/>
  <c r="P12" i="104"/>
  <c r="S13" i="104"/>
  <c r="AA7" i="104"/>
  <c r="AB7" i="104" s="1"/>
  <c r="S9" i="104"/>
  <c r="Y9" i="104" s="1"/>
  <c r="S10" i="104"/>
  <c r="Y10" i="104" s="1"/>
  <c r="S11" i="104"/>
  <c r="Y11" i="104" s="1"/>
  <c r="S12" i="104"/>
  <c r="Y12" i="104" s="1"/>
  <c r="Y5" i="104"/>
  <c r="AA6" i="103"/>
  <c r="AB6" i="103" s="1"/>
  <c r="S8" i="103"/>
  <c r="Y8" i="103" s="1"/>
  <c r="P5" i="103"/>
  <c r="P9" i="103"/>
  <c r="P10" i="103"/>
  <c r="P11" i="103"/>
  <c r="P12" i="103"/>
  <c r="S5" i="103"/>
  <c r="AA7" i="103"/>
  <c r="AB7" i="103" s="1"/>
  <c r="P6" i="103"/>
  <c r="P8" i="102"/>
  <c r="O5" i="102"/>
  <c r="AA6" i="102"/>
  <c r="AB6" i="102" s="1"/>
  <c r="O9" i="102"/>
  <c r="O10" i="102"/>
  <c r="O11" i="102"/>
  <c r="P5" i="102"/>
  <c r="P9" i="102"/>
  <c r="P10" i="102"/>
  <c r="P11" i="102"/>
  <c r="P6" i="102"/>
  <c r="AA6" i="101"/>
  <c r="AB6" i="101" s="1"/>
  <c r="S8" i="101"/>
  <c r="Y8" i="101" s="1"/>
  <c r="P8" i="101"/>
  <c r="P5" i="101"/>
  <c r="P9" i="101"/>
  <c r="P10" i="101"/>
  <c r="P11" i="101"/>
  <c r="S13" i="101"/>
  <c r="S9" i="101"/>
  <c r="Y9" i="101" s="1"/>
  <c r="S10" i="101"/>
  <c r="Y10" i="101" s="1"/>
  <c r="S11" i="101"/>
  <c r="Y11" i="101" s="1"/>
  <c r="S12" i="101"/>
  <c r="Y12" i="101" s="1"/>
  <c r="P6" i="101"/>
  <c r="Y5" i="101"/>
  <c r="S12" i="100"/>
  <c r="Y12" i="100" s="1"/>
  <c r="AA6" i="100"/>
  <c r="AB6" i="100" s="1"/>
  <c r="S8" i="100"/>
  <c r="Y8" i="100" s="1"/>
  <c r="O9" i="100"/>
  <c r="S9" i="100" s="1"/>
  <c r="Y9" i="100" s="1"/>
  <c r="O10" i="100"/>
  <c r="S11" i="100" s="1"/>
  <c r="Y11" i="100" s="1"/>
  <c r="O11" i="100"/>
  <c r="S5" i="100"/>
  <c r="AA7" i="100"/>
  <c r="AB7" i="100" s="1"/>
  <c r="T15" i="100"/>
  <c r="Z15" i="100" s="1"/>
  <c r="T5" i="100"/>
  <c r="P8" i="99"/>
  <c r="AA6" i="99"/>
  <c r="AB6" i="99" s="1"/>
  <c r="P5" i="99"/>
  <c r="P9" i="99"/>
  <c r="P10" i="99"/>
  <c r="P11" i="99"/>
  <c r="S13" i="99"/>
  <c r="P6" i="99"/>
  <c r="P8" i="98"/>
  <c r="AA6" i="98"/>
  <c r="AB6" i="98" s="1"/>
  <c r="S8" i="98"/>
  <c r="Y8" i="98" s="1"/>
  <c r="P10" i="98"/>
  <c r="P5" i="98"/>
  <c r="P9" i="98"/>
  <c r="P11" i="98"/>
  <c r="P12" i="98"/>
  <c r="S5" i="98"/>
  <c r="AA7" i="98"/>
  <c r="AB7" i="98" s="1"/>
  <c r="S9" i="98"/>
  <c r="Y9" i="98" s="1"/>
  <c r="S10" i="98"/>
  <c r="Y10" i="98" s="1"/>
  <c r="S11" i="98"/>
  <c r="Y11" i="98" s="1"/>
  <c r="S12" i="98"/>
  <c r="Y12" i="98" s="1"/>
  <c r="P8" i="97"/>
  <c r="O5" i="97"/>
  <c r="AA6" i="97"/>
  <c r="AB6" i="97" s="1"/>
  <c r="O9" i="97"/>
  <c r="O10" i="97"/>
  <c r="O11" i="97"/>
  <c r="O12" i="97"/>
  <c r="P10" i="97"/>
  <c r="P5" i="97"/>
  <c r="P9" i="97"/>
  <c r="P11" i="97"/>
  <c r="AA7" i="97"/>
  <c r="AB7" i="97" s="1"/>
  <c r="AA6" i="96"/>
  <c r="AB6" i="96" s="1"/>
  <c r="P5" i="96"/>
  <c r="P9" i="96"/>
  <c r="P10" i="96"/>
  <c r="P11" i="96"/>
  <c r="S13" i="96"/>
  <c r="AA7" i="96"/>
  <c r="AB7" i="96" s="1"/>
  <c r="T15" i="96"/>
  <c r="Z15" i="96" s="1"/>
  <c r="S6" i="96"/>
  <c r="Y6" i="96" s="1"/>
  <c r="T7" i="95"/>
  <c r="Z7" i="95" s="1"/>
  <c r="AA6" i="95"/>
  <c r="AB6" i="95" s="1"/>
  <c r="S8" i="95"/>
  <c r="Y8" i="95" s="1"/>
  <c r="S5" i="95"/>
  <c r="AA7" i="95"/>
  <c r="AB7" i="95" s="1"/>
  <c r="S11" i="95"/>
  <c r="Y11" i="95" s="1"/>
  <c r="T5" i="95"/>
  <c r="T15" i="95"/>
  <c r="Z15" i="95" s="1"/>
  <c r="P8" i="94"/>
  <c r="AA6" i="94"/>
  <c r="AB6" i="94" s="1"/>
  <c r="S8" i="94"/>
  <c r="Y8" i="94" s="1"/>
  <c r="P5" i="94"/>
  <c r="P9" i="94"/>
  <c r="P10" i="94"/>
  <c r="P11" i="94"/>
  <c r="S12" i="94"/>
  <c r="Y12" i="94" s="1"/>
  <c r="S9" i="94"/>
  <c r="Y9" i="94" s="1"/>
  <c r="S7" i="93"/>
  <c r="Y7" i="93" s="1"/>
  <c r="P8" i="93"/>
  <c r="AA6" i="93"/>
  <c r="AB6" i="93" s="1"/>
  <c r="S8" i="93"/>
  <c r="Y8" i="93" s="1"/>
  <c r="P7" i="93"/>
  <c r="P5" i="93"/>
  <c r="P9" i="93"/>
  <c r="P10" i="93"/>
  <c r="P11" i="93"/>
  <c r="S9" i="93"/>
  <c r="Y9" i="93" s="1"/>
  <c r="S10" i="93"/>
  <c r="Y10" i="93" s="1"/>
  <c r="S11" i="93"/>
  <c r="Y11" i="93" s="1"/>
  <c r="T15" i="93"/>
  <c r="Z15" i="93" s="1"/>
  <c r="S9" i="92"/>
  <c r="Y9" i="92" s="1"/>
  <c r="S7" i="92"/>
  <c r="Y7" i="92" s="1"/>
  <c r="P8" i="92"/>
  <c r="S8" i="92"/>
  <c r="Y8" i="92" s="1"/>
  <c r="P7" i="92"/>
  <c r="AA5" i="92"/>
  <c r="AB5" i="92" s="1"/>
  <c r="P5" i="92"/>
  <c r="P9" i="92"/>
  <c r="P10" i="92"/>
  <c r="P11" i="92"/>
  <c r="S13" i="92"/>
  <c r="S12" i="92"/>
  <c r="Y12" i="92" s="1"/>
  <c r="S10" i="92"/>
  <c r="Y10" i="92" s="1"/>
  <c r="Y5" i="92"/>
  <c r="P8" i="91"/>
  <c r="AA6" i="91"/>
  <c r="AB6" i="91" s="1"/>
  <c r="P5" i="91"/>
  <c r="P9" i="91"/>
  <c r="P10" i="91"/>
  <c r="AA7" i="91"/>
  <c r="AB7" i="91" s="1"/>
  <c r="AA6" i="90"/>
  <c r="AB6" i="90" s="1"/>
  <c r="S8" i="90"/>
  <c r="Y8" i="90" s="1"/>
  <c r="P5" i="90"/>
  <c r="P9" i="90"/>
  <c r="P10" i="90"/>
  <c r="P11" i="90"/>
  <c r="P12" i="90"/>
  <c r="S13" i="90"/>
  <c r="P6" i="90"/>
  <c r="T15" i="90"/>
  <c r="Z15" i="90" s="1"/>
  <c r="S11" i="90"/>
  <c r="Y11" i="90" s="1"/>
  <c r="P8" i="59"/>
  <c r="AA6" i="59"/>
  <c r="AB6" i="59" s="1"/>
  <c r="S8" i="59"/>
  <c r="Y8" i="59" s="1"/>
  <c r="P5" i="59"/>
  <c r="P12" i="59"/>
  <c r="S5" i="59"/>
  <c r="AA7" i="59"/>
  <c r="AB7" i="59" s="1"/>
  <c r="S9" i="59"/>
  <c r="Y9" i="59" s="1"/>
  <c r="S10" i="59"/>
  <c r="Y10" i="59" s="1"/>
  <c r="S11" i="59"/>
  <c r="Y11" i="59" s="1"/>
  <c r="S12" i="59"/>
  <c r="Y12" i="59" s="1"/>
  <c r="P10" i="59"/>
  <c r="P6" i="59"/>
  <c r="T15" i="59"/>
  <c r="Z15" i="59" s="1"/>
  <c r="P9" i="59"/>
  <c r="P11" i="59"/>
  <c r="S8" i="88"/>
  <c r="Y8" i="88" s="1"/>
  <c r="AA6" i="88"/>
  <c r="AB6" i="88" s="1"/>
  <c r="P5" i="88"/>
  <c r="P9" i="88"/>
  <c r="P10" i="88"/>
  <c r="P11" i="88"/>
  <c r="P12" i="88"/>
  <c r="S13" i="88"/>
  <c r="S12" i="88"/>
  <c r="Y12" i="88" s="1"/>
  <c r="S9" i="88"/>
  <c r="Y9" i="88" s="1"/>
  <c r="P6" i="88"/>
  <c r="S10" i="88"/>
  <c r="Y10" i="88" s="1"/>
  <c r="AA5" i="86"/>
  <c r="AB5" i="86" s="1"/>
  <c r="S7" i="86"/>
  <c r="Y7" i="86" s="1"/>
  <c r="P8" i="86"/>
  <c r="AA6" i="86"/>
  <c r="AB6" i="86" s="1"/>
  <c r="S8" i="86"/>
  <c r="Y8" i="86" s="1"/>
  <c r="S10" i="86"/>
  <c r="Y10" i="86" s="1"/>
  <c r="S12" i="86"/>
  <c r="Y12" i="86" s="1"/>
  <c r="P7" i="86"/>
  <c r="P5" i="86"/>
  <c r="P9" i="86"/>
  <c r="P10" i="86"/>
  <c r="P11" i="86"/>
  <c r="S13" i="86"/>
  <c r="S9" i="86"/>
  <c r="Y9" i="86" s="1"/>
  <c r="Y5" i="86"/>
  <c r="S10" i="84"/>
  <c r="Y10" i="84" s="1"/>
  <c r="P8" i="84"/>
  <c r="AA6" i="84"/>
  <c r="AB6" i="84" s="1"/>
  <c r="P7" i="84"/>
  <c r="AA5" i="84"/>
  <c r="AB5" i="84" s="1"/>
  <c r="S7" i="84"/>
  <c r="Y7" i="84" s="1"/>
  <c r="P5" i="84"/>
  <c r="P9" i="84"/>
  <c r="P10" i="84"/>
  <c r="P11" i="84"/>
  <c r="AA5" i="89"/>
  <c r="AB5" i="89" s="1"/>
  <c r="P8" i="89"/>
  <c r="AA6" i="89"/>
  <c r="AB6" i="89" s="1"/>
  <c r="P9" i="89"/>
  <c r="P12" i="89"/>
  <c r="AA7" i="89"/>
  <c r="AB7" i="89" s="1"/>
  <c r="P11" i="89"/>
  <c r="T15" i="89"/>
  <c r="Z15" i="89" s="1"/>
  <c r="T15" i="81"/>
  <c r="Z15" i="81" s="1"/>
  <c r="AA7" i="81"/>
  <c r="AB7" i="81" s="1"/>
  <c r="P12" i="81"/>
  <c r="AA5" i="81"/>
  <c r="AB5" i="81" s="1"/>
  <c r="AA8" i="81"/>
  <c r="AB8" i="81" s="1"/>
  <c r="P7" i="81"/>
  <c r="P8" i="81"/>
  <c r="AA6" i="81"/>
  <c r="AB6" i="81" s="1"/>
  <c r="P5" i="81"/>
  <c r="P9" i="81"/>
  <c r="P10" i="81"/>
  <c r="P11" i="81"/>
  <c r="AA6" i="87"/>
  <c r="AB6" i="87" s="1"/>
  <c r="AA5" i="87"/>
  <c r="AB5" i="87" s="1"/>
  <c r="P5" i="87"/>
  <c r="T15" i="87"/>
  <c r="Z15" i="87" s="1"/>
  <c r="AA8" i="87"/>
  <c r="AB8" i="87" s="1"/>
  <c r="AA7" i="87"/>
  <c r="AB7" i="87" s="1"/>
  <c r="P6" i="87"/>
  <c r="P7" i="87"/>
  <c r="P8" i="87"/>
  <c r="P9" i="87"/>
  <c r="P10" i="87"/>
  <c r="P11" i="87"/>
  <c r="S10" i="90" l="1"/>
  <c r="Y10" i="90" s="1"/>
  <c r="S13" i="100"/>
  <c r="S9" i="103"/>
  <c r="Y9" i="103" s="1"/>
  <c r="S11" i="84"/>
  <c r="Y11" i="84" s="1"/>
  <c r="S6" i="59"/>
  <c r="Y6" i="59" s="1"/>
  <c r="S7" i="59"/>
  <c r="Y7" i="59" s="1"/>
  <c r="S10" i="95"/>
  <c r="Y10" i="95" s="1"/>
  <c r="T8" i="100"/>
  <c r="Z8" i="100" s="1"/>
  <c r="S6" i="91"/>
  <c r="Y6" i="91" s="1"/>
  <c r="S7" i="91"/>
  <c r="Y7" i="91" s="1"/>
  <c r="S12" i="91"/>
  <c r="Y12" i="91" s="1"/>
  <c r="T12" i="100"/>
  <c r="Z12" i="100" s="1"/>
  <c r="S6" i="103"/>
  <c r="Y6" i="103" s="1"/>
  <c r="S13" i="103"/>
  <c r="S13" i="95"/>
  <c r="S6" i="99"/>
  <c r="Y6" i="99" s="1"/>
  <c r="S5" i="99"/>
  <c r="Y5" i="99" s="1"/>
  <c r="S11" i="91"/>
  <c r="Y11" i="91" s="1"/>
  <c r="S6" i="94"/>
  <c r="Y6" i="94" s="1"/>
  <c r="S5" i="94"/>
  <c r="Y5" i="94" s="1"/>
  <c r="S13" i="91"/>
  <c r="S6" i="84"/>
  <c r="Y6" i="84" s="1"/>
  <c r="S9" i="84"/>
  <c r="Y9" i="84" s="1"/>
  <c r="S10" i="91"/>
  <c r="Y10" i="91" s="1"/>
  <c r="S14" i="92"/>
  <c r="T11" i="95"/>
  <c r="Z11" i="95" s="1"/>
  <c r="S11" i="96"/>
  <c r="Y11" i="96" s="1"/>
  <c r="S12" i="99"/>
  <c r="Y12" i="99" s="1"/>
  <c r="T10" i="100"/>
  <c r="Z10" i="100" s="1"/>
  <c r="S12" i="103"/>
  <c r="Y12" i="103" s="1"/>
  <c r="S7" i="81"/>
  <c r="Y7" i="81" s="1"/>
  <c r="S7" i="94"/>
  <c r="Y7" i="94" s="1"/>
  <c r="S6" i="90"/>
  <c r="Y6" i="90" s="1"/>
  <c r="S7" i="90"/>
  <c r="Y7" i="90" s="1"/>
  <c r="S5" i="90"/>
  <c r="Y5" i="90" s="1"/>
  <c r="S9" i="90"/>
  <c r="Y9" i="90" s="1"/>
  <c r="S13" i="94"/>
  <c r="S8" i="91"/>
  <c r="Y8" i="91" s="1"/>
  <c r="T11" i="100"/>
  <c r="Z11" i="100" s="1"/>
  <c r="S8" i="84"/>
  <c r="Y8" i="84" s="1"/>
  <c r="S9" i="91"/>
  <c r="Y9" i="91" s="1"/>
  <c r="S11" i="94"/>
  <c r="Y11" i="94" s="1"/>
  <c r="T10" i="95"/>
  <c r="Z10" i="95" s="1"/>
  <c r="T8" i="95"/>
  <c r="Z8" i="95" s="1"/>
  <c r="S10" i="96"/>
  <c r="Y10" i="96" s="1"/>
  <c r="S11" i="99"/>
  <c r="Y11" i="99" s="1"/>
  <c r="S8" i="99"/>
  <c r="Y8" i="99" s="1"/>
  <c r="S11" i="103"/>
  <c r="Y11" i="103" s="1"/>
  <c r="T6" i="100"/>
  <c r="Z6" i="100" s="1"/>
  <c r="T7" i="100"/>
  <c r="Z7" i="100" s="1"/>
  <c r="S13" i="98"/>
  <c r="S12" i="96"/>
  <c r="Y12" i="96" s="1"/>
  <c r="S7" i="96"/>
  <c r="Y7" i="96" s="1"/>
  <c r="S5" i="96"/>
  <c r="T9" i="95"/>
  <c r="Z9" i="95" s="1"/>
  <c r="S9" i="96"/>
  <c r="Y9" i="96" s="1"/>
  <c r="S10" i="99"/>
  <c r="Y10" i="99" s="1"/>
  <c r="S7" i="103"/>
  <c r="Y7" i="103" s="1"/>
  <c r="S13" i="93"/>
  <c r="S5" i="93"/>
  <c r="Y5" i="93" s="1"/>
  <c r="S7" i="89"/>
  <c r="Y7" i="89" s="1"/>
  <c r="T6" i="89"/>
  <c r="Z6" i="89" s="1"/>
  <c r="S8" i="89"/>
  <c r="Y8" i="89" s="1"/>
  <c r="S11" i="89"/>
  <c r="Y11" i="89" s="1"/>
  <c r="S6" i="89"/>
  <c r="Y6" i="89" s="1"/>
  <c r="S10" i="89"/>
  <c r="Y10" i="89" s="1"/>
  <c r="S9" i="89"/>
  <c r="Y9" i="89" s="1"/>
  <c r="T7" i="89"/>
  <c r="Z7" i="89" s="1"/>
  <c r="T9" i="89"/>
  <c r="Z9" i="89" s="1"/>
  <c r="T12" i="89"/>
  <c r="Z12" i="89" s="1"/>
  <c r="T8" i="89"/>
  <c r="Z8" i="89" s="1"/>
  <c r="T10" i="89"/>
  <c r="Z10" i="89" s="1"/>
  <c r="S11" i="81"/>
  <c r="Y11" i="81" s="1"/>
  <c r="S10" i="81"/>
  <c r="Y10" i="81" s="1"/>
  <c r="S9" i="81"/>
  <c r="Y9" i="81" s="1"/>
  <c r="S8" i="81"/>
  <c r="Y8" i="81" s="1"/>
  <c r="S5" i="81"/>
  <c r="Y5" i="81" s="1"/>
  <c r="S6" i="81"/>
  <c r="Y6" i="81" s="1"/>
  <c r="S12" i="81"/>
  <c r="Y12" i="81" s="1"/>
  <c r="S14" i="104"/>
  <c r="T7" i="104"/>
  <c r="Z7" i="104" s="1"/>
  <c r="T6" i="104"/>
  <c r="Z6" i="104" s="1"/>
  <c r="T12" i="104"/>
  <c r="Z12" i="104" s="1"/>
  <c r="T11" i="104"/>
  <c r="Z11" i="104" s="1"/>
  <c r="T10" i="104"/>
  <c r="Z10" i="104" s="1"/>
  <c r="T9" i="104"/>
  <c r="Z9" i="104" s="1"/>
  <c r="T5" i="104"/>
  <c r="T8" i="104"/>
  <c r="Z8" i="104" s="1"/>
  <c r="Y5" i="103"/>
  <c r="T6" i="103"/>
  <c r="Z6" i="103" s="1"/>
  <c r="T12" i="103"/>
  <c r="Z12" i="103" s="1"/>
  <c r="T11" i="103"/>
  <c r="Z11" i="103" s="1"/>
  <c r="T10" i="103"/>
  <c r="Z10" i="103" s="1"/>
  <c r="T9" i="103"/>
  <c r="Z9" i="103" s="1"/>
  <c r="T5" i="103"/>
  <c r="T7" i="103"/>
  <c r="Z7" i="103" s="1"/>
  <c r="T8" i="103"/>
  <c r="Z8" i="103" s="1"/>
  <c r="T6" i="102"/>
  <c r="Z6" i="102" s="1"/>
  <c r="T12" i="102"/>
  <c r="Z12" i="102" s="1"/>
  <c r="T11" i="102"/>
  <c r="Z11" i="102" s="1"/>
  <c r="T10" i="102"/>
  <c r="Z10" i="102" s="1"/>
  <c r="T9" i="102"/>
  <c r="Z9" i="102" s="1"/>
  <c r="T5" i="102"/>
  <c r="T8" i="102"/>
  <c r="Z8" i="102" s="1"/>
  <c r="T7" i="102"/>
  <c r="Z7" i="102" s="1"/>
  <c r="S7" i="102"/>
  <c r="Y7" i="102" s="1"/>
  <c r="S6" i="102"/>
  <c r="Y6" i="102" s="1"/>
  <c r="S12" i="102"/>
  <c r="Y12" i="102" s="1"/>
  <c r="S11" i="102"/>
  <c r="Y11" i="102" s="1"/>
  <c r="S10" i="102"/>
  <c r="Y10" i="102" s="1"/>
  <c r="S9" i="102"/>
  <c r="Y9" i="102" s="1"/>
  <c r="S5" i="102"/>
  <c r="S13" i="102"/>
  <c r="S8" i="102"/>
  <c r="Y8" i="102" s="1"/>
  <c r="S14" i="101"/>
  <c r="T6" i="101"/>
  <c r="Z6" i="101" s="1"/>
  <c r="T12" i="101"/>
  <c r="Z12" i="101" s="1"/>
  <c r="T10" i="101"/>
  <c r="Z10" i="101" s="1"/>
  <c r="T5" i="101"/>
  <c r="T11" i="101"/>
  <c r="Z11" i="101" s="1"/>
  <c r="T9" i="101"/>
  <c r="Z9" i="101" s="1"/>
  <c r="T8" i="101"/>
  <c r="Z8" i="101" s="1"/>
  <c r="T7" i="101"/>
  <c r="Z7" i="101" s="1"/>
  <c r="S14" i="100"/>
  <c r="Y5" i="100"/>
  <c r="S10" i="100"/>
  <c r="Y10" i="100" s="1"/>
  <c r="Z5" i="100"/>
  <c r="T6" i="99"/>
  <c r="Z6" i="99" s="1"/>
  <c r="T10" i="99"/>
  <c r="Z10" i="99" s="1"/>
  <c r="T12" i="99"/>
  <c r="Z12" i="99" s="1"/>
  <c r="T11" i="99"/>
  <c r="Z11" i="99" s="1"/>
  <c r="T9" i="99"/>
  <c r="Z9" i="99" s="1"/>
  <c r="T5" i="99"/>
  <c r="T8" i="99"/>
  <c r="Z8" i="99" s="1"/>
  <c r="T7" i="99"/>
  <c r="Z7" i="99" s="1"/>
  <c r="S14" i="98"/>
  <c r="Y5" i="98"/>
  <c r="T6" i="98"/>
  <c r="Z6" i="98" s="1"/>
  <c r="T12" i="98"/>
  <c r="Z12" i="98" s="1"/>
  <c r="T11" i="98"/>
  <c r="Z11" i="98" s="1"/>
  <c r="T10" i="98"/>
  <c r="Z10" i="98" s="1"/>
  <c r="T9" i="98"/>
  <c r="Z9" i="98" s="1"/>
  <c r="T5" i="98"/>
  <c r="T8" i="98"/>
  <c r="Z8" i="98" s="1"/>
  <c r="T7" i="98"/>
  <c r="Z7" i="98" s="1"/>
  <c r="T6" i="97"/>
  <c r="Z6" i="97" s="1"/>
  <c r="T11" i="97"/>
  <c r="Z11" i="97" s="1"/>
  <c r="T9" i="97"/>
  <c r="Z9" i="97" s="1"/>
  <c r="T12" i="97"/>
  <c r="Z12" i="97" s="1"/>
  <c r="T10" i="97"/>
  <c r="Z10" i="97" s="1"/>
  <c r="T5" i="97"/>
  <c r="T8" i="97"/>
  <c r="Z8" i="97" s="1"/>
  <c r="T7" i="97"/>
  <c r="Z7" i="97" s="1"/>
  <c r="S6" i="97"/>
  <c r="Y6" i="97" s="1"/>
  <c r="S12" i="97"/>
  <c r="Y12" i="97" s="1"/>
  <c r="S11" i="97"/>
  <c r="Y11" i="97" s="1"/>
  <c r="S10" i="97"/>
  <c r="Y10" i="97" s="1"/>
  <c r="S9" i="97"/>
  <c r="Y9" i="97" s="1"/>
  <c r="S5" i="97"/>
  <c r="S13" i="97"/>
  <c r="S7" i="97"/>
  <c r="Y7" i="97" s="1"/>
  <c r="S8" i="97"/>
  <c r="Y8" i="97" s="1"/>
  <c r="T6" i="96"/>
  <c r="Z6" i="96" s="1"/>
  <c r="T12" i="96"/>
  <c r="Z12" i="96" s="1"/>
  <c r="T10" i="96"/>
  <c r="Z10" i="96" s="1"/>
  <c r="T11" i="96"/>
  <c r="Z11" i="96" s="1"/>
  <c r="T9" i="96"/>
  <c r="Z9" i="96" s="1"/>
  <c r="T5" i="96"/>
  <c r="T7" i="96"/>
  <c r="Z7" i="96" s="1"/>
  <c r="T8" i="96"/>
  <c r="Z8" i="96" s="1"/>
  <c r="T14" i="95"/>
  <c r="Z5" i="95"/>
  <c r="S14" i="95"/>
  <c r="Y5" i="95"/>
  <c r="T12" i="94"/>
  <c r="Z12" i="94" s="1"/>
  <c r="T11" i="94"/>
  <c r="Z11" i="94" s="1"/>
  <c r="T10" i="94"/>
  <c r="Z10" i="94" s="1"/>
  <c r="T9" i="94"/>
  <c r="Z9" i="94" s="1"/>
  <c r="T5" i="94"/>
  <c r="T8" i="94"/>
  <c r="Z8" i="94" s="1"/>
  <c r="T7" i="94"/>
  <c r="Z7" i="94" s="1"/>
  <c r="T6" i="94"/>
  <c r="Z6" i="94" s="1"/>
  <c r="T6" i="93"/>
  <c r="Z6" i="93" s="1"/>
  <c r="T12" i="93"/>
  <c r="Z12" i="93" s="1"/>
  <c r="T11" i="93"/>
  <c r="Z11" i="93" s="1"/>
  <c r="T10" i="93"/>
  <c r="Z10" i="93" s="1"/>
  <c r="T9" i="93"/>
  <c r="Z9" i="93" s="1"/>
  <c r="T5" i="93"/>
  <c r="T8" i="93"/>
  <c r="Z8" i="93" s="1"/>
  <c r="T7" i="93"/>
  <c r="Z7" i="93" s="1"/>
  <c r="S14" i="93"/>
  <c r="T12" i="92"/>
  <c r="Z12" i="92" s="1"/>
  <c r="T11" i="92"/>
  <c r="Z11" i="92" s="1"/>
  <c r="T10" i="92"/>
  <c r="Z10" i="92" s="1"/>
  <c r="T9" i="92"/>
  <c r="Z9" i="92" s="1"/>
  <c r="T5" i="92"/>
  <c r="T8" i="92"/>
  <c r="Z8" i="92" s="1"/>
  <c r="T7" i="92"/>
  <c r="Z7" i="92" s="1"/>
  <c r="T6" i="92"/>
  <c r="Z6" i="92" s="1"/>
  <c r="Y23" i="92"/>
  <c r="Y14" i="92"/>
  <c r="Y18" i="92" s="1"/>
  <c r="Y5" i="91"/>
  <c r="T12" i="91"/>
  <c r="Z12" i="91" s="1"/>
  <c r="T11" i="91"/>
  <c r="Z11" i="91" s="1"/>
  <c r="T10" i="91"/>
  <c r="Z10" i="91" s="1"/>
  <c r="T9" i="91"/>
  <c r="Z9" i="91" s="1"/>
  <c r="T5" i="91"/>
  <c r="T8" i="91"/>
  <c r="Z8" i="91" s="1"/>
  <c r="T6" i="91"/>
  <c r="Z6" i="91" s="1"/>
  <c r="T7" i="91"/>
  <c r="Z7" i="91" s="1"/>
  <c r="T6" i="90"/>
  <c r="Z6" i="90" s="1"/>
  <c r="T12" i="90"/>
  <c r="Z12" i="90" s="1"/>
  <c r="T11" i="90"/>
  <c r="Z11" i="90" s="1"/>
  <c r="T10" i="90"/>
  <c r="Z10" i="90" s="1"/>
  <c r="T9" i="90"/>
  <c r="Z9" i="90" s="1"/>
  <c r="T5" i="90"/>
  <c r="T8" i="90"/>
  <c r="Z8" i="90" s="1"/>
  <c r="T7" i="90"/>
  <c r="Z7" i="90" s="1"/>
  <c r="S14" i="90"/>
  <c r="T6" i="59"/>
  <c r="Z6" i="59" s="1"/>
  <c r="T12" i="59"/>
  <c r="Z12" i="59" s="1"/>
  <c r="T5" i="59"/>
  <c r="T11" i="59"/>
  <c r="Z11" i="59" s="1"/>
  <c r="T10" i="59"/>
  <c r="Z10" i="59" s="1"/>
  <c r="T9" i="59"/>
  <c r="Z9" i="59" s="1"/>
  <c r="T8" i="59"/>
  <c r="Z8" i="59" s="1"/>
  <c r="T7" i="59"/>
  <c r="Z7" i="59" s="1"/>
  <c r="S14" i="59"/>
  <c r="Y5" i="59"/>
  <c r="S14" i="88"/>
  <c r="T6" i="88"/>
  <c r="Z6" i="88" s="1"/>
  <c r="T12" i="88"/>
  <c r="Z12" i="88" s="1"/>
  <c r="T11" i="88"/>
  <c r="Z11" i="88" s="1"/>
  <c r="T10" i="88"/>
  <c r="Z10" i="88" s="1"/>
  <c r="T9" i="88"/>
  <c r="Z9" i="88" s="1"/>
  <c r="T5" i="88"/>
  <c r="T8" i="88"/>
  <c r="Z8" i="88" s="1"/>
  <c r="T7" i="88"/>
  <c r="Z7" i="88" s="1"/>
  <c r="T12" i="86"/>
  <c r="Z12" i="86" s="1"/>
  <c r="T11" i="86"/>
  <c r="Z11" i="86" s="1"/>
  <c r="T10" i="86"/>
  <c r="Z10" i="86" s="1"/>
  <c r="T9" i="86"/>
  <c r="Z9" i="86" s="1"/>
  <c r="T8" i="86"/>
  <c r="Z8" i="86" s="1"/>
  <c r="T7" i="86"/>
  <c r="Z7" i="86" s="1"/>
  <c r="T5" i="86"/>
  <c r="T6" i="86"/>
  <c r="Z6" i="86" s="1"/>
  <c r="S14" i="86"/>
  <c r="T6" i="84"/>
  <c r="Z6" i="84" s="1"/>
  <c r="T12" i="84"/>
  <c r="Z12" i="84" s="1"/>
  <c r="T11" i="84"/>
  <c r="Z11" i="84" s="1"/>
  <c r="T10" i="84"/>
  <c r="Z10" i="84" s="1"/>
  <c r="T9" i="84"/>
  <c r="Z9" i="84" s="1"/>
  <c r="T8" i="84"/>
  <c r="Z8" i="84" s="1"/>
  <c r="T7" i="84"/>
  <c r="Z7" i="84" s="1"/>
  <c r="T5" i="84"/>
  <c r="Y5" i="89"/>
  <c r="T11" i="89"/>
  <c r="Z11" i="89" s="1"/>
  <c r="Z5" i="89"/>
  <c r="T12" i="81"/>
  <c r="Z12" i="81" s="1"/>
  <c r="T11" i="81"/>
  <c r="Z11" i="81" s="1"/>
  <c r="T10" i="81"/>
  <c r="Z10" i="81" s="1"/>
  <c r="T9" i="81"/>
  <c r="Z9" i="81" s="1"/>
  <c r="T5" i="81"/>
  <c r="T8" i="81"/>
  <c r="Z8" i="81" s="1"/>
  <c r="T7" i="81"/>
  <c r="Z7" i="81" s="1"/>
  <c r="T6" i="81"/>
  <c r="Z6" i="81" s="1"/>
  <c r="T7" i="87"/>
  <c r="Z7" i="87" s="1"/>
  <c r="T12" i="87"/>
  <c r="Z12" i="87" s="1"/>
  <c r="T10" i="87"/>
  <c r="Z10" i="87" s="1"/>
  <c r="T6" i="87"/>
  <c r="Z6" i="87" s="1"/>
  <c r="T11" i="87"/>
  <c r="Z11" i="87" s="1"/>
  <c r="T9" i="87"/>
  <c r="Z9" i="87" s="1"/>
  <c r="T5" i="87"/>
  <c r="T8" i="87"/>
  <c r="Z8" i="87" s="1"/>
  <c r="G30" i="87"/>
  <c r="Z19" i="87" s="1"/>
  <c r="S14" i="94" l="1"/>
  <c r="Y5" i="96"/>
  <c r="S14" i="96"/>
  <c r="S12" i="84"/>
  <c r="Y12" i="84" s="1"/>
  <c r="S14" i="99"/>
  <c r="Y14" i="99" s="1"/>
  <c r="Y18" i="99" s="1"/>
  <c r="S14" i="103"/>
  <c r="Y14" i="103" s="1"/>
  <c r="Y18" i="103" s="1"/>
  <c r="S14" i="91"/>
  <c r="Y23" i="91" s="1"/>
  <c r="T14" i="100"/>
  <c r="S12" i="89"/>
  <c r="Y12" i="89" s="1"/>
  <c r="T14" i="89"/>
  <c r="Z23" i="89" s="1"/>
  <c r="S13" i="81"/>
  <c r="S14" i="81" s="1"/>
  <c r="Y23" i="81" s="1"/>
  <c r="Y14" i="104"/>
  <c r="Y18" i="104" s="1"/>
  <c r="Y23" i="104"/>
  <c r="T14" i="104"/>
  <c r="Z5" i="104"/>
  <c r="T14" i="103"/>
  <c r="Z5" i="103"/>
  <c r="S14" i="102"/>
  <c r="Y5" i="102"/>
  <c r="T14" i="102"/>
  <c r="Z5" i="102"/>
  <c r="Y14" i="101"/>
  <c r="Y18" i="101" s="1"/>
  <c r="Y23" i="101"/>
  <c r="T14" i="101"/>
  <c r="Z5" i="101"/>
  <c r="Y14" i="100"/>
  <c r="Y18" i="100" s="1"/>
  <c r="Y23" i="100"/>
  <c r="Z23" i="100"/>
  <c r="Z14" i="100"/>
  <c r="Z18" i="100" s="1"/>
  <c r="T14" i="99"/>
  <c r="Z5" i="99"/>
  <c r="Y14" i="98"/>
  <c r="Y18" i="98" s="1"/>
  <c r="Y23" i="98"/>
  <c r="T14" i="98"/>
  <c r="Z5" i="98"/>
  <c r="S14" i="97"/>
  <c r="Y5" i="97"/>
  <c r="T14" i="97"/>
  <c r="Z5" i="97"/>
  <c r="T14" i="96"/>
  <c r="Z5" i="96"/>
  <c r="Z23" i="95"/>
  <c r="Z14" i="95"/>
  <c r="Z18" i="95" s="1"/>
  <c r="Z24" i="95" s="1"/>
  <c r="Y14" i="95"/>
  <c r="Y18" i="95" s="1"/>
  <c r="Y23" i="95"/>
  <c r="Y23" i="94"/>
  <c r="Y14" i="94"/>
  <c r="Y18" i="94" s="1"/>
  <c r="T14" i="94"/>
  <c r="Z5" i="94"/>
  <c r="Y23" i="93"/>
  <c r="Y14" i="93"/>
  <c r="Y18" i="93" s="1"/>
  <c r="Y24" i="93" s="1"/>
  <c r="T14" i="93"/>
  <c r="Z5" i="93"/>
  <c r="T14" i="92"/>
  <c r="Z5" i="92"/>
  <c r="Y24" i="92"/>
  <c r="Y14" i="91"/>
  <c r="Y18" i="91" s="1"/>
  <c r="Z5" i="91"/>
  <c r="T14" i="91"/>
  <c r="T14" i="90"/>
  <c r="Z5" i="90"/>
  <c r="Y23" i="90"/>
  <c r="Y14" i="90"/>
  <c r="Y18" i="90" s="1"/>
  <c r="Y24" i="90" s="1"/>
  <c r="Y14" i="59"/>
  <c r="Y18" i="59" s="1"/>
  <c r="Y24" i="59" s="1"/>
  <c r="Y23" i="59"/>
  <c r="T14" i="59"/>
  <c r="Z5" i="59"/>
  <c r="T14" i="88"/>
  <c r="Z5" i="88"/>
  <c r="Y14" i="88"/>
  <c r="Y18" i="88" s="1"/>
  <c r="Y23" i="88"/>
  <c r="T14" i="86"/>
  <c r="Z5" i="86"/>
  <c r="Y23" i="86"/>
  <c r="Y14" i="86"/>
  <c r="Y18" i="86" s="1"/>
  <c r="Y24" i="86" s="1"/>
  <c r="Z5" i="84"/>
  <c r="T14" i="84"/>
  <c r="T14" i="81"/>
  <c r="Z5" i="81"/>
  <c r="T14" i="87"/>
  <c r="Z5" i="87"/>
  <c r="Y24" i="100" l="1"/>
  <c r="Y23" i="96"/>
  <c r="Y14" i="96"/>
  <c r="Y18" i="96" s="1"/>
  <c r="Y24" i="96" s="1"/>
  <c r="Y23" i="99"/>
  <c r="Y24" i="99" s="1"/>
  <c r="Y23" i="103"/>
  <c r="S13" i="84"/>
  <c r="S14" i="84" s="1"/>
  <c r="Z24" i="100"/>
  <c r="S13" i="89"/>
  <c r="S14" i="89" s="1"/>
  <c r="Z14" i="89"/>
  <c r="Z18" i="89" s="1"/>
  <c r="Z24" i="89" s="1"/>
  <c r="Y14" i="81"/>
  <c r="Y18" i="81" s="1"/>
  <c r="Y24" i="81" s="1"/>
  <c r="Y24" i="104"/>
  <c r="Z23" i="104"/>
  <c r="Z14" i="104"/>
  <c r="Z18" i="104" s="1"/>
  <c r="Z24" i="104" s="1"/>
  <c r="Y24" i="103"/>
  <c r="Z14" i="103"/>
  <c r="Z18" i="103" s="1"/>
  <c r="Z24" i="103" s="1"/>
  <c r="Z23" i="103"/>
  <c r="Y14" i="102"/>
  <c r="Y18" i="102" s="1"/>
  <c r="Y24" i="102" s="1"/>
  <c r="Y23" i="102"/>
  <c r="Z23" i="102"/>
  <c r="Z14" i="102"/>
  <c r="Z18" i="102" s="1"/>
  <c r="Y24" i="101"/>
  <c r="Z23" i="101"/>
  <c r="Z14" i="101"/>
  <c r="Z18" i="101" s="1"/>
  <c r="Z23" i="99"/>
  <c r="Z14" i="99"/>
  <c r="Z18" i="99" s="1"/>
  <c r="Y24" i="98"/>
  <c r="Z23" i="98"/>
  <c r="Z14" i="98"/>
  <c r="Z18" i="98" s="1"/>
  <c r="Z24" i="98" s="1"/>
  <c r="Y23" i="97"/>
  <c r="Y14" i="97"/>
  <c r="Y18" i="97" s="1"/>
  <c r="Z23" i="97"/>
  <c r="Z14" i="97"/>
  <c r="Z18" i="97" s="1"/>
  <c r="Z24" i="97" s="1"/>
  <c r="Z23" i="96"/>
  <c r="Z14" i="96"/>
  <c r="Z18" i="96" s="1"/>
  <c r="Z24" i="96" s="1"/>
  <c r="Y24" i="95"/>
  <c r="Z23" i="94"/>
  <c r="Z14" i="94"/>
  <c r="Z18" i="94" s="1"/>
  <c r="Y24" i="94"/>
  <c r="Z23" i="93"/>
  <c r="Z14" i="93"/>
  <c r="Z18" i="93" s="1"/>
  <c r="Z24" i="93" s="1"/>
  <c r="Z23" i="92"/>
  <c r="Z14" i="92"/>
  <c r="Z18" i="92" s="1"/>
  <c r="Z24" i="92" s="1"/>
  <c r="Y24" i="91"/>
  <c r="Z23" i="91"/>
  <c r="Z14" i="91"/>
  <c r="Z18" i="91" s="1"/>
  <c r="Z23" i="90"/>
  <c r="Z14" i="90"/>
  <c r="Z18" i="90" s="1"/>
  <c r="Z23" i="59"/>
  <c r="Z14" i="59"/>
  <c r="Z18" i="59" s="1"/>
  <c r="Z24" i="59" s="1"/>
  <c r="Y24" i="88"/>
  <c r="Z23" i="88"/>
  <c r="Z14" i="88"/>
  <c r="Z18" i="88" s="1"/>
  <c r="Z24" i="88" s="1"/>
  <c r="Z23" i="86"/>
  <c r="Z14" i="86"/>
  <c r="Z18" i="86" s="1"/>
  <c r="Z23" i="84"/>
  <c r="Z14" i="84"/>
  <c r="Z18" i="84" s="1"/>
  <c r="Z23" i="81"/>
  <c r="Z14" i="81"/>
  <c r="Z18" i="81" s="1"/>
  <c r="Z14" i="87"/>
  <c r="Z23" i="87"/>
  <c r="Y23" i="84" l="1"/>
  <c r="Y14" i="84"/>
  <c r="Y18" i="84" s="1"/>
  <c r="Y24" i="84" s="1"/>
  <c r="Z24" i="102"/>
  <c r="Z24" i="86"/>
  <c r="Y24" i="97"/>
  <c r="Z24" i="101"/>
  <c r="Y14" i="89"/>
  <c r="Y18" i="89" s="1"/>
  <c r="Y23" i="89"/>
  <c r="Z24" i="84"/>
  <c r="Z24" i="81"/>
  <c r="Z24" i="99"/>
  <c r="Z24" i="94"/>
  <c r="Z24" i="91"/>
  <c r="Z24" i="90"/>
  <c r="Y24" i="89" l="1"/>
  <c r="AO41" i="87"/>
  <c r="AO40" i="87"/>
  <c r="B12" i="105" l="1"/>
  <c r="B11" i="105"/>
  <c r="B10" i="105"/>
  <c r="B9" i="105"/>
  <c r="B8" i="105"/>
  <c r="B7" i="105"/>
  <c r="B6" i="105"/>
  <c r="B5" i="105"/>
  <c r="B4" i="105"/>
  <c r="B3" i="105"/>
  <c r="F30" i="87" l="1"/>
  <c r="T17" i="87" s="1"/>
  <c r="Z17" i="87" s="1"/>
  <c r="Z18" i="87" s="1"/>
  <c r="Z24" i="87" s="1"/>
  <c r="C30" i="87"/>
  <c r="O9" i="87" l="1"/>
  <c r="O11" i="87"/>
  <c r="O6" i="87"/>
  <c r="O8" i="87"/>
  <c r="O10" i="87"/>
  <c r="O5" i="87"/>
  <c r="O12" i="87"/>
  <c r="O7" i="87"/>
  <c r="AQ45" i="87"/>
  <c r="AO34" i="87"/>
  <c r="AO35" i="87"/>
  <c r="AO37" i="87"/>
  <c r="AO33" i="87"/>
  <c r="AO36" i="87"/>
  <c r="AO32" i="87"/>
  <c r="AO42" i="87"/>
  <c r="S9" i="87" l="1"/>
  <c r="Y9" i="87" s="1"/>
  <c r="S11" i="87"/>
  <c r="Y11" i="87" s="1"/>
  <c r="S5" i="87"/>
  <c r="Y5" i="87" s="1"/>
  <c r="S6" i="87"/>
  <c r="Y6" i="87" s="1"/>
  <c r="S10" i="87"/>
  <c r="Y10" i="87" s="1"/>
  <c r="S8" i="87"/>
  <c r="Y8" i="87" s="1"/>
  <c r="S12" i="87"/>
  <c r="Y12" i="87" s="1"/>
  <c r="S7" i="87"/>
  <c r="Y7" i="87" s="1"/>
  <c r="AO31" i="87"/>
  <c r="S13" i="87" l="1"/>
  <c r="S14" i="87" s="1"/>
  <c r="Y14" i="87" l="1"/>
  <c r="Y18" i="87" s="1"/>
  <c r="Y23" i="87"/>
  <c r="Y24" i="87" l="1"/>
  <c r="AO38" i="87"/>
  <c r="AO39" i="87" s="1"/>
  <c r="AO43" i="87" s="1"/>
</calcChain>
</file>

<file path=xl/sharedStrings.xml><?xml version="1.0" encoding="utf-8"?>
<sst xmlns="http://schemas.openxmlformats.org/spreadsheetml/2006/main" count="2158" uniqueCount="127">
  <si>
    <t>E</t>
  </si>
  <si>
    <t>D</t>
  </si>
  <si>
    <t>C</t>
  </si>
  <si>
    <t>B</t>
  </si>
  <si>
    <t>A</t>
  </si>
  <si>
    <t>=</t>
  </si>
  <si>
    <t>F</t>
  </si>
  <si>
    <t>x</t>
  </si>
  <si>
    <t>Σ</t>
  </si>
  <si>
    <t>El.Gr</t>
  </si>
  <si>
    <t>G</t>
  </si>
  <si>
    <t>Gr.</t>
  </si>
  <si>
    <t xml:space="preserve">Sum  </t>
  </si>
  <si>
    <t>Element</t>
  </si>
  <si>
    <t>Value</t>
  </si>
  <si>
    <t>Ded.</t>
  </si>
  <si>
    <t>Comments</t>
  </si>
  <si>
    <t>D - Score</t>
  </si>
  <si>
    <t>E - Score</t>
  </si>
  <si>
    <t>Score</t>
  </si>
  <si>
    <t>Dism.</t>
  </si>
  <si>
    <t>Con.</t>
  </si>
  <si>
    <t>Difficulty</t>
  </si>
  <si>
    <t>Video File Name:</t>
  </si>
  <si>
    <t># 08</t>
  </si>
  <si>
    <t>PH</t>
  </si>
  <si>
    <t>H</t>
  </si>
  <si>
    <t>Wiederholungsregel bitte manuell überprüfen.</t>
  </si>
  <si>
    <t>Max. 5 Elemente pro Gruppe!</t>
  </si>
  <si>
    <t xml:space="preserve">Falls zuviele Elemente aus einer Gruppe, </t>
  </si>
  <si>
    <t>IV</t>
  </si>
  <si>
    <t>kein DoSa bei Senioren</t>
  </si>
  <si>
    <t>alle 4 Ecken?</t>
  </si>
  <si>
    <t>Pen.</t>
  </si>
  <si>
    <t>Penalty</t>
  </si>
  <si>
    <t>Neutraler Abzug:</t>
  </si>
  <si>
    <t>bei kurzen Übungen</t>
  </si>
  <si>
    <t>Zeit</t>
  </si>
  <si>
    <t>Überschlag</t>
  </si>
  <si>
    <t>II</t>
  </si>
  <si>
    <t>III</t>
  </si>
  <si>
    <t>Spagat</t>
  </si>
  <si>
    <t>I</t>
  </si>
  <si>
    <t>RW, FF</t>
  </si>
  <si>
    <t>Standwaage</t>
  </si>
  <si>
    <t>Schritt</t>
  </si>
  <si>
    <t>Sprung in den Liegestütz</t>
  </si>
  <si>
    <t>Flugrolle</t>
  </si>
  <si>
    <t>NE</t>
  </si>
  <si>
    <t>Stand</t>
  </si>
  <si>
    <t>Knie</t>
  </si>
  <si>
    <t>Schweizer</t>
  </si>
  <si>
    <t>Fersen</t>
  </si>
  <si>
    <t>Handstand</t>
  </si>
  <si>
    <t>01Bo_3DTL_TSV_Grötzingen</t>
  </si>
  <si>
    <t>RW</t>
  </si>
  <si>
    <t>Doppelstalto Rw</t>
  </si>
  <si>
    <t>Fersen offen, Stand (Hüpfer)</t>
  </si>
  <si>
    <t>RW, Salto Rw 2/1 Dr, gestr.</t>
  </si>
  <si>
    <t>Salto vw. 1/2 Dr. gestr.</t>
  </si>
  <si>
    <t>Hüftwinkel, Hüpfer</t>
  </si>
  <si>
    <t xml:space="preserve">Schweizer </t>
  </si>
  <si>
    <t>1/2 Dr. im Handstand</t>
  </si>
  <si>
    <t>Unsicherheit, Banane</t>
  </si>
  <si>
    <t xml:space="preserve"> Weiss, Anton 3,9 9,60</t>
  </si>
  <si>
    <t>01Bo_3DTL_WTG Heckengäu</t>
  </si>
  <si>
    <t>Doppelsalto vw. geh.</t>
  </si>
  <si>
    <t>Doppelsalto rw. geh.</t>
  </si>
  <si>
    <t>Salto vw 1/1 Dr. gestr.</t>
  </si>
  <si>
    <t>Salto vw. 1/2 Dr. geh</t>
  </si>
  <si>
    <t>RW, Salto rw gestr.</t>
  </si>
  <si>
    <t>Salto vw. 3/2 Dr. gestr</t>
  </si>
  <si>
    <t>Spiess, Niccolo 3,6 10,10</t>
  </si>
  <si>
    <t>01Bo_KL_Remstal_Stefan</t>
  </si>
  <si>
    <t>Spitzwinkelstütz</t>
  </si>
  <si>
    <t>FF</t>
  </si>
  <si>
    <t>Salto vw geh</t>
  </si>
  <si>
    <t>Schwiezer</t>
  </si>
  <si>
    <t>Hd Abrollen</t>
  </si>
  <si>
    <t>Handstand abrollen (ohne 2 sek)</t>
  </si>
  <si>
    <t>W</t>
  </si>
  <si>
    <t>Unsicherheiten, Banane</t>
  </si>
  <si>
    <t>Strecksprung 1/2 Dr.</t>
  </si>
  <si>
    <t>Amplitude Stand</t>
  </si>
  <si>
    <t>01Bo_BzL_RB</t>
  </si>
  <si>
    <t>Felgrolle rw d.d. Hd.</t>
  </si>
  <si>
    <t>Salto vw. Geh</t>
  </si>
  <si>
    <t>1/2Dr</t>
  </si>
  <si>
    <t>Twist geh.</t>
  </si>
  <si>
    <t>Handstand Abrollen</t>
  </si>
  <si>
    <t>Salto rw geb.</t>
  </si>
  <si>
    <t>KM</t>
  </si>
  <si>
    <t>CdP</t>
  </si>
  <si>
    <t>bitte "x" in Spalte E eintragen</t>
  </si>
  <si>
    <t>ElWi</t>
  </si>
  <si>
    <t>Abzüge</t>
  </si>
  <si>
    <t>nur CdP</t>
  </si>
  <si>
    <t>KM:</t>
  </si>
  <si>
    <t>CdP:</t>
  </si>
  <si>
    <t>keine Fixierung</t>
  </si>
  <si>
    <t xml:space="preserve">Penalty bitte mit negativem Wert in Spalte 'G' </t>
  </si>
  <si>
    <t>eintragen</t>
  </si>
  <si>
    <t>aus der Achse</t>
  </si>
  <si>
    <t>Stecksprung 1/2 Dr.</t>
  </si>
  <si>
    <t>Beine</t>
  </si>
  <si>
    <t>Technik, Haltung, Stand</t>
  </si>
  <si>
    <t>Amplitude, Stand, Nachwippen</t>
  </si>
  <si>
    <t>Nachdrücken, Zeit</t>
  </si>
  <si>
    <t>Achse, Stand</t>
  </si>
  <si>
    <t>Wackler</t>
  </si>
  <si>
    <t>vorgedreht--&gt;</t>
  </si>
  <si>
    <t>Beine offen, Stand</t>
  </si>
  <si>
    <t>Rythmus, Nachdrücken, unruhiger Stand</t>
  </si>
  <si>
    <t>Amplitude, Knie</t>
  </si>
  <si>
    <t>Amplitude , Beine offen, Schritt</t>
  </si>
  <si>
    <t>tiefe Landung</t>
  </si>
  <si>
    <t>Beine offen, Hüpfer</t>
  </si>
  <si>
    <t>Vorgedreht--&gt;</t>
  </si>
  <si>
    <t>Salto rw 3/2 Dr. gehockt</t>
  </si>
  <si>
    <t>überdreht, 90° Abweichung, LV, Stand &amp; Schritte</t>
  </si>
  <si>
    <t>Schritte ins Eck, kein Gym-Element</t>
  </si>
  <si>
    <t>Salto rw 2 Dr. gestr</t>
  </si>
  <si>
    <t>LV, überdreht,  Sturz</t>
  </si>
  <si>
    <t>Technik (Distanz), LV, Schritt, Schritt</t>
  </si>
  <si>
    <t>Hüftwinkel</t>
  </si>
  <si>
    <t>LV, Sturz</t>
  </si>
  <si>
    <t>Bei KM zählt Abgang immer zuerst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</si>
</sst>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.0"/>
    <numFmt numFmtId="166" formatCode="00"/>
  </numFmts>
  <fonts count="31" x14ac:knownFonts="1">
    <font>
      <sz val="12"/>
      <name val="Arial"/>
    </font>
    <font>
      <sz val="12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b/>
      <sz val="14"/>
      <name val="Engravers MT"/>
      <family val="1"/>
    </font>
    <font>
      <b/>
      <sz val="24"/>
      <name val="Arial"/>
      <family val="2"/>
    </font>
    <font>
      <b/>
      <sz val="16"/>
      <name val="Arial"/>
      <family val="2"/>
    </font>
    <font>
      <sz val="24"/>
      <name val="Arial"/>
      <family val="2"/>
    </font>
    <font>
      <b/>
      <sz val="26"/>
      <color indexed="10"/>
      <name val="Arial Black"/>
      <family val="2"/>
    </font>
    <font>
      <sz val="26"/>
      <color indexed="10"/>
      <name val="Arial Black"/>
      <family val="2"/>
    </font>
    <font>
      <sz val="8"/>
      <name val="Arial"/>
      <family val="2"/>
    </font>
    <font>
      <b/>
      <i/>
      <sz val="14"/>
      <color rgb="FFFF0000"/>
      <name val="Arial"/>
      <family val="2"/>
    </font>
    <font>
      <sz val="14"/>
      <color indexed="8"/>
      <name val="Engravers MT"/>
      <family val="1"/>
    </font>
    <font>
      <sz val="12"/>
      <color theme="1"/>
      <name val="Arial"/>
      <family val="2"/>
    </font>
    <font>
      <sz val="200"/>
      <color rgb="FFFF0000"/>
      <name val="Arial Black"/>
      <family val="2"/>
    </font>
    <font>
      <b/>
      <sz val="14"/>
      <color rgb="FFFF0000"/>
      <name val="Arial"/>
      <family val="2"/>
    </font>
    <font>
      <u/>
      <sz val="12"/>
      <color theme="10"/>
      <name val="Arial"/>
      <family val="2"/>
    </font>
    <font>
      <b/>
      <sz val="14"/>
      <color theme="1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4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28" fillId="0" borderId="0" applyNumberFormat="0" applyFill="0" applyBorder="0" applyAlignment="0" applyProtection="0"/>
  </cellStyleXfs>
  <cellXfs count="21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/>
    <xf numFmtId="0" fontId="0" fillId="0" borderId="0" xfId="0" applyAlignment="1"/>
    <xf numFmtId="0" fontId="4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8" xfId="0" applyFont="1" applyBorder="1"/>
    <xf numFmtId="164" fontId="9" fillId="2" borderId="16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9" fillId="2" borderId="11" xfId="0" applyFont="1" applyFill="1" applyBorder="1" applyAlignment="1">
      <alignment horizontal="center" vertical="center"/>
    </xf>
    <xf numFmtId="164" fontId="9" fillId="2" borderId="17" xfId="0" applyNumberFormat="1" applyFont="1" applyFill="1" applyBorder="1" applyAlignment="1">
      <alignment vertical="center"/>
    </xf>
    <xf numFmtId="0" fontId="4" fillId="2" borderId="1" xfId="0" applyFont="1" applyFill="1" applyBorder="1"/>
    <xf numFmtId="0" fontId="3" fillId="0" borderId="18" xfId="0" applyFont="1" applyBorder="1" applyAlignment="1">
      <alignment horizontal="left"/>
    </xf>
    <xf numFmtId="0" fontId="3" fillId="0" borderId="4" xfId="0" applyFont="1" applyBorder="1"/>
    <xf numFmtId="0" fontId="3" fillId="0" borderId="8" xfId="0" applyFont="1" applyBorder="1"/>
    <xf numFmtId="0" fontId="12" fillId="2" borderId="1" xfId="0" applyFont="1" applyFill="1" applyBorder="1" applyAlignment="1">
      <alignment vertical="center"/>
    </xf>
    <xf numFmtId="0" fontId="9" fillId="0" borderId="19" xfId="0" applyFont="1" applyBorder="1" applyAlignment="1">
      <alignment horizontal="center"/>
    </xf>
    <xf numFmtId="0" fontId="9" fillId="0" borderId="6" xfId="0" applyFont="1" applyBorder="1"/>
    <xf numFmtId="0" fontId="9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1" fillId="0" borderId="22" xfId="0" applyFont="1" applyBorder="1"/>
    <xf numFmtId="0" fontId="6" fillId="0" borderId="24" xfId="0" applyFont="1" applyBorder="1"/>
    <xf numFmtId="0" fontId="9" fillId="0" borderId="14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4" xfId="0" applyFont="1" applyBorder="1"/>
    <xf numFmtId="0" fontId="9" fillId="0" borderId="25" xfId="0" applyFont="1" applyBorder="1" applyAlignment="1">
      <alignment horizontal="center"/>
    </xf>
    <xf numFmtId="0" fontId="15" fillId="0" borderId="24" xfId="0" applyFont="1" applyBorder="1" applyAlignment="1">
      <alignment horizontal="left"/>
    </xf>
    <xf numFmtId="164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2" fillId="0" borderId="4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164" fontId="12" fillId="0" borderId="18" xfId="0" applyNumberFormat="1" applyFont="1" applyBorder="1" applyAlignment="1" applyProtection="1">
      <alignment horizontal="center"/>
      <protection locked="0"/>
    </xf>
    <xf numFmtId="0" fontId="10" fillId="0" borderId="1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9" fillId="3" borderId="21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right" vertical="center"/>
    </xf>
    <xf numFmtId="0" fontId="9" fillId="3" borderId="20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6" fillId="0" borderId="14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3" borderId="21" xfId="0" applyFont="1" applyFill="1" applyBorder="1" applyAlignment="1">
      <alignment horizontal="center"/>
    </xf>
    <xf numFmtId="0" fontId="1" fillId="0" borderId="22" xfId="0" applyFont="1" applyBorder="1"/>
    <xf numFmtId="0" fontId="1" fillId="3" borderId="23" xfId="0" applyFont="1" applyFill="1" applyBorder="1"/>
    <xf numFmtId="0" fontId="19" fillId="0" borderId="32" xfId="1" applyFont="1" applyBorder="1" applyAlignment="1">
      <alignment horizontal="center"/>
    </xf>
    <xf numFmtId="164" fontId="19" fillId="0" borderId="32" xfId="1" applyNumberFormat="1" applyFont="1" applyBorder="1" applyAlignment="1">
      <alignment horizontal="center" vertical="center"/>
    </xf>
    <xf numFmtId="164" fontId="17" fillId="0" borderId="33" xfId="1" applyNumberFormat="1" applyFont="1" applyBorder="1" applyAlignment="1">
      <alignment horizontal="center" vertical="center"/>
    </xf>
    <xf numFmtId="0" fontId="19" fillId="0" borderId="31" xfId="1" applyFont="1" applyBorder="1" applyAlignment="1">
      <alignment horizontal="center"/>
    </xf>
    <xf numFmtId="164" fontId="19" fillId="0" borderId="31" xfId="1" applyNumberFormat="1" applyFont="1" applyBorder="1" applyAlignment="1">
      <alignment horizontal="center" vertical="center"/>
    </xf>
    <xf numFmtId="164" fontId="17" fillId="0" borderId="34" xfId="1" applyNumberFormat="1" applyFont="1" applyBorder="1" applyAlignment="1">
      <alignment horizontal="center" vertical="center"/>
    </xf>
    <xf numFmtId="0" fontId="19" fillId="0" borderId="28" xfId="1" applyFont="1" applyBorder="1" applyAlignment="1">
      <alignment horizontal="center"/>
    </xf>
    <xf numFmtId="164" fontId="19" fillId="0" borderId="28" xfId="1" applyNumberFormat="1" applyFont="1" applyBorder="1" applyAlignment="1">
      <alignment horizontal="center" vertical="center"/>
    </xf>
    <xf numFmtId="164" fontId="17" fillId="0" borderId="35" xfId="1" applyNumberFormat="1" applyFont="1" applyBorder="1" applyAlignment="1">
      <alignment horizontal="center" vertical="center"/>
    </xf>
    <xf numFmtId="0" fontId="21" fillId="0" borderId="36" xfId="1" applyFont="1" applyBorder="1" applyAlignment="1">
      <alignment horizontal="center"/>
    </xf>
    <xf numFmtId="164" fontId="21" fillId="0" borderId="36" xfId="1" applyNumberFormat="1" applyFont="1" applyBorder="1" applyAlignment="1">
      <alignment horizontal="center" vertical="center"/>
    </xf>
    <xf numFmtId="164" fontId="20" fillId="0" borderId="37" xfId="1" applyNumberFormat="1" applyFont="1" applyBorder="1" applyAlignment="1">
      <alignment horizontal="center" vertical="center"/>
    </xf>
    <xf numFmtId="0" fontId="19" fillId="0" borderId="38" xfId="1" applyFont="1" applyBorder="1" applyAlignment="1">
      <alignment horizontal="center"/>
    </xf>
    <xf numFmtId="164" fontId="19" fillId="0" borderId="38" xfId="1" applyNumberFormat="1" applyFont="1" applyBorder="1" applyAlignment="1">
      <alignment horizontal="center" vertical="center"/>
    </xf>
    <xf numFmtId="164" fontId="17" fillId="0" borderId="39" xfId="1" applyNumberFormat="1" applyFont="1" applyBorder="1" applyAlignment="1">
      <alignment horizontal="center" vertical="center"/>
    </xf>
    <xf numFmtId="1" fontId="19" fillId="0" borderId="31" xfId="1" applyNumberFormat="1" applyFont="1" applyBorder="1" applyAlignment="1">
      <alignment horizontal="center" vertical="center"/>
    </xf>
    <xf numFmtId="1" fontId="19" fillId="0" borderId="28" xfId="1" applyNumberFormat="1" applyFont="1" applyBorder="1" applyAlignment="1">
      <alignment horizontal="center" vertical="center"/>
    </xf>
    <xf numFmtId="165" fontId="11" fillId="4" borderId="48" xfId="0" applyNumberFormat="1" applyFont="1" applyFill="1" applyBorder="1" applyAlignment="1">
      <alignment horizontal="center"/>
    </xf>
    <xf numFmtId="165" fontId="11" fillId="4" borderId="49" xfId="0" applyNumberFormat="1" applyFont="1" applyFill="1" applyBorder="1" applyAlignment="1">
      <alignment horizontal="center"/>
    </xf>
    <xf numFmtId="165" fontId="11" fillId="4" borderId="50" xfId="0" applyNumberFormat="1" applyFont="1" applyFill="1" applyBorder="1" applyAlignment="1">
      <alignment horizontal="center"/>
    </xf>
    <xf numFmtId="165" fontId="11" fillId="4" borderId="19" xfId="0" applyNumberFormat="1" applyFont="1" applyFill="1" applyBorder="1" applyAlignment="1">
      <alignment horizontal="center"/>
    </xf>
    <xf numFmtId="165" fontId="11" fillId="3" borderId="52" xfId="0" applyNumberFormat="1" applyFont="1" applyFill="1" applyBorder="1" applyAlignment="1">
      <alignment horizontal="center"/>
    </xf>
    <xf numFmtId="165" fontId="11" fillId="3" borderId="51" xfId="0" applyNumberFormat="1" applyFont="1" applyFill="1" applyBorder="1" applyAlignment="1">
      <alignment horizontal="center"/>
    </xf>
    <xf numFmtId="164" fontId="9" fillId="2" borderId="54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15" fillId="4" borderId="24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24" fillId="0" borderId="3" xfId="0" applyFont="1" applyFill="1" applyBorder="1" applyAlignment="1" applyProtection="1">
      <alignment horizontal="center" vertical="center"/>
      <protection locked="0"/>
    </xf>
    <xf numFmtId="0" fontId="24" fillId="0" borderId="6" xfId="0" applyFont="1" applyFill="1" applyBorder="1" applyAlignment="1" applyProtection="1">
      <alignment horizontal="center" vertical="center"/>
      <protection locked="0"/>
    </xf>
    <xf numFmtId="0" fontId="25" fillId="0" borderId="0" xfId="0" applyFont="1"/>
    <xf numFmtId="0" fontId="1" fillId="0" borderId="6" xfId="0" applyFont="1" applyBorder="1"/>
    <xf numFmtId="0" fontId="25" fillId="0" borderId="6" xfId="0" applyFont="1" applyBorder="1"/>
    <xf numFmtId="0" fontId="1" fillId="0" borderId="6" xfId="0" applyFont="1" applyBorder="1" applyAlignment="1"/>
    <xf numFmtId="0" fontId="13" fillId="0" borderId="6" xfId="0" applyFont="1" applyBorder="1"/>
    <xf numFmtId="0" fontId="1" fillId="0" borderId="26" xfId="0" applyFont="1" applyBorder="1"/>
    <xf numFmtId="165" fontId="1" fillId="4" borderId="48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/>
    <xf numFmtId="164" fontId="26" fillId="0" borderId="0" xfId="0" applyNumberFormat="1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7" fillId="0" borderId="6" xfId="0" applyFont="1" applyBorder="1"/>
    <xf numFmtId="0" fontId="1" fillId="0" borderId="22" xfId="0" applyFont="1" applyBorder="1" applyAlignment="1"/>
    <xf numFmtId="0" fontId="13" fillId="0" borderId="6" xfId="0" applyFont="1" applyBorder="1" applyAlignment="1"/>
    <xf numFmtId="49" fontId="12" fillId="5" borderId="0" xfId="0" applyNumberFormat="1" applyFont="1" applyFill="1" applyAlignment="1">
      <alignment horizontal="left"/>
    </xf>
    <xf numFmtId="0" fontId="9" fillId="5" borderId="0" xfId="0" applyFont="1" applyFill="1"/>
    <xf numFmtId="0" fontId="9" fillId="5" borderId="0" xfId="0" applyFont="1" applyFill="1" applyAlignment="1">
      <alignment horizontal="center"/>
    </xf>
    <xf numFmtId="0" fontId="13" fillId="5" borderId="0" xfId="0" applyFont="1" applyFill="1"/>
    <xf numFmtId="0" fontId="28" fillId="0" borderId="0" xfId="2"/>
    <xf numFmtId="0" fontId="9" fillId="0" borderId="6" xfId="0" applyFont="1" applyFill="1" applyBorder="1" applyAlignment="1">
      <alignment horizontal="center"/>
    </xf>
    <xf numFmtId="0" fontId="25" fillId="0" borderId="22" xfId="0" applyFont="1" applyBorder="1"/>
    <xf numFmtId="0" fontId="15" fillId="6" borderId="0" xfId="0" applyFont="1" applyFill="1" applyBorder="1"/>
    <xf numFmtId="0" fontId="15" fillId="7" borderId="0" xfId="0" applyFont="1" applyFill="1" applyBorder="1"/>
    <xf numFmtId="0" fontId="15" fillId="0" borderId="0" xfId="0" applyFont="1" applyBorder="1"/>
    <xf numFmtId="0" fontId="14" fillId="6" borderId="27" xfId="0" applyFont="1" applyFill="1" applyBorder="1" applyAlignment="1">
      <alignment horizontal="center"/>
    </xf>
    <xf numFmtId="0" fontId="14" fillId="7" borderId="27" xfId="0" applyFont="1" applyFill="1" applyBorder="1" applyAlignment="1">
      <alignment horizontal="center"/>
    </xf>
    <xf numFmtId="0" fontId="3" fillId="6" borderId="56" xfId="0" applyFont="1" applyFill="1" applyBorder="1" applyAlignment="1">
      <alignment horizontal="center"/>
    </xf>
    <xf numFmtId="0" fontId="3" fillId="7" borderId="56" xfId="0" applyFont="1" applyFill="1" applyBorder="1" applyAlignment="1">
      <alignment horizontal="center"/>
    </xf>
    <xf numFmtId="164" fontId="1" fillId="6" borderId="57" xfId="0" applyNumberFormat="1" applyFont="1" applyFill="1" applyBorder="1" applyAlignment="1">
      <alignment horizontal="center" vertical="center"/>
    </xf>
    <xf numFmtId="164" fontId="1" fillId="7" borderId="57" xfId="0" applyNumberFormat="1" applyFont="1" applyFill="1" applyBorder="1" applyAlignment="1">
      <alignment horizontal="center" vertical="center"/>
    </xf>
    <xf numFmtId="0" fontId="1" fillId="6" borderId="55" xfId="0" applyFont="1" applyFill="1" applyBorder="1" applyAlignment="1">
      <alignment horizontal="center"/>
    </xf>
    <xf numFmtId="164" fontId="5" fillId="7" borderId="58" xfId="0" applyNumberFormat="1" applyFont="1" applyFill="1" applyBorder="1" applyAlignment="1">
      <alignment horizontal="right" vertical="center"/>
    </xf>
    <xf numFmtId="0" fontId="12" fillId="7" borderId="0" xfId="0" applyFont="1" applyFill="1" applyBorder="1" applyAlignment="1" applyProtection="1">
      <alignment horizontal="center"/>
      <protection locked="0"/>
    </xf>
    <xf numFmtId="0" fontId="9" fillId="7" borderId="5" xfId="0" applyFont="1" applyFill="1" applyBorder="1" applyAlignment="1">
      <alignment horizontal="center"/>
    </xf>
    <xf numFmtId="0" fontId="14" fillId="6" borderId="18" xfId="0" applyFont="1" applyFill="1" applyBorder="1" applyAlignment="1">
      <alignment horizontal="center"/>
    </xf>
    <xf numFmtId="0" fontId="14" fillId="7" borderId="18" xfId="0" applyFont="1" applyFill="1" applyBorder="1" applyAlignment="1">
      <alignment horizontal="center"/>
    </xf>
    <xf numFmtId="0" fontId="12" fillId="6" borderId="0" xfId="0" applyFont="1" applyFill="1" applyBorder="1" applyAlignment="1" applyProtection="1">
      <alignment horizontal="center"/>
      <protection locked="0"/>
    </xf>
    <xf numFmtId="164" fontId="1" fillId="6" borderId="0" xfId="0" applyNumberFormat="1" applyFont="1" applyFill="1" applyBorder="1" applyAlignment="1">
      <alignment horizontal="center" vertical="center"/>
    </xf>
    <xf numFmtId="164" fontId="1" fillId="7" borderId="0" xfId="0" applyNumberFormat="1" applyFont="1" applyFill="1" applyBorder="1" applyAlignment="1">
      <alignment horizontal="center" vertical="center"/>
    </xf>
    <xf numFmtId="164" fontId="5" fillId="7" borderId="15" xfId="0" applyNumberFormat="1" applyFont="1" applyFill="1" applyBorder="1" applyAlignment="1">
      <alignment vertical="center"/>
    </xf>
    <xf numFmtId="164" fontId="1" fillId="6" borderId="14" xfId="0" applyNumberFormat="1" applyFont="1" applyFill="1" applyBorder="1" applyAlignment="1">
      <alignment horizontal="center" vertical="center"/>
    </xf>
    <xf numFmtId="164" fontId="1" fillId="7" borderId="14" xfId="0" applyNumberFormat="1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/>
    </xf>
    <xf numFmtId="0" fontId="14" fillId="7" borderId="4" xfId="0" applyFont="1" applyFill="1" applyBorder="1" applyAlignment="1">
      <alignment horizontal="center"/>
    </xf>
    <xf numFmtId="164" fontId="1" fillId="6" borderId="6" xfId="0" applyNumberFormat="1" applyFont="1" applyFill="1" applyBorder="1" applyAlignment="1">
      <alignment horizontal="center" vertical="center"/>
    </xf>
    <xf numFmtId="164" fontId="1" fillId="7" borderId="6" xfId="0" applyNumberFormat="1" applyFont="1" applyFill="1" applyBorder="1" applyAlignment="1">
      <alignment horizontal="center" vertical="center"/>
    </xf>
    <xf numFmtId="164" fontId="5" fillId="7" borderId="7" xfId="0" applyNumberFormat="1" applyFont="1" applyFill="1" applyBorder="1" applyAlignment="1">
      <alignment vertical="center"/>
    </xf>
    <xf numFmtId="0" fontId="14" fillId="6" borderId="8" xfId="0" applyFont="1" applyFill="1" applyBorder="1" applyAlignment="1">
      <alignment horizontal="center"/>
    </xf>
    <xf numFmtId="0" fontId="14" fillId="7" borderId="8" xfId="0" applyFont="1" applyFill="1" applyBorder="1" applyAlignment="1">
      <alignment horizontal="center"/>
    </xf>
    <xf numFmtId="164" fontId="1" fillId="6" borderId="9" xfId="0" applyNumberFormat="1" applyFont="1" applyFill="1" applyBorder="1" applyAlignment="1">
      <alignment horizontal="center" vertical="center"/>
    </xf>
    <xf numFmtId="164" fontId="1" fillId="7" borderId="9" xfId="0" applyNumberFormat="1" applyFont="1" applyFill="1" applyBorder="1" applyAlignment="1">
      <alignment horizontal="center" vertical="center"/>
    </xf>
    <xf numFmtId="164" fontId="5" fillId="7" borderId="10" xfId="0" applyNumberFormat="1" applyFont="1" applyFill="1" applyBorder="1" applyAlignment="1">
      <alignment vertical="center"/>
    </xf>
    <xf numFmtId="0" fontId="14" fillId="7" borderId="0" xfId="0" applyFont="1" applyFill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164" fontId="1" fillId="0" borderId="61" xfId="0" applyNumberFormat="1" applyFont="1" applyBorder="1" applyAlignment="1">
      <alignment horizontal="center" vertical="center"/>
    </xf>
    <xf numFmtId="0" fontId="1" fillId="0" borderId="61" xfId="0" applyFont="1" applyBorder="1" applyAlignment="1">
      <alignment horizontal="center"/>
    </xf>
    <xf numFmtId="164" fontId="5" fillId="0" borderId="62" xfId="0" applyNumberFormat="1" applyFont="1" applyBorder="1" applyAlignment="1">
      <alignment vertical="center"/>
    </xf>
    <xf numFmtId="0" fontId="25" fillId="0" borderId="18" xfId="0" applyFont="1" applyBorder="1"/>
    <xf numFmtId="164" fontId="1" fillId="2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5" fillId="0" borderId="4" xfId="0" applyFont="1" applyBorder="1"/>
    <xf numFmtId="0" fontId="3" fillId="6" borderId="0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25" fillId="0" borderId="8" xfId="0" applyFont="1" applyBorder="1"/>
    <xf numFmtId="0" fontId="16" fillId="6" borderId="6" xfId="0" applyFont="1" applyFill="1" applyBorder="1" applyAlignment="1">
      <alignment horizontal="center" vertical="center"/>
    </xf>
    <xf numFmtId="0" fontId="16" fillId="7" borderId="6" xfId="0" applyFont="1" applyFill="1" applyBorder="1" applyAlignment="1">
      <alignment horizontal="center" vertical="center"/>
    </xf>
    <xf numFmtId="1" fontId="1" fillId="6" borderId="14" xfId="0" applyNumberFormat="1" applyFont="1" applyFill="1" applyBorder="1" applyAlignment="1">
      <alignment horizontal="center" vertical="center"/>
    </xf>
    <xf numFmtId="1" fontId="1" fillId="7" borderId="14" xfId="0" applyNumberFormat="1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/>
    </xf>
    <xf numFmtId="0" fontId="25" fillId="0" borderId="0" xfId="0" applyFont="1" applyBorder="1"/>
    <xf numFmtId="0" fontId="10" fillId="0" borderId="0" xfId="0" applyFont="1" applyBorder="1"/>
    <xf numFmtId="0" fontId="1" fillId="6" borderId="8" xfId="0" applyFont="1" applyFill="1" applyBorder="1" applyAlignment="1">
      <alignment horizontal="center"/>
    </xf>
    <xf numFmtId="164" fontId="9" fillId="2" borderId="63" xfId="0" applyNumberFormat="1" applyFont="1" applyFill="1" applyBorder="1" applyAlignment="1">
      <alignment horizontal="center" vertical="center"/>
    </xf>
    <xf numFmtId="0" fontId="25" fillId="0" borderId="0" xfId="0" applyFont="1" applyBorder="1" applyAlignment="1"/>
    <xf numFmtId="0" fontId="0" fillId="6" borderId="0" xfId="0" applyFill="1" applyAlignment="1">
      <alignment horizontal="center"/>
    </xf>
    <xf numFmtId="0" fontId="0" fillId="7" borderId="0" xfId="0" applyFill="1"/>
    <xf numFmtId="0" fontId="25" fillId="3" borderId="0" xfId="0" applyFont="1" applyFill="1" applyBorder="1"/>
    <xf numFmtId="0" fontId="15" fillId="7" borderId="24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29" fillId="7" borderId="13" xfId="0" applyFont="1" applyFill="1" applyBorder="1" applyAlignment="1">
      <alignment horizontal="center"/>
    </xf>
    <xf numFmtId="0" fontId="29" fillId="7" borderId="5" xfId="0" applyFont="1" applyFill="1" applyBorder="1" applyAlignment="1">
      <alignment horizontal="center"/>
    </xf>
    <xf numFmtId="0" fontId="29" fillId="7" borderId="6" xfId="0" applyFont="1" applyFill="1" applyBorder="1" applyAlignment="1">
      <alignment horizontal="center"/>
    </xf>
    <xf numFmtId="0" fontId="29" fillId="7" borderId="59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right" vertical="center"/>
    </xf>
    <xf numFmtId="164" fontId="15" fillId="7" borderId="24" xfId="0" applyNumberFormat="1" applyFont="1" applyFill="1" applyBorder="1" applyAlignment="1">
      <alignment horizontal="center"/>
    </xf>
    <xf numFmtId="164" fontId="11" fillId="7" borderId="14" xfId="0" applyNumberFormat="1" applyFont="1" applyFill="1" applyBorder="1" applyAlignment="1">
      <alignment horizontal="center"/>
    </xf>
    <xf numFmtId="164" fontId="11" fillId="7" borderId="13" xfId="0" applyNumberFormat="1" applyFont="1" applyFill="1" applyBorder="1" applyAlignment="1">
      <alignment horizontal="center"/>
    </xf>
    <xf numFmtId="164" fontId="11" fillId="7" borderId="6" xfId="0" applyNumberFormat="1" applyFont="1" applyFill="1" applyBorder="1" applyAlignment="1">
      <alignment horizontal="center"/>
    </xf>
    <xf numFmtId="164" fontId="11" fillId="7" borderId="5" xfId="0" applyNumberFormat="1" applyFont="1" applyFill="1" applyBorder="1" applyAlignment="1">
      <alignment horizontal="center"/>
    </xf>
    <xf numFmtId="164" fontId="1" fillId="7" borderId="6" xfId="0" applyNumberFormat="1" applyFont="1" applyFill="1" applyBorder="1" applyAlignment="1">
      <alignment horizontal="center"/>
    </xf>
    <xf numFmtId="164" fontId="1" fillId="7" borderId="5" xfId="0" applyNumberFormat="1" applyFont="1" applyFill="1" applyBorder="1" applyAlignment="1">
      <alignment horizontal="center"/>
    </xf>
    <xf numFmtId="164" fontId="11" fillId="7" borderId="21" xfId="0" applyNumberFormat="1" applyFont="1" applyFill="1" applyBorder="1" applyAlignment="1">
      <alignment horizontal="center"/>
    </xf>
    <xf numFmtId="164" fontId="11" fillId="7" borderId="59" xfId="0" applyNumberFormat="1" applyFont="1" applyFill="1" applyBorder="1" applyAlignment="1">
      <alignment horizontal="center"/>
    </xf>
    <xf numFmtId="164" fontId="30" fillId="7" borderId="0" xfId="0" applyNumberFormat="1" applyFont="1" applyFill="1" applyAlignment="1">
      <alignment horizontal="center"/>
    </xf>
    <xf numFmtId="165" fontId="25" fillId="7" borderId="29" xfId="0" applyNumberFormat="1" applyFont="1" applyFill="1" applyBorder="1" applyAlignment="1">
      <alignment horizontal="center"/>
    </xf>
    <xf numFmtId="165" fontId="25" fillId="7" borderId="22" xfId="0" applyNumberFormat="1" applyFont="1" applyFill="1" applyBorder="1" applyAlignment="1">
      <alignment horizontal="center"/>
    </xf>
    <xf numFmtId="165" fontId="25" fillId="7" borderId="53" xfId="0" applyNumberFormat="1" applyFont="1" applyFill="1" applyBorder="1" applyAlignment="1">
      <alignment horizontal="center"/>
    </xf>
    <xf numFmtId="165" fontId="9" fillId="2" borderId="16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165" fontId="11" fillId="3" borderId="51" xfId="0" applyNumberFormat="1" applyFont="1" applyFill="1" applyBorder="1" applyAlignment="1">
      <alignment horizontal="left"/>
    </xf>
    <xf numFmtId="165" fontId="11" fillId="4" borderId="4" xfId="0" applyNumberFormat="1" applyFont="1" applyFill="1" applyBorder="1" applyAlignment="1">
      <alignment horizontal="center"/>
    </xf>
    <xf numFmtId="0" fontId="1" fillId="6" borderId="0" xfId="0" applyFont="1" applyFill="1"/>
    <xf numFmtId="0" fontId="0" fillId="6" borderId="0" xfId="0" applyFill="1"/>
    <xf numFmtId="0" fontId="7" fillId="6" borderId="0" xfId="0" applyFont="1" applyFill="1"/>
    <xf numFmtId="0" fontId="20" fillId="0" borderId="40" xfId="1" applyFont="1" applyBorder="1" applyAlignment="1">
      <alignment vertical="center"/>
    </xf>
    <xf numFmtId="0" fontId="20" fillId="0" borderId="41" xfId="1" applyFont="1" applyBorder="1" applyAlignment="1">
      <alignment vertical="center"/>
    </xf>
    <xf numFmtId="0" fontId="20" fillId="0" borderId="42" xfId="1" applyFont="1" applyBorder="1" applyAlignment="1">
      <alignment vertical="center"/>
    </xf>
    <xf numFmtId="0" fontId="20" fillId="0" borderId="43" xfId="1" applyFont="1" applyBorder="1" applyAlignment="1">
      <alignment vertical="center"/>
    </xf>
    <xf numFmtId="0" fontId="20" fillId="0" borderId="44" xfId="1" applyFont="1" applyBorder="1" applyAlignment="1">
      <alignment horizontal="center" vertical="center"/>
    </xf>
    <xf numFmtId="0" fontId="20" fillId="0" borderId="45" xfId="1" applyFont="1" applyBorder="1" applyAlignment="1">
      <alignment horizontal="center" vertical="center"/>
    </xf>
    <xf numFmtId="164" fontId="20" fillId="0" borderId="46" xfId="1" applyNumberFormat="1" applyFont="1" applyBorder="1" applyAlignment="1">
      <alignment horizontal="center" vertical="center"/>
    </xf>
    <xf numFmtId="164" fontId="20" fillId="0" borderId="47" xfId="1" applyNumberFormat="1" applyFont="1" applyBorder="1" applyAlignment="1">
      <alignment horizontal="center" vertical="center"/>
    </xf>
  </cellXfs>
  <cellStyles count="3">
    <cellStyle name="Link" xfId="2" builtinId="8"/>
    <cellStyle name="Normal_BLANK 2006 CoP 05" xfId="1" xr:uid="{00000000-0005-0000-0000-000001000000}"/>
    <cellStyle name="Standard" xfId="0" builtinId="0"/>
  </cellStyles>
  <dxfs count="132">
    <dxf>
      <fill>
        <patternFill patternType="solid">
          <bgColor indexed="13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>
          <bgColor indexed="10"/>
        </patternFill>
      </fill>
    </dxf>
    <dxf>
      <fill>
        <patternFill patternType="solid">
          <bgColor indexed="13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>
          <bgColor indexed="10"/>
        </patternFill>
      </fill>
    </dxf>
    <dxf>
      <fill>
        <patternFill patternType="solid">
          <bgColor indexed="13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>
          <bgColor indexed="10"/>
        </patternFill>
      </fill>
    </dxf>
    <dxf>
      <fill>
        <patternFill patternType="solid">
          <bgColor indexed="13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>
          <bgColor indexed="10"/>
        </patternFill>
      </fill>
    </dxf>
    <dxf>
      <fill>
        <patternFill patternType="solid">
          <bgColor indexed="13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>
          <bgColor indexed="10"/>
        </patternFill>
      </fill>
    </dxf>
    <dxf>
      <fill>
        <patternFill patternType="solid">
          <bgColor indexed="13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>
          <bgColor indexed="10"/>
        </patternFill>
      </fill>
    </dxf>
    <dxf>
      <fill>
        <patternFill patternType="solid">
          <bgColor indexed="13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>
          <bgColor indexed="10"/>
        </patternFill>
      </fill>
    </dxf>
    <dxf>
      <fill>
        <patternFill patternType="solid">
          <bgColor indexed="13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>
          <bgColor indexed="10"/>
        </patternFill>
      </fill>
    </dxf>
    <dxf>
      <fill>
        <patternFill patternType="solid">
          <bgColor indexed="13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>
          <bgColor indexed="10"/>
        </patternFill>
      </fill>
    </dxf>
    <dxf>
      <fill>
        <patternFill patternType="solid">
          <bgColor indexed="13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>
          <bgColor indexed="10"/>
        </patternFill>
      </fill>
    </dxf>
    <dxf>
      <fill>
        <patternFill patternType="solid">
          <bgColor indexed="13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>
          <bgColor indexed="10"/>
        </patternFill>
      </fill>
    </dxf>
    <dxf>
      <fill>
        <patternFill patternType="solid">
          <bgColor indexed="13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>
          <bgColor indexed="10"/>
        </patternFill>
      </fill>
    </dxf>
    <dxf>
      <fill>
        <patternFill patternType="solid">
          <bgColor indexed="13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>
          <bgColor indexed="10"/>
        </patternFill>
      </fill>
    </dxf>
    <dxf>
      <fill>
        <patternFill patternType="solid">
          <bgColor indexed="13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>
          <bgColor indexed="10"/>
        </patternFill>
      </fill>
    </dxf>
    <dxf>
      <fill>
        <patternFill patternType="solid">
          <bgColor indexed="13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>
          <bgColor indexed="10"/>
        </patternFill>
      </fill>
    </dxf>
    <dxf>
      <fill>
        <patternFill patternType="solid">
          <bgColor indexed="13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>
          <bgColor indexed="10"/>
        </patternFill>
      </fill>
    </dxf>
    <dxf>
      <fill>
        <patternFill patternType="solid">
          <bgColor indexed="13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>
          <bgColor indexed="10"/>
        </patternFill>
      </fill>
    </dxf>
    <dxf>
      <fill>
        <patternFill patternType="solid">
          <bgColor indexed="13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>
          <bgColor indexed="10"/>
        </patternFill>
      </fill>
    </dxf>
    <dxf>
      <fill>
        <patternFill patternType="solid">
          <bgColor indexed="13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>
          <bgColor indexed="10"/>
        </patternFill>
      </fill>
    </dxf>
    <dxf>
      <fill>
        <patternFill patternType="solid">
          <bgColor indexed="13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>
          <bgColor indexed="10"/>
        </patternFill>
      </fill>
    </dxf>
    <dxf>
      <fill>
        <patternFill patternType="solid">
          <bgColor indexed="13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>
          <bgColor indexed="10"/>
        </patternFill>
      </fill>
    </dxf>
    <dxf>
      <fill>
        <patternFill patternType="solid">
          <bgColor indexed="13"/>
        </patternFill>
      </fill>
    </dxf>
    <dxf>
      <font>
        <color rgb="FFFF0000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 macro="" textlink="">
      <xdr:nvSpPr>
        <xdr:cNvPr id="2" name="Bilde 3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0829925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3" name="Object 2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4" name="Object 3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5" name="Object 4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6" name="Object 5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7" name="Object 6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8" name="Object 7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9" name="Object 8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10" name="Object 9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11" name="Object 10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12" name="Object 11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13" name="Object 12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14" name="Object 13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15" name="Object 14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16" name="Object 15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17" name="Object 16" hidden="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pic>
      <xdr:nvPicPr>
        <xdr:cNvPr id="19" name="Bilde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29925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pic>
      <xdr:nvPicPr>
        <xdr:cNvPr id="20" name="Picture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pic>
      <xdr:nvPicPr>
        <xdr:cNvPr id="21" name="Picture 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pic>
      <xdr:nvPicPr>
        <xdr:cNvPr id="22" name="Picture 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pic>
      <xdr:nvPicPr>
        <xdr:cNvPr id="23" name="Picture 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pic>
      <xdr:nvPicPr>
        <xdr:cNvPr id="24" name="Picture 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pic>
      <xdr:nvPicPr>
        <xdr:cNvPr id="25" name="Picture 7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pic>
      <xdr:nvPicPr>
        <xdr:cNvPr id="26" name="Picture 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pic>
      <xdr:nvPicPr>
        <xdr:cNvPr id="27" name="Picture 9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pic>
      <xdr:nvPicPr>
        <xdr:cNvPr id="28" name="Picture 1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pic>
      <xdr:nvPicPr>
        <xdr:cNvPr id="29" name="Picture 1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pic>
      <xdr:nvPicPr>
        <xdr:cNvPr id="30" name="Picture 1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pic>
      <xdr:nvPicPr>
        <xdr:cNvPr id="31" name="Picture 1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pic>
      <xdr:nvPicPr>
        <xdr:cNvPr id="32" name="Picture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pic>
      <xdr:nvPicPr>
        <xdr:cNvPr id="33" name="Picture 1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pic>
      <xdr:nvPicPr>
        <xdr:cNvPr id="34" name="Picture 16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3143" cy="65314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 macro="" textlink="">
      <xdr:nvSpPr>
        <xdr:cNvPr id="2" name="Bilde 3" hidden="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0829925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3" name="Object 2" hidden="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4" name="Object 3" hidden="1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5" name="Object 4" hidden="1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6" name="Object 5" hidden="1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7" name="Object 6" hidden="1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8" name="Object 7" hidden="1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9" name="Object 8" hidden="1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0" name="Object 9" hidden="1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1" name="Object 10" hidden="1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2" name="Object 11" hidden="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3" name="Object 12" hidden="1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4" name="Object 13" hidden="1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5" name="Object 14" hidden="1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6" name="Object 15" hidden="1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7" name="Object 16" hidden="1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pic>
      <xdr:nvPicPr>
        <xdr:cNvPr id="19" name="Bilde 3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29925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0" name="Picture 2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1" name="Picture 3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2" name="Picture 4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3" name="Picture 5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4" name="Picture 6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5" name="Picture 7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6" name="Picture 8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7" name="Picture 9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8" name="Picture 10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9" name="Picture 11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0" name="Picture 12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1" name="Picture 13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2" name="Picture 14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3" name="Picture 15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4" name="Picture 16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3143" cy="653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6" name="Grafik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4957" cy="653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4957" cy="65314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 macro="" textlink="">
      <xdr:nvSpPr>
        <xdr:cNvPr id="2" name="Bilde 3" hidden="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10829925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3" name="Object 2" hidden="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4" name="Object 3" hidden="1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5" name="Object 4" hidden="1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6" name="Object 5" hidden="1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7" name="Object 6" hidden="1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8" name="Object 7" hidden="1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9" name="Object 8" hidden="1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0" name="Object 9" hidden="1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1" name="Object 10" hidden="1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2" name="Object 11" hidden="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3" name="Object 12" hidden="1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4" name="Object 13" hidden="1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5" name="Object 14" hidden="1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6" name="Object 15" hidden="1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7" name="Object 16" hidden="1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pic>
      <xdr:nvPicPr>
        <xdr:cNvPr id="19" name="Bilde 3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29925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0" name="Picture 2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1" name="Picture 3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2" name="Picture 4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3" name="Picture 5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4" name="Picture 6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5" name="Picture 7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6" name="Picture 8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7" name="Picture 9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8" name="Picture 10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9" name="Picture 11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0" name="Picture 12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1" name="Picture 13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2" name="Picture 14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3" name="Picture 15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4" name="Picture 16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3143" cy="653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6" name="Grafik 35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4957" cy="653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4957" cy="65314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 macro="" textlink="">
      <xdr:nvSpPr>
        <xdr:cNvPr id="2" name="Bilde 3" hidden="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10829925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3" name="Object 2" hidden="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4" name="Object 3" hidden="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5" name="Object 4" hidden="1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6" name="Object 5" hidden="1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7" name="Object 6" hidden="1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8" name="Object 7" hidden="1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9" name="Object 8" hidden="1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0" name="Object 9" hidden="1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1" name="Object 10" hidden="1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2" name="Object 11" hidden="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3" name="Object 12" hidden="1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4" name="Object 13" hidden="1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5" name="Object 14" hidden="1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6" name="Object 15" hidden="1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7" name="Object 16" hidden="1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pic>
      <xdr:nvPicPr>
        <xdr:cNvPr id="19" name="Bilde 3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29925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0" name="Picture 2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1" name="Picture 3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2" name="Picture 4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3" name="Picture 5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4" name="Picture 6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5" name="Picture 7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6" name="Picture 8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7" name="Picture 9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8" name="Picture 10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9" name="Picture 11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0" name="Picture 12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1" name="Picture 13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2" name="Picture 14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3" name="Picture 15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4" name="Picture 16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3143" cy="653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6" name="Grafik 35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4957" cy="653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4957" cy="65314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 macro="" textlink="">
      <xdr:nvSpPr>
        <xdr:cNvPr id="2" name="Bilde 3" hidden="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rrowheads="1"/>
        </xdr:cNvSpPr>
      </xdr:nvSpPr>
      <xdr:spPr bwMode="auto">
        <a:xfrm>
          <a:off x="10829925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3" name="Object 2" hidden="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4" name="Object 3" hidden="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5" name="Object 4" hidden="1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6" name="Object 5" hidden="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7" name="Object 6" hidden="1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8" name="Object 7" hidden="1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9" name="Object 8" hidden="1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0" name="Object 9" hidden="1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1" name="Object 10" hidden="1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2" name="Object 11" hidden="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3" name="Object 12" hidden="1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4" name="Object 13" hidden="1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5" name="Object 14" hidden="1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6" name="Object 15" hidden="1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7" name="Object 16" hidden="1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pic>
      <xdr:nvPicPr>
        <xdr:cNvPr id="19" name="Bilde 3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29925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0" name="Picture 2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1" name="Picture 3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2" name="Picture 4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3" name="Picture 5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4" name="Picture 6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5" name="Picture 7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6" name="Picture 8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7" name="Picture 9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8" name="Picture 10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9" name="Picture 11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0" name="Picture 12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1" name="Picture 13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2" name="Picture 14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3" name="Picture 15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4" name="Picture 16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3143" cy="653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6" name="Grafik 35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4957" cy="653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4957" cy="65314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 macro="" textlink="">
      <xdr:nvSpPr>
        <xdr:cNvPr id="2" name="Bilde 3" hidden="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rrowheads="1"/>
        </xdr:cNvSpPr>
      </xdr:nvSpPr>
      <xdr:spPr bwMode="auto">
        <a:xfrm>
          <a:off x="10829925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3" name="Object 2" hidden="1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4" name="Object 3" hidden="1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5" name="Object 4" hidden="1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6" name="Object 5" hidden="1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7" name="Object 6" hidden="1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8" name="Object 7" hidden="1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9" name="Object 8" hidden="1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0" name="Object 9" hidden="1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1" name="Object 10" hidden="1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2" name="Object 11" hidden="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3" name="Object 12" hidden="1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4" name="Object 13" hidden="1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5" name="Object 14" hidden="1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6" name="Object 15" hidden="1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7" name="Object 16" hidden="1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pic>
      <xdr:nvPicPr>
        <xdr:cNvPr id="19" name="Bilde 3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29925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0" name="Picture 2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1" name="Picture 3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2" name="Picture 4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3" name="Picture 5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4" name="Picture 6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5" name="Picture 7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6" name="Picture 8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7" name="Picture 9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8" name="Picture 10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9" name="Picture 11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0" name="Picture 12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1" name="Picture 13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2" name="Picture 14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3" name="Picture 15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4" name="Picture 16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3143" cy="653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6" name="Grafik 35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4957" cy="653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4957" cy="653143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 macro="" textlink="">
      <xdr:nvSpPr>
        <xdr:cNvPr id="2" name="Bilde 3" hidden="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>
          <a:spLocks noChangeArrowheads="1"/>
        </xdr:cNvSpPr>
      </xdr:nvSpPr>
      <xdr:spPr bwMode="auto">
        <a:xfrm>
          <a:off x="10829925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3" name="Object 2" hidden="1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4" name="Object 3" hidden="1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5" name="Object 4" hidden="1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6" name="Object 5" hidden="1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7" name="Object 6" hidden="1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8" name="Object 7" hidden="1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9" name="Object 8" hidden="1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0" name="Object 9" hidden="1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1" name="Object 10" hidden="1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2" name="Object 11" hidden="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3" name="Object 12" hidden="1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4" name="Object 13" hidden="1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5" name="Object 14" hidden="1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6" name="Object 15" hidden="1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7" name="Object 16" hidden="1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pic>
      <xdr:nvPicPr>
        <xdr:cNvPr id="19" name="Bilde 3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29925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0" name="Picture 2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1" name="Picture 3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2" name="Picture 4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3" name="Picture 5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4" name="Picture 6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5" name="Picture 7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6" name="Picture 8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7" name="Picture 9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8" name="Picture 10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9" name="Picture 11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0" name="Picture 12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1" name="Picture 13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2" name="Picture 14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3" name="Picture 15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4" name="Picture 16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3143" cy="653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6" name="Grafik 35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4957" cy="653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00000000-0008-0000-0E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4957" cy="65314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 macro="" textlink="">
      <xdr:nvSpPr>
        <xdr:cNvPr id="2" name="Bilde 3" hidden="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>
          <a:spLocks noChangeArrowheads="1"/>
        </xdr:cNvSpPr>
      </xdr:nvSpPr>
      <xdr:spPr bwMode="auto">
        <a:xfrm>
          <a:off x="10829925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3" name="Object 2" hidden="1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4" name="Object 3" hidden="1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5" name="Object 4" hidden="1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6" name="Object 5" hidden="1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7" name="Object 6" hidden="1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8" name="Object 7" hidden="1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9" name="Object 8" hidden="1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0" name="Object 9" hidden="1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1" name="Object 10" hidden="1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2" name="Object 11" hidden="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3" name="Object 12" hidden="1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4" name="Object 13" hidden="1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5" name="Object 14" hidden="1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6" name="Object 15" hidden="1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7" name="Object 16" hidden="1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pic>
      <xdr:nvPicPr>
        <xdr:cNvPr id="19" name="Bilde 3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29925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0" name="Picture 2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1" name="Picture 3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2" name="Picture 4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3" name="Picture 5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4" name="Picture 6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5" name="Picture 7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6" name="Picture 8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7" name="Picture 9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8" name="Picture 10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9" name="Picture 11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0" name="Picture 12"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1" name="Picture 13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2" name="Picture 14"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3" name="Picture 15"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4" name="Picture 16">
          <a:extLst>
            <a:ext uri="{FF2B5EF4-FFF2-40B4-BE49-F238E27FC236}">
              <a16:creationId xmlns:a16="http://schemas.microsoft.com/office/drawing/2014/main" id="{00000000-0008-0000-0F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00000000-0008-0000-0F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3143" cy="653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6" name="Grafik 35"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4957" cy="653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4957" cy="65314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 macro="" textlink="">
      <xdr:nvSpPr>
        <xdr:cNvPr id="2" name="Bilde 3" hidden="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>
          <a:spLocks noChangeArrowheads="1"/>
        </xdr:cNvSpPr>
      </xdr:nvSpPr>
      <xdr:spPr bwMode="auto">
        <a:xfrm>
          <a:off x="10829925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3" name="Object 2" hidden="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4" name="Object 3" hidden="1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5" name="Object 4" hidden="1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6" name="Object 5" hidden="1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7" name="Object 6" hidden="1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8" name="Object 7" hidden="1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9" name="Object 8" hidden="1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0" name="Object 9" hidden="1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1" name="Object 10" hidden="1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2" name="Object 11" hidden="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3" name="Object 12" hidden="1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4" name="Object 13" hidden="1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5" name="Object 14" hidden="1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6" name="Object 15" hidden="1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7" name="Object 16" hidden="1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pic>
      <xdr:nvPicPr>
        <xdr:cNvPr id="19" name="Bilde 3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29925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0" name="Picture 2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1" name="Picture 3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2" name="Picture 4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3" name="Picture 5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4" name="Picture 6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5" name="Picture 7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6" name="Picture 8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7" name="Picture 9">
          <a:extLst>
            <a:ext uri="{FF2B5EF4-FFF2-40B4-BE49-F238E27FC236}">
              <a16:creationId xmlns:a16="http://schemas.microsoft.com/office/drawing/2014/main" id="{00000000-0008-0000-1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8" name="Picture 10"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9" name="Picture 11"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0" name="Picture 12"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1" name="Picture 13">
          <a:extLst>
            <a:ext uri="{FF2B5EF4-FFF2-40B4-BE49-F238E27FC236}">
              <a16:creationId xmlns:a16="http://schemas.microsoft.com/office/drawing/2014/main" id="{00000000-0008-0000-1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2" name="Picture 14">
          <a:extLst>
            <a:ext uri="{FF2B5EF4-FFF2-40B4-BE49-F238E27FC236}">
              <a16:creationId xmlns:a16="http://schemas.microsoft.com/office/drawing/2014/main" id="{00000000-0008-0000-1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3" name="Picture 15">
          <a:extLst>
            <a:ext uri="{FF2B5EF4-FFF2-40B4-BE49-F238E27FC236}">
              <a16:creationId xmlns:a16="http://schemas.microsoft.com/office/drawing/2014/main" id="{00000000-0008-0000-1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4" name="Picture 16">
          <a:extLst>
            <a:ext uri="{FF2B5EF4-FFF2-40B4-BE49-F238E27FC236}">
              <a16:creationId xmlns:a16="http://schemas.microsoft.com/office/drawing/2014/main" id="{00000000-0008-0000-1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00000000-0008-0000-1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3143" cy="653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6" name="Grafik 35">
          <a:extLst>
            <a:ext uri="{FF2B5EF4-FFF2-40B4-BE49-F238E27FC236}">
              <a16:creationId xmlns:a16="http://schemas.microsoft.com/office/drawing/2014/main" id="{00000000-0008-0000-1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4957" cy="653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00000000-0008-0000-1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4957" cy="653143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 macro="" textlink="">
      <xdr:nvSpPr>
        <xdr:cNvPr id="2" name="Bilde 3" hidden="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>
          <a:spLocks noChangeArrowheads="1"/>
        </xdr:cNvSpPr>
      </xdr:nvSpPr>
      <xdr:spPr bwMode="auto">
        <a:xfrm>
          <a:off x="10829925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3" name="Object 2" hidden="1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4" name="Object 3" hidden="1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5" name="Object 4" hidden="1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6" name="Object 5" hidden="1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7" name="Object 6" hidden="1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8" name="Object 7" hidden="1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9" name="Object 8" hidden="1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0" name="Object 9" hidden="1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1" name="Object 10" hidden="1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2" name="Object 11" hidden="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3" name="Object 12" hidden="1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4" name="Object 13" hidden="1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5" name="Object 14" hidden="1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6" name="Object 15" hidden="1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7" name="Object 16" hidden="1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pic>
      <xdr:nvPicPr>
        <xdr:cNvPr id="19" name="Bilde 3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29925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0" name="Picture 2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1" name="Picture 3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2" name="Picture 4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3" name="Picture 5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4" name="Picture 6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5" name="Picture 7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6" name="Picture 8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7" name="Picture 9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8" name="Picture 10">
          <a:extLst>
            <a:ext uri="{FF2B5EF4-FFF2-40B4-BE49-F238E27FC236}">
              <a16:creationId xmlns:a16="http://schemas.microsoft.com/office/drawing/2014/main" id="{00000000-0008-0000-1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9" name="Picture 11"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0" name="Picture 12">
          <a:extLst>
            <a:ext uri="{FF2B5EF4-FFF2-40B4-BE49-F238E27FC236}">
              <a16:creationId xmlns:a16="http://schemas.microsoft.com/office/drawing/2014/main" id="{00000000-0008-0000-11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1" name="Picture 13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2" name="Picture 14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3" name="Picture 15">
          <a:extLst>
            <a:ext uri="{FF2B5EF4-FFF2-40B4-BE49-F238E27FC236}">
              <a16:creationId xmlns:a16="http://schemas.microsoft.com/office/drawing/2014/main" id="{00000000-0008-0000-1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4" name="Picture 16">
          <a:extLst>
            <a:ext uri="{FF2B5EF4-FFF2-40B4-BE49-F238E27FC236}">
              <a16:creationId xmlns:a16="http://schemas.microsoft.com/office/drawing/2014/main" id="{00000000-0008-0000-1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00000000-0008-0000-11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3143" cy="653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6" name="Grafik 35">
          <a:extLst>
            <a:ext uri="{FF2B5EF4-FFF2-40B4-BE49-F238E27FC236}">
              <a16:creationId xmlns:a16="http://schemas.microsoft.com/office/drawing/2014/main" id="{00000000-0008-0000-11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4957" cy="653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00000000-0008-0000-11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4957" cy="653143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 macro="" textlink="">
      <xdr:nvSpPr>
        <xdr:cNvPr id="2" name="Bilde 3" hidden="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>
          <a:spLocks noChangeArrowheads="1"/>
        </xdr:cNvSpPr>
      </xdr:nvSpPr>
      <xdr:spPr bwMode="auto">
        <a:xfrm>
          <a:off x="10829925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3" name="Object 2" hidden="1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4" name="Object 3" hidden="1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5" name="Object 4" hidden="1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6" name="Object 5" hidden="1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7" name="Object 6" hidden="1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8" name="Object 7" hidden="1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9" name="Object 8" hidden="1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0" name="Object 9" hidden="1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1" name="Object 10" hidden="1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2" name="Object 11" hidden="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3" name="Object 12" hidden="1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4" name="Object 13" hidden="1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5" name="Object 14" hidden="1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6" name="Object 15" hidden="1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7" name="Object 16" hidden="1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pic>
      <xdr:nvPicPr>
        <xdr:cNvPr id="19" name="Bilde 3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29925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0" name="Picture 2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1" name="Picture 3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2" name="Picture 4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3" name="Picture 5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4" name="Picture 6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5" name="Picture 7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6" name="Picture 8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7" name="Picture 9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8" name="Picture 10">
          <a:extLst>
            <a:ext uri="{FF2B5EF4-FFF2-40B4-BE49-F238E27FC236}">
              <a16:creationId xmlns:a16="http://schemas.microsoft.com/office/drawing/2014/main" id="{00000000-0008-0000-12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9" name="Picture 11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0" name="Picture 12">
          <a:extLst>
            <a:ext uri="{FF2B5EF4-FFF2-40B4-BE49-F238E27FC236}">
              <a16:creationId xmlns:a16="http://schemas.microsoft.com/office/drawing/2014/main" id="{00000000-0008-0000-12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1" name="Picture 13"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2" name="Picture 14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3" name="Picture 15">
          <a:extLst>
            <a:ext uri="{FF2B5EF4-FFF2-40B4-BE49-F238E27FC236}">
              <a16:creationId xmlns:a16="http://schemas.microsoft.com/office/drawing/2014/main" id="{00000000-0008-0000-12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4" name="Picture 16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00000000-0008-0000-12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3143" cy="653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6" name="Grafik 35">
          <a:extLst>
            <a:ext uri="{FF2B5EF4-FFF2-40B4-BE49-F238E27FC236}">
              <a16:creationId xmlns:a16="http://schemas.microsoft.com/office/drawing/2014/main" id="{00000000-0008-0000-12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4957" cy="653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4957" cy="653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 macro="" textlink="">
      <xdr:nvSpPr>
        <xdr:cNvPr id="2" name="Bilde 3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0829925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3" name="Object 2" hidden="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4" name="Object 3" hidden="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5" name="Object 4" hidden="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6" name="Object 5" hidden="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7" name="Object 6" hidden="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8" name="Object 7" hidden="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9" name="Object 8" hidden="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0" name="Object 9" hidden="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1" name="Object 10" hidden="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2" name="Object 11" hidden="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3" name="Object 12" hidden="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4" name="Object 13" hidden="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5" name="Object 14" hidden="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6" name="Object 15" hidden="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7" name="Object 16" hidden="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pic>
      <xdr:nvPicPr>
        <xdr:cNvPr id="19" name="Bilde 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29925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0" name="Picture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1" name="Picture 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2" name="Picture 4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3" name="Picture 5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4" name="Picture 6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5" name="Picture 7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6" name="Picture 8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7" name="Picture 9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8" name="Picture 10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9" name="Picture 1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0" name="Picture 1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1" name="Picture 1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2" name="Picture 14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3" name="Picture 15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4" name="Picture 16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3143" cy="653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6" name="Grafik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4957" cy="653143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 macro="" textlink="">
      <xdr:nvSpPr>
        <xdr:cNvPr id="2" name="Bilde 3" hidden="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>
          <a:spLocks noChangeArrowheads="1"/>
        </xdr:cNvSpPr>
      </xdr:nvSpPr>
      <xdr:spPr bwMode="auto">
        <a:xfrm>
          <a:off x="10829925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3" name="Object 2" hidden="1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4" name="Object 3" hidden="1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5" name="Object 4" hidden="1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6" name="Object 5" hidden="1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7" name="Object 6" hidden="1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8" name="Object 7" hidden="1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9" name="Object 8" hidden="1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0" name="Object 9" hidden="1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1" name="Object 10" hidden="1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2" name="Object 11" hidden="1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3" name="Object 12" hidden="1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4" name="Object 13" hidden="1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5" name="Object 14" hidden="1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6" name="Object 15" hidden="1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7" name="Object 16" hidden="1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pic>
      <xdr:nvPicPr>
        <xdr:cNvPr id="19" name="Bilde 3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29925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0" name="Picture 2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1" name="Picture 3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2" name="Picture 4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3" name="Picture 5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4" name="Picture 6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5" name="Picture 7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6" name="Picture 8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7" name="Picture 9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8" name="Picture 10">
          <a:extLst>
            <a:ext uri="{FF2B5EF4-FFF2-40B4-BE49-F238E27FC236}">
              <a16:creationId xmlns:a16="http://schemas.microsoft.com/office/drawing/2014/main" id="{00000000-0008-0000-13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9" name="Picture 11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0" name="Picture 12">
          <a:extLst>
            <a:ext uri="{FF2B5EF4-FFF2-40B4-BE49-F238E27FC236}">
              <a16:creationId xmlns:a16="http://schemas.microsoft.com/office/drawing/2014/main" id="{00000000-0008-0000-13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1" name="Picture 13"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2" name="Picture 14">
          <a:extLst>
            <a:ext uri="{FF2B5EF4-FFF2-40B4-BE49-F238E27FC236}">
              <a16:creationId xmlns:a16="http://schemas.microsoft.com/office/drawing/2014/main" id="{00000000-0008-0000-13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3" name="Picture 15">
          <a:extLst>
            <a:ext uri="{FF2B5EF4-FFF2-40B4-BE49-F238E27FC236}">
              <a16:creationId xmlns:a16="http://schemas.microsoft.com/office/drawing/2014/main" id="{00000000-0008-0000-13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4" name="Picture 16">
          <a:extLst>
            <a:ext uri="{FF2B5EF4-FFF2-40B4-BE49-F238E27FC236}">
              <a16:creationId xmlns:a16="http://schemas.microsoft.com/office/drawing/2014/main" id="{00000000-0008-0000-13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00000000-0008-0000-13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3143" cy="653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6" name="Grafik 35">
          <a:extLst>
            <a:ext uri="{FF2B5EF4-FFF2-40B4-BE49-F238E27FC236}">
              <a16:creationId xmlns:a16="http://schemas.microsoft.com/office/drawing/2014/main" id="{00000000-0008-0000-13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4957" cy="653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00000000-0008-0000-13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4957" cy="653143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 macro="" textlink="">
      <xdr:nvSpPr>
        <xdr:cNvPr id="2" name="Bilde 3" hidden="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>
          <a:spLocks noChangeArrowheads="1"/>
        </xdr:cNvSpPr>
      </xdr:nvSpPr>
      <xdr:spPr bwMode="auto">
        <a:xfrm>
          <a:off x="10829925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3" name="Object 2" hidden="1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4" name="Object 3" hidden="1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5" name="Object 4" hidden="1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6" name="Object 5" hidden="1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7" name="Object 6" hidden="1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8" name="Object 7" hidden="1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9" name="Object 8" hidden="1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0" name="Object 9" hidden="1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1" name="Object 10" hidden="1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2" name="Object 11" hidden="1">
          <a:extLst>
            <a:ext uri="{FF2B5EF4-FFF2-40B4-BE49-F238E27FC236}">
              <a16:creationId xmlns:a16="http://schemas.microsoft.com/office/drawing/2014/main" id="{00000000-0008-0000-1400-00000C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3" name="Object 12" hidden="1">
          <a:extLst>
            <a:ext uri="{FF2B5EF4-FFF2-40B4-BE49-F238E27FC236}">
              <a16:creationId xmlns:a16="http://schemas.microsoft.com/office/drawing/2014/main" id="{00000000-0008-0000-1400-00000D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4" name="Object 13" hidden="1">
          <a:extLst>
            <a:ext uri="{FF2B5EF4-FFF2-40B4-BE49-F238E27FC236}">
              <a16:creationId xmlns:a16="http://schemas.microsoft.com/office/drawing/2014/main" id="{00000000-0008-0000-1400-00000E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5" name="Object 14" hidden="1">
          <a:extLst>
            <a:ext uri="{FF2B5EF4-FFF2-40B4-BE49-F238E27FC236}">
              <a16:creationId xmlns:a16="http://schemas.microsoft.com/office/drawing/2014/main" id="{00000000-0008-0000-1400-00000F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6" name="Object 15" hidden="1">
          <a:extLst>
            <a:ext uri="{FF2B5EF4-FFF2-40B4-BE49-F238E27FC236}">
              <a16:creationId xmlns:a16="http://schemas.microsoft.com/office/drawing/2014/main" id="{00000000-0008-0000-1400-000010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7" name="Object 16" hidden="1">
          <a:extLst>
            <a:ext uri="{FF2B5EF4-FFF2-40B4-BE49-F238E27FC236}">
              <a16:creationId xmlns:a16="http://schemas.microsoft.com/office/drawing/2014/main" id="{00000000-0008-0000-1400-000011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pic>
      <xdr:nvPicPr>
        <xdr:cNvPr id="19" name="Bilde 3">
          <a:extLst>
            <a:ext uri="{FF2B5EF4-FFF2-40B4-BE49-F238E27FC236}">
              <a16:creationId xmlns:a16="http://schemas.microsoft.com/office/drawing/2014/main" id="{00000000-0008-0000-1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29925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0" name="Picture 2">
          <a:extLst>
            <a:ext uri="{FF2B5EF4-FFF2-40B4-BE49-F238E27FC236}">
              <a16:creationId xmlns:a16="http://schemas.microsoft.com/office/drawing/2014/main" id="{00000000-0008-0000-1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1" name="Picture 3">
          <a:extLst>
            <a:ext uri="{FF2B5EF4-FFF2-40B4-BE49-F238E27FC236}">
              <a16:creationId xmlns:a16="http://schemas.microsoft.com/office/drawing/2014/main" id="{00000000-0008-0000-1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2" name="Picture 4">
          <a:extLst>
            <a:ext uri="{FF2B5EF4-FFF2-40B4-BE49-F238E27FC236}">
              <a16:creationId xmlns:a16="http://schemas.microsoft.com/office/drawing/2014/main" id="{00000000-0008-0000-1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3" name="Picture 5">
          <a:extLst>
            <a:ext uri="{FF2B5EF4-FFF2-40B4-BE49-F238E27FC236}">
              <a16:creationId xmlns:a16="http://schemas.microsoft.com/office/drawing/2014/main" id="{00000000-0008-0000-1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4" name="Picture 6">
          <a:extLst>
            <a:ext uri="{FF2B5EF4-FFF2-40B4-BE49-F238E27FC236}">
              <a16:creationId xmlns:a16="http://schemas.microsoft.com/office/drawing/2014/main" id="{00000000-0008-0000-1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5" name="Picture 7">
          <a:extLst>
            <a:ext uri="{FF2B5EF4-FFF2-40B4-BE49-F238E27FC236}">
              <a16:creationId xmlns:a16="http://schemas.microsoft.com/office/drawing/2014/main" id="{00000000-0008-0000-1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6" name="Picture 8">
          <a:extLst>
            <a:ext uri="{FF2B5EF4-FFF2-40B4-BE49-F238E27FC236}">
              <a16:creationId xmlns:a16="http://schemas.microsoft.com/office/drawing/2014/main" id="{00000000-0008-0000-1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7" name="Picture 9">
          <a:extLst>
            <a:ext uri="{FF2B5EF4-FFF2-40B4-BE49-F238E27FC236}">
              <a16:creationId xmlns:a16="http://schemas.microsoft.com/office/drawing/2014/main" id="{00000000-0008-0000-1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8" name="Picture 10">
          <a:extLst>
            <a:ext uri="{FF2B5EF4-FFF2-40B4-BE49-F238E27FC236}">
              <a16:creationId xmlns:a16="http://schemas.microsoft.com/office/drawing/2014/main" id="{00000000-0008-0000-1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9" name="Picture 11">
          <a:extLst>
            <a:ext uri="{FF2B5EF4-FFF2-40B4-BE49-F238E27FC236}">
              <a16:creationId xmlns:a16="http://schemas.microsoft.com/office/drawing/2014/main" id="{00000000-0008-0000-1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0" name="Picture 12">
          <a:extLst>
            <a:ext uri="{FF2B5EF4-FFF2-40B4-BE49-F238E27FC236}">
              <a16:creationId xmlns:a16="http://schemas.microsoft.com/office/drawing/2014/main" id="{00000000-0008-0000-1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1" name="Picture 13">
          <a:extLst>
            <a:ext uri="{FF2B5EF4-FFF2-40B4-BE49-F238E27FC236}">
              <a16:creationId xmlns:a16="http://schemas.microsoft.com/office/drawing/2014/main" id="{00000000-0008-0000-1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2" name="Picture 14">
          <a:extLst>
            <a:ext uri="{FF2B5EF4-FFF2-40B4-BE49-F238E27FC236}">
              <a16:creationId xmlns:a16="http://schemas.microsoft.com/office/drawing/2014/main" id="{00000000-0008-0000-1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3" name="Picture 15">
          <a:extLst>
            <a:ext uri="{FF2B5EF4-FFF2-40B4-BE49-F238E27FC236}">
              <a16:creationId xmlns:a16="http://schemas.microsoft.com/office/drawing/2014/main" id="{00000000-0008-0000-1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4" name="Picture 16">
          <a:extLst>
            <a:ext uri="{FF2B5EF4-FFF2-40B4-BE49-F238E27FC236}">
              <a16:creationId xmlns:a16="http://schemas.microsoft.com/office/drawing/2014/main" id="{00000000-0008-0000-1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00000000-0008-0000-14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3143" cy="653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6" name="Grafik 35">
          <a:extLst>
            <a:ext uri="{FF2B5EF4-FFF2-40B4-BE49-F238E27FC236}">
              <a16:creationId xmlns:a16="http://schemas.microsoft.com/office/drawing/2014/main" id="{00000000-0008-0000-14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4957" cy="653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00000000-0008-0000-14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4957" cy="653143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 macro="" textlink="">
      <xdr:nvSpPr>
        <xdr:cNvPr id="2" name="Bilde 3" hidden="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>
          <a:spLocks noChangeArrowheads="1"/>
        </xdr:cNvSpPr>
      </xdr:nvSpPr>
      <xdr:spPr bwMode="auto">
        <a:xfrm>
          <a:off x="10829925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3" name="Object 2" hidden="1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4" name="Object 3" hidden="1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5" name="Object 4" hidden="1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6" name="Object 5" hidden="1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7" name="Object 6" hidden="1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8" name="Object 7" hidden="1">
          <a:extLst>
            <a:ext uri="{FF2B5EF4-FFF2-40B4-BE49-F238E27FC236}">
              <a16:creationId xmlns:a16="http://schemas.microsoft.com/office/drawing/2014/main" id="{00000000-0008-0000-1500-000008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9" name="Object 8" hidden="1">
          <a:extLst>
            <a:ext uri="{FF2B5EF4-FFF2-40B4-BE49-F238E27FC236}">
              <a16:creationId xmlns:a16="http://schemas.microsoft.com/office/drawing/2014/main" id="{00000000-0008-0000-1500-000009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0" name="Object 9" hidden="1">
          <a:extLst>
            <a:ext uri="{FF2B5EF4-FFF2-40B4-BE49-F238E27FC236}">
              <a16:creationId xmlns:a16="http://schemas.microsoft.com/office/drawing/2014/main" id="{00000000-0008-0000-1500-00000A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1" name="Object 10" hidden="1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2" name="Object 11" hidden="1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3" name="Object 12" hidden="1">
          <a:extLst>
            <a:ext uri="{FF2B5EF4-FFF2-40B4-BE49-F238E27FC236}">
              <a16:creationId xmlns:a16="http://schemas.microsoft.com/office/drawing/2014/main" id="{00000000-0008-0000-1500-00000D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4" name="Object 13" hidden="1">
          <a:extLst>
            <a:ext uri="{FF2B5EF4-FFF2-40B4-BE49-F238E27FC236}">
              <a16:creationId xmlns:a16="http://schemas.microsoft.com/office/drawing/2014/main" id="{00000000-0008-0000-1500-00000E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5" name="Object 14" hidden="1"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6" name="Object 15" hidden="1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7" name="Object 16" hidden="1">
          <a:extLst>
            <a:ext uri="{FF2B5EF4-FFF2-40B4-BE49-F238E27FC236}">
              <a16:creationId xmlns:a16="http://schemas.microsoft.com/office/drawing/2014/main" id="{00000000-0008-0000-1500-000011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pic>
      <xdr:nvPicPr>
        <xdr:cNvPr id="19" name="Bilde 3">
          <a:extLst>
            <a:ext uri="{FF2B5EF4-FFF2-40B4-BE49-F238E27FC236}">
              <a16:creationId xmlns:a16="http://schemas.microsoft.com/office/drawing/2014/main" id="{00000000-0008-0000-15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29925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0" name="Picture 2">
          <a:extLst>
            <a:ext uri="{FF2B5EF4-FFF2-40B4-BE49-F238E27FC236}">
              <a16:creationId xmlns:a16="http://schemas.microsoft.com/office/drawing/2014/main" id="{00000000-0008-0000-15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1" name="Picture 3">
          <a:extLst>
            <a:ext uri="{FF2B5EF4-FFF2-40B4-BE49-F238E27FC236}">
              <a16:creationId xmlns:a16="http://schemas.microsoft.com/office/drawing/2014/main" id="{00000000-0008-0000-15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2" name="Picture 4">
          <a:extLst>
            <a:ext uri="{FF2B5EF4-FFF2-40B4-BE49-F238E27FC236}">
              <a16:creationId xmlns:a16="http://schemas.microsoft.com/office/drawing/2014/main" id="{00000000-0008-0000-15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3" name="Picture 5">
          <a:extLst>
            <a:ext uri="{FF2B5EF4-FFF2-40B4-BE49-F238E27FC236}">
              <a16:creationId xmlns:a16="http://schemas.microsoft.com/office/drawing/2014/main" id="{00000000-0008-0000-15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4" name="Picture 6">
          <a:extLst>
            <a:ext uri="{FF2B5EF4-FFF2-40B4-BE49-F238E27FC236}">
              <a16:creationId xmlns:a16="http://schemas.microsoft.com/office/drawing/2014/main" id="{00000000-0008-0000-15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5" name="Picture 7">
          <a:extLst>
            <a:ext uri="{FF2B5EF4-FFF2-40B4-BE49-F238E27FC236}">
              <a16:creationId xmlns:a16="http://schemas.microsoft.com/office/drawing/2014/main" id="{00000000-0008-0000-15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6" name="Picture 8">
          <a:extLst>
            <a:ext uri="{FF2B5EF4-FFF2-40B4-BE49-F238E27FC236}">
              <a16:creationId xmlns:a16="http://schemas.microsoft.com/office/drawing/2014/main" id="{00000000-0008-0000-15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7" name="Picture 9">
          <a:extLst>
            <a:ext uri="{FF2B5EF4-FFF2-40B4-BE49-F238E27FC236}">
              <a16:creationId xmlns:a16="http://schemas.microsoft.com/office/drawing/2014/main" id="{00000000-0008-0000-15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8" name="Picture 10">
          <a:extLst>
            <a:ext uri="{FF2B5EF4-FFF2-40B4-BE49-F238E27FC236}">
              <a16:creationId xmlns:a16="http://schemas.microsoft.com/office/drawing/2014/main" id="{00000000-0008-0000-15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9" name="Picture 11">
          <a:extLst>
            <a:ext uri="{FF2B5EF4-FFF2-40B4-BE49-F238E27FC236}">
              <a16:creationId xmlns:a16="http://schemas.microsoft.com/office/drawing/2014/main" id="{00000000-0008-0000-15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0" name="Picture 12">
          <a:extLst>
            <a:ext uri="{FF2B5EF4-FFF2-40B4-BE49-F238E27FC236}">
              <a16:creationId xmlns:a16="http://schemas.microsoft.com/office/drawing/2014/main" id="{00000000-0008-0000-15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1" name="Picture 13">
          <a:extLst>
            <a:ext uri="{FF2B5EF4-FFF2-40B4-BE49-F238E27FC236}">
              <a16:creationId xmlns:a16="http://schemas.microsoft.com/office/drawing/2014/main" id="{00000000-0008-0000-15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2" name="Picture 14">
          <a:extLst>
            <a:ext uri="{FF2B5EF4-FFF2-40B4-BE49-F238E27FC236}">
              <a16:creationId xmlns:a16="http://schemas.microsoft.com/office/drawing/2014/main" id="{00000000-0008-0000-15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3" name="Picture 15">
          <a:extLst>
            <a:ext uri="{FF2B5EF4-FFF2-40B4-BE49-F238E27FC236}">
              <a16:creationId xmlns:a16="http://schemas.microsoft.com/office/drawing/2014/main" id="{00000000-0008-0000-15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4" name="Picture 16">
          <a:extLst>
            <a:ext uri="{FF2B5EF4-FFF2-40B4-BE49-F238E27FC236}">
              <a16:creationId xmlns:a16="http://schemas.microsoft.com/office/drawing/2014/main" id="{00000000-0008-0000-15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00000000-0008-0000-15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3143" cy="653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6" name="Grafik 35">
          <a:extLst>
            <a:ext uri="{FF2B5EF4-FFF2-40B4-BE49-F238E27FC236}">
              <a16:creationId xmlns:a16="http://schemas.microsoft.com/office/drawing/2014/main" id="{00000000-0008-0000-15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4957" cy="653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00000000-0008-0000-15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4957" cy="653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 macro="" textlink="">
      <xdr:nvSpPr>
        <xdr:cNvPr id="2" name="Bilde 3" hidden="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0829925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3" name="Object 2" hidden="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4" name="Object 3" hidden="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5" name="Object 4" hidden="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6" name="Object 5" hidden="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7" name="Object 6" hidden="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8" name="Object 7" hidden="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9" name="Object 8" hidden="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0" name="Object 9" hidden="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1" name="Object 10" hidden="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2" name="Object 11" hidden="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3" name="Object 12" hidden="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4" name="Object 13" hidden="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5" name="Object 14" hidden="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6" name="Object 15" hidden="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7" name="Object 16" hidden="1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pic>
      <xdr:nvPicPr>
        <xdr:cNvPr id="19" name="Bilde 3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29925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0" name="Picture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1" name="Picture 3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2" name="Picture 4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3" name="Picture 5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4" name="Picture 6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5" name="Picture 7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6" name="Picture 8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7" name="Picture 9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8" name="Picture 10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9" name="Picture 11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0" name="Picture 1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1" name="Picture 13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2" name="Picture 14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3" name="Picture 15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4" name="Picture 16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3143" cy="653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6" name="Grafik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4957" cy="653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4957" cy="6531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 macro="" textlink="">
      <xdr:nvSpPr>
        <xdr:cNvPr id="2" name="Bilde 3" hidden="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0829925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3" name="Object 2" hidden="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4" name="Object 3" hidden="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5" name="Object 4" hidden="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6" name="Object 5" hidden="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7" name="Object 6" hidden="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8" name="Object 7" hidden="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9" name="Object 8" hidden="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0" name="Object 9" hidden="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1" name="Object 10" hidden="1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2" name="Object 11" hidden="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3" name="Object 12" hidden="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4" name="Object 13" hidden="1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5" name="Object 14" hidden="1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6" name="Object 15" hidden="1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7" name="Object 16" hidden="1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pic>
      <xdr:nvPicPr>
        <xdr:cNvPr id="19" name="Bilde 3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29925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0" name="Picture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1" name="Picture 3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2" name="Picture 4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3" name="Picture 5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4" name="Picture 6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5" name="Picture 7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6" name="Picture 8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7" name="Picture 9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8" name="Picture 10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9" name="Picture 11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0" name="Picture 1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1" name="Picture 13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2" name="Picture 14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3" name="Picture 15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4" name="Picture 16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3143" cy="653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6" name="Grafik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4957" cy="653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4957" cy="65314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 macro="" textlink="">
      <xdr:nvSpPr>
        <xdr:cNvPr id="2" name="Bilde 3" hidden="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0829925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3" name="Object 2" hidden="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4" name="Object 3" hidden="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5" name="Object 4" hidden="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6" name="Object 5" hidden="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7" name="Object 6" hidden="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8" name="Object 7" hidden="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9" name="Object 8" hidden="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0" name="Object 9" hidden="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1" name="Object 10" hidden="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2" name="Object 11" hidden="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3" name="Object 12" hidden="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4" name="Object 13" hidden="1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5" name="Object 14" hidden="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6" name="Object 15" hidden="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7" name="Object 16" hidden="1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pic>
      <xdr:nvPicPr>
        <xdr:cNvPr id="19" name="Bilde 3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29925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0" name="Picture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1" name="Picture 3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2" name="Picture 4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3" name="Picture 5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4" name="Picture 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5" name="Picture 7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6" name="Picture 8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7" name="Picture 9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8" name="Picture 10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9" name="Picture 1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0" name="Picture 1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1" name="Picture 13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2" name="Picture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3" name="Picture 15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4" name="Picture 16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3143" cy="653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6" name="Grafik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4957" cy="653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4957" cy="65314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 macro="" textlink="">
      <xdr:nvSpPr>
        <xdr:cNvPr id="2" name="Bilde 3" hidden="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0829925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3" name="Object 2" hidden="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4" name="Object 3" hidden="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5" name="Object 4" hidden="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6" name="Object 5" hidden="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7" name="Object 6" hidden="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8" name="Object 7" hidden="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9" name="Object 8" hidden="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0" name="Object 9" hidden="1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1" name="Object 10" hidden="1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2" name="Object 11" hidden="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3" name="Object 12" hidden="1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4" name="Object 13" hidden="1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5" name="Object 14" hidden="1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6" name="Object 15" hidden="1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7" name="Object 16" hidden="1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pic>
      <xdr:nvPicPr>
        <xdr:cNvPr id="19" name="Bilde 3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29925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0" name="Picture 2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1" name="Picture 3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2" name="Picture 4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3" name="Picture 5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4" name="Picture 6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5" name="Picture 7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6" name="Picture 8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7" name="Picture 9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8" name="Picture 10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9" name="Picture 11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0" name="Picture 12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1" name="Picture 13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2" name="Picture 14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3" name="Picture 15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4" name="Picture 16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3143" cy="653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6" name="Grafik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4957" cy="653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4957" cy="65314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 macro="" textlink="">
      <xdr:nvSpPr>
        <xdr:cNvPr id="8193" name="Bilde 3" hidden="1">
          <a:extLst>
            <a:ext uri="{FF2B5EF4-FFF2-40B4-BE49-F238E27FC236}">
              <a16:creationId xmlns:a16="http://schemas.microsoft.com/office/drawing/2014/main" id="{00000000-0008-0000-0600-000001200000}"/>
            </a:ext>
          </a:extLst>
        </xdr:cNvPr>
        <xdr:cNvSpPr>
          <a:spLocks noChangeArrowheads="1"/>
        </xdr:cNvSpPr>
      </xdr:nvSpPr>
      <xdr:spPr bwMode="auto">
        <a:xfrm>
          <a:off x="9667875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8194" name="Object 2" hidden="1">
          <a:extLst>
            <a:ext uri="{FF2B5EF4-FFF2-40B4-BE49-F238E27FC236}">
              <a16:creationId xmlns:a16="http://schemas.microsoft.com/office/drawing/2014/main" id="{00000000-0008-0000-0600-000002200000}"/>
            </a:ext>
          </a:extLst>
        </xdr:cNvPr>
        <xdr:cNvSpPr>
          <a:spLocks noChangeArrowheads="1"/>
        </xdr:cNvSpPr>
      </xdr:nvSpPr>
      <xdr:spPr bwMode="auto">
        <a:xfrm>
          <a:off x="116681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8195" name="Object 3" hidden="1">
          <a:extLst>
            <a:ext uri="{FF2B5EF4-FFF2-40B4-BE49-F238E27FC236}">
              <a16:creationId xmlns:a16="http://schemas.microsoft.com/office/drawing/2014/main" id="{00000000-0008-0000-0600-000003200000}"/>
            </a:ext>
          </a:extLst>
        </xdr:cNvPr>
        <xdr:cNvSpPr>
          <a:spLocks noChangeArrowheads="1"/>
        </xdr:cNvSpPr>
      </xdr:nvSpPr>
      <xdr:spPr bwMode="auto">
        <a:xfrm>
          <a:off x="116681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8196" name="Object 4" hidden="1">
          <a:extLst>
            <a:ext uri="{FF2B5EF4-FFF2-40B4-BE49-F238E27FC236}">
              <a16:creationId xmlns:a16="http://schemas.microsoft.com/office/drawing/2014/main" id="{00000000-0008-0000-0600-000004200000}"/>
            </a:ext>
          </a:extLst>
        </xdr:cNvPr>
        <xdr:cNvSpPr>
          <a:spLocks noChangeArrowheads="1"/>
        </xdr:cNvSpPr>
      </xdr:nvSpPr>
      <xdr:spPr bwMode="auto">
        <a:xfrm>
          <a:off x="116681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8197" name="Object 5" hidden="1">
          <a:extLst>
            <a:ext uri="{FF2B5EF4-FFF2-40B4-BE49-F238E27FC236}">
              <a16:creationId xmlns:a16="http://schemas.microsoft.com/office/drawing/2014/main" id="{00000000-0008-0000-0600-000005200000}"/>
            </a:ext>
          </a:extLst>
        </xdr:cNvPr>
        <xdr:cNvSpPr>
          <a:spLocks noChangeArrowheads="1"/>
        </xdr:cNvSpPr>
      </xdr:nvSpPr>
      <xdr:spPr bwMode="auto">
        <a:xfrm>
          <a:off x="116681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8198" name="Object 6" hidden="1">
          <a:extLst>
            <a:ext uri="{FF2B5EF4-FFF2-40B4-BE49-F238E27FC236}">
              <a16:creationId xmlns:a16="http://schemas.microsoft.com/office/drawing/2014/main" id="{00000000-0008-0000-0600-000006200000}"/>
            </a:ext>
          </a:extLst>
        </xdr:cNvPr>
        <xdr:cNvSpPr>
          <a:spLocks noChangeArrowheads="1"/>
        </xdr:cNvSpPr>
      </xdr:nvSpPr>
      <xdr:spPr bwMode="auto">
        <a:xfrm>
          <a:off x="116681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8199" name="Object 7" hidden="1">
          <a:extLst>
            <a:ext uri="{FF2B5EF4-FFF2-40B4-BE49-F238E27FC236}">
              <a16:creationId xmlns:a16="http://schemas.microsoft.com/office/drawing/2014/main" id="{00000000-0008-0000-0600-000007200000}"/>
            </a:ext>
          </a:extLst>
        </xdr:cNvPr>
        <xdr:cNvSpPr>
          <a:spLocks noChangeArrowheads="1"/>
        </xdr:cNvSpPr>
      </xdr:nvSpPr>
      <xdr:spPr bwMode="auto">
        <a:xfrm>
          <a:off x="116681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8200" name="Object 8" hidden="1">
          <a:extLst>
            <a:ext uri="{FF2B5EF4-FFF2-40B4-BE49-F238E27FC236}">
              <a16:creationId xmlns:a16="http://schemas.microsoft.com/office/drawing/2014/main" id="{00000000-0008-0000-0600-000008200000}"/>
            </a:ext>
          </a:extLst>
        </xdr:cNvPr>
        <xdr:cNvSpPr>
          <a:spLocks noChangeArrowheads="1"/>
        </xdr:cNvSpPr>
      </xdr:nvSpPr>
      <xdr:spPr bwMode="auto">
        <a:xfrm>
          <a:off x="116681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8201" name="Object 9" hidden="1">
          <a:extLst>
            <a:ext uri="{FF2B5EF4-FFF2-40B4-BE49-F238E27FC236}">
              <a16:creationId xmlns:a16="http://schemas.microsoft.com/office/drawing/2014/main" id="{00000000-0008-0000-0600-000009200000}"/>
            </a:ext>
          </a:extLst>
        </xdr:cNvPr>
        <xdr:cNvSpPr>
          <a:spLocks noChangeArrowheads="1"/>
        </xdr:cNvSpPr>
      </xdr:nvSpPr>
      <xdr:spPr bwMode="auto">
        <a:xfrm>
          <a:off x="116681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8202" name="Object 10" hidden="1">
          <a:extLst>
            <a:ext uri="{FF2B5EF4-FFF2-40B4-BE49-F238E27FC236}">
              <a16:creationId xmlns:a16="http://schemas.microsoft.com/office/drawing/2014/main" id="{00000000-0008-0000-0600-00000A200000}"/>
            </a:ext>
          </a:extLst>
        </xdr:cNvPr>
        <xdr:cNvSpPr>
          <a:spLocks noChangeArrowheads="1"/>
        </xdr:cNvSpPr>
      </xdr:nvSpPr>
      <xdr:spPr bwMode="auto">
        <a:xfrm>
          <a:off x="116681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8203" name="Object 11" hidden="1">
          <a:extLst>
            <a:ext uri="{FF2B5EF4-FFF2-40B4-BE49-F238E27FC236}">
              <a16:creationId xmlns:a16="http://schemas.microsoft.com/office/drawing/2014/main" id="{00000000-0008-0000-0600-00000B200000}"/>
            </a:ext>
          </a:extLst>
        </xdr:cNvPr>
        <xdr:cNvSpPr>
          <a:spLocks noChangeArrowheads="1"/>
        </xdr:cNvSpPr>
      </xdr:nvSpPr>
      <xdr:spPr bwMode="auto">
        <a:xfrm>
          <a:off x="116681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8204" name="Object 12" hidden="1">
          <a:extLst>
            <a:ext uri="{FF2B5EF4-FFF2-40B4-BE49-F238E27FC236}">
              <a16:creationId xmlns:a16="http://schemas.microsoft.com/office/drawing/2014/main" id="{00000000-0008-0000-0600-00000C200000}"/>
            </a:ext>
          </a:extLst>
        </xdr:cNvPr>
        <xdr:cNvSpPr>
          <a:spLocks noChangeArrowheads="1"/>
        </xdr:cNvSpPr>
      </xdr:nvSpPr>
      <xdr:spPr bwMode="auto">
        <a:xfrm>
          <a:off x="116681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8205" name="Object 13" hidden="1">
          <a:extLst>
            <a:ext uri="{FF2B5EF4-FFF2-40B4-BE49-F238E27FC236}">
              <a16:creationId xmlns:a16="http://schemas.microsoft.com/office/drawing/2014/main" id="{00000000-0008-0000-0600-00000D200000}"/>
            </a:ext>
          </a:extLst>
        </xdr:cNvPr>
        <xdr:cNvSpPr>
          <a:spLocks noChangeArrowheads="1"/>
        </xdr:cNvSpPr>
      </xdr:nvSpPr>
      <xdr:spPr bwMode="auto">
        <a:xfrm>
          <a:off x="116681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8206" name="Object 14" hidden="1">
          <a:extLst>
            <a:ext uri="{FF2B5EF4-FFF2-40B4-BE49-F238E27FC236}">
              <a16:creationId xmlns:a16="http://schemas.microsoft.com/office/drawing/2014/main" id="{00000000-0008-0000-0600-00000E200000}"/>
            </a:ext>
          </a:extLst>
        </xdr:cNvPr>
        <xdr:cNvSpPr>
          <a:spLocks noChangeArrowheads="1"/>
        </xdr:cNvSpPr>
      </xdr:nvSpPr>
      <xdr:spPr bwMode="auto">
        <a:xfrm>
          <a:off x="116681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8207" name="Object 15" hidden="1">
          <a:extLst>
            <a:ext uri="{FF2B5EF4-FFF2-40B4-BE49-F238E27FC236}">
              <a16:creationId xmlns:a16="http://schemas.microsoft.com/office/drawing/2014/main" id="{00000000-0008-0000-0600-00000F200000}"/>
            </a:ext>
          </a:extLst>
        </xdr:cNvPr>
        <xdr:cNvSpPr>
          <a:spLocks noChangeArrowheads="1"/>
        </xdr:cNvSpPr>
      </xdr:nvSpPr>
      <xdr:spPr bwMode="auto">
        <a:xfrm>
          <a:off x="116681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8208" name="Object 16" hidden="1">
          <a:extLst>
            <a:ext uri="{FF2B5EF4-FFF2-40B4-BE49-F238E27FC236}">
              <a16:creationId xmlns:a16="http://schemas.microsoft.com/office/drawing/2014/main" id="{00000000-0008-0000-0600-000010200000}"/>
            </a:ext>
          </a:extLst>
        </xdr:cNvPr>
        <xdr:cNvSpPr>
          <a:spLocks noChangeArrowheads="1"/>
        </xdr:cNvSpPr>
      </xdr:nvSpPr>
      <xdr:spPr bwMode="auto">
        <a:xfrm>
          <a:off x="116681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pic>
      <xdr:nvPicPr>
        <xdr:cNvPr id="8210" name="Bilde 3">
          <a:extLst>
            <a:ext uri="{FF2B5EF4-FFF2-40B4-BE49-F238E27FC236}">
              <a16:creationId xmlns:a16="http://schemas.microsoft.com/office/drawing/2014/main" id="{00000000-0008-0000-0600-00001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67875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8211" name="Picture 2">
          <a:extLst>
            <a:ext uri="{FF2B5EF4-FFF2-40B4-BE49-F238E27FC236}">
              <a16:creationId xmlns:a16="http://schemas.microsoft.com/office/drawing/2014/main" id="{00000000-0008-0000-0600-00001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681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8212" name="Picture 3">
          <a:extLst>
            <a:ext uri="{FF2B5EF4-FFF2-40B4-BE49-F238E27FC236}">
              <a16:creationId xmlns:a16="http://schemas.microsoft.com/office/drawing/2014/main" id="{00000000-0008-0000-0600-00001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681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8213" name="Picture 4">
          <a:extLst>
            <a:ext uri="{FF2B5EF4-FFF2-40B4-BE49-F238E27FC236}">
              <a16:creationId xmlns:a16="http://schemas.microsoft.com/office/drawing/2014/main" id="{00000000-0008-0000-0600-00001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681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8214" name="Picture 5">
          <a:extLst>
            <a:ext uri="{FF2B5EF4-FFF2-40B4-BE49-F238E27FC236}">
              <a16:creationId xmlns:a16="http://schemas.microsoft.com/office/drawing/2014/main" id="{00000000-0008-0000-0600-00001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681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8215" name="Picture 6">
          <a:extLst>
            <a:ext uri="{FF2B5EF4-FFF2-40B4-BE49-F238E27FC236}">
              <a16:creationId xmlns:a16="http://schemas.microsoft.com/office/drawing/2014/main" id="{00000000-0008-0000-0600-000017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681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8216" name="Picture 7">
          <a:extLst>
            <a:ext uri="{FF2B5EF4-FFF2-40B4-BE49-F238E27FC236}">
              <a16:creationId xmlns:a16="http://schemas.microsoft.com/office/drawing/2014/main" id="{00000000-0008-0000-0600-00001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681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8217" name="Picture 8">
          <a:extLst>
            <a:ext uri="{FF2B5EF4-FFF2-40B4-BE49-F238E27FC236}">
              <a16:creationId xmlns:a16="http://schemas.microsoft.com/office/drawing/2014/main" id="{00000000-0008-0000-0600-00001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681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8218" name="Picture 9">
          <a:extLst>
            <a:ext uri="{FF2B5EF4-FFF2-40B4-BE49-F238E27FC236}">
              <a16:creationId xmlns:a16="http://schemas.microsoft.com/office/drawing/2014/main" id="{00000000-0008-0000-0600-00001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681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8219" name="Picture 10">
          <a:extLst>
            <a:ext uri="{FF2B5EF4-FFF2-40B4-BE49-F238E27FC236}">
              <a16:creationId xmlns:a16="http://schemas.microsoft.com/office/drawing/2014/main" id="{00000000-0008-0000-0600-00001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681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8220" name="Picture 11">
          <a:extLst>
            <a:ext uri="{FF2B5EF4-FFF2-40B4-BE49-F238E27FC236}">
              <a16:creationId xmlns:a16="http://schemas.microsoft.com/office/drawing/2014/main" id="{00000000-0008-0000-0600-00001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681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8221" name="Picture 12">
          <a:extLst>
            <a:ext uri="{FF2B5EF4-FFF2-40B4-BE49-F238E27FC236}">
              <a16:creationId xmlns:a16="http://schemas.microsoft.com/office/drawing/2014/main" id="{00000000-0008-0000-0600-00001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681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8222" name="Picture 13">
          <a:extLst>
            <a:ext uri="{FF2B5EF4-FFF2-40B4-BE49-F238E27FC236}">
              <a16:creationId xmlns:a16="http://schemas.microsoft.com/office/drawing/2014/main" id="{00000000-0008-0000-0600-00001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681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8223" name="Picture 14">
          <a:extLst>
            <a:ext uri="{FF2B5EF4-FFF2-40B4-BE49-F238E27FC236}">
              <a16:creationId xmlns:a16="http://schemas.microsoft.com/office/drawing/2014/main" id="{00000000-0008-0000-0600-00001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681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8224" name="Picture 15">
          <a:extLst>
            <a:ext uri="{FF2B5EF4-FFF2-40B4-BE49-F238E27FC236}">
              <a16:creationId xmlns:a16="http://schemas.microsoft.com/office/drawing/2014/main" id="{00000000-0008-0000-0600-00002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681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8225" name="Picture 16">
          <a:extLst>
            <a:ext uri="{FF2B5EF4-FFF2-40B4-BE49-F238E27FC236}">
              <a16:creationId xmlns:a16="http://schemas.microsoft.com/office/drawing/2014/main" id="{00000000-0008-0000-0600-00002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681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1026" name="rKzcQe_cl_MJwM:" descr="Bildergebnis für Kunstturnen Boden Piktogramm">
          <a:extLst>
            <a:ext uri="{FF2B5EF4-FFF2-40B4-BE49-F238E27FC236}">
              <a16:creationId xmlns:a16="http://schemas.microsoft.com/office/drawing/2014/main" id="{00000000-0008-0000-06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3143" cy="653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6" name="Grafik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4957" cy="653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4957" cy="65314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 macro="" textlink="">
      <xdr:nvSpPr>
        <xdr:cNvPr id="2" name="Bilde 3" hidden="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0829925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3" name="Object 2" hidden="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4" name="Object 3" hidden="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5" name="Object 4" hidden="1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6" name="Object 5" hidden="1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7" name="Object 6" hidden="1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8" name="Object 7" hidden="1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9" name="Object 8" hidden="1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0" name="Object 9" hidden="1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1" name="Object 10" hidden="1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2" name="Object 11" hidden="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3" name="Object 12" hidden="1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4" name="Object 13" hidden="1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5" name="Object 14" hidden="1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6" name="Object 15" hidden="1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7" name="Object 16" hidden="1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pic>
      <xdr:nvPicPr>
        <xdr:cNvPr id="19" name="Bilde 3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29925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0" name="Picture 2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1" name="Picture 3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2" name="Picture 4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3" name="Picture 5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4" name="Picture 6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5" name="Picture 7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6" name="Picture 8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7" name="Picture 9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8" name="Picture 10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9" name="Picture 11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0" name="Picture 12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1" name="Picture 13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2" name="Picture 14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3" name="Picture 15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4" name="Picture 16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3143" cy="653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6" name="Grafik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4957" cy="653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4957" cy="65314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 macro="" textlink="">
      <xdr:nvSpPr>
        <xdr:cNvPr id="2" name="Bilde 3" hidden="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0829925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3" name="Object 2" hidden="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4" name="Object 3" hidden="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5" name="Object 4" hidden="1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6" name="Object 5" hidden="1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7" name="Object 6" hidden="1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8" name="Object 7" hidden="1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9" name="Object 8" hidden="1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0" name="Object 9" hidden="1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1" name="Object 10" hidden="1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2" name="Object 11" hidden="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3" name="Object 12" hidden="1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4" name="Object 13" hidden="1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5" name="Object 14" hidden="1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6" name="Object 15" hidden="1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 macro="" textlink="">
      <xdr:nvSpPr>
        <xdr:cNvPr id="17" name="Object 16" hidden="1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>
          <a:spLocks noChangeArrowheads="1"/>
        </xdr:cNvSpPr>
      </xdr:nvSpPr>
      <xdr:spPr bwMode="auto">
        <a:xfrm>
          <a:off x="12830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pic>
      <xdr:nvPicPr>
        <xdr:cNvPr id="19" name="Bilde 3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29925" y="0"/>
          <a:ext cx="9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0" name="Picture 2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1" name="Picture 3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2" name="Picture 4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3" name="Picture 5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4" name="Picture 6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5" name="Picture 7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6" name="Picture 8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7" name="Picture 9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8" name="Picture 10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29" name="Picture 11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0" name="Picture 12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1" name="Picture 13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2" name="Picture 14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3" name="Picture 15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pic>
      <xdr:nvPicPr>
        <xdr:cNvPr id="34" name="Picture 16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30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3143" cy="653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6" name="Grafik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4957" cy="653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337457</xdr:colOff>
      <xdr:row>0</xdr:row>
      <xdr:rowOff>653143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4957" cy="653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5"/>
  <sheetViews>
    <sheetView topLeftCell="A4" zoomScale="70" zoomScaleNormal="70" workbookViewId="0">
      <selection activeCell="N16" sqref="N16"/>
    </sheetView>
  </sheetViews>
  <sheetFormatPr baseColWidth="10" defaultColWidth="8.921875" defaultRowHeight="15.5" x14ac:dyDescent="0.35"/>
  <cols>
    <col min="1" max="1" width="3.84375" customWidth="1"/>
    <col min="2" max="2" width="30.61328125" customWidth="1"/>
    <col min="3" max="3" width="5.4609375" style="2" customWidth="1"/>
    <col min="4" max="5" width="3.15234375" style="2" customWidth="1"/>
    <col min="6" max="6" width="4.84375" style="47" customWidth="1"/>
    <col min="7" max="7" width="7.15234375" style="47" customWidth="1"/>
    <col min="8" max="8" width="6.4609375" style="47" customWidth="1"/>
    <col min="9" max="11" width="3.921875" style="47" customWidth="1"/>
    <col min="12" max="12" width="2.84375" style="47" customWidth="1"/>
    <col min="13" max="13" width="5.69140625" style="47" customWidth="1"/>
    <col min="14" max="14" width="26.15234375" customWidth="1"/>
    <col min="15" max="15" width="2.4609375" customWidth="1"/>
    <col min="16" max="16" width="1.84375" style="2" customWidth="1"/>
    <col min="17" max="17" width="1.921875" style="1" customWidth="1"/>
    <col min="18" max="18" width="2.53515625" style="1" customWidth="1"/>
    <col min="19" max="19" width="3.07421875" style="1" customWidth="1"/>
    <col min="20" max="20" width="4.3828125" style="1" customWidth="1"/>
    <col min="21" max="21" width="2" customWidth="1"/>
    <col min="22" max="22" width="4.23046875" customWidth="1"/>
    <col min="23" max="23" width="4.07421875" style="4" customWidth="1"/>
    <col min="24" max="24" width="2" style="2" customWidth="1"/>
    <col min="25" max="25" width="5.07421875" style="2" customWidth="1"/>
    <col min="26" max="26" width="6.69140625" customWidth="1"/>
    <col min="27" max="27" width="3" customWidth="1"/>
    <col min="28" max="28" width="18.23046875" customWidth="1"/>
    <col min="29" max="29" width="3" customWidth="1"/>
    <col min="30" max="30" width="4.4609375" customWidth="1"/>
    <col min="31" max="31" width="1.4609375" customWidth="1"/>
    <col min="32" max="36" width="4.4609375" customWidth="1"/>
    <col min="37" max="37" width="6.07421875" customWidth="1"/>
    <col min="39" max="39" width="8.3828125" customWidth="1"/>
    <col min="40" max="40" width="4.53515625" customWidth="1"/>
    <col min="41" max="41" width="10.61328125" customWidth="1"/>
    <col min="43" max="43" width="91.07421875" customWidth="1"/>
  </cols>
  <sheetData>
    <row r="1" spans="1:38" s="3" customFormat="1" ht="52.5" customHeight="1" x14ac:dyDescent="0.2">
      <c r="B1" s="8" t="s">
        <v>24</v>
      </c>
      <c r="C1" s="9"/>
      <c r="D1" s="9"/>
      <c r="E1" s="9"/>
      <c r="F1" s="46"/>
      <c r="G1" s="46"/>
    </row>
    <row r="2" spans="1:38" s="3" customFormat="1" ht="23.25" customHeight="1" x14ac:dyDescent="0.4">
      <c r="B2" s="59" t="s">
        <v>23</v>
      </c>
      <c r="C2" s="91" t="s">
        <v>73</v>
      </c>
      <c r="D2" s="9"/>
      <c r="E2" s="9"/>
      <c r="F2" s="46"/>
      <c r="G2" s="46"/>
      <c r="H2" s="46"/>
      <c r="I2" s="46"/>
      <c r="J2" s="46"/>
      <c r="K2" s="46"/>
      <c r="L2" s="46"/>
      <c r="M2" s="46"/>
    </row>
    <row r="3" spans="1:38" s="3" customFormat="1" ht="21.75" customHeight="1" x14ac:dyDescent="0.35">
      <c r="B3" s="8"/>
      <c r="C3" s="9"/>
      <c r="D3" s="9"/>
      <c r="E3" s="9"/>
      <c r="F3" s="46"/>
      <c r="G3" s="46"/>
      <c r="H3" s="46"/>
      <c r="I3" s="46"/>
      <c r="J3" s="46"/>
      <c r="K3" s="46"/>
      <c r="L3" s="46"/>
      <c r="M3" s="196" t="s">
        <v>95</v>
      </c>
      <c r="O3" s="120"/>
    </row>
    <row r="4" spans="1:38" s="3" customFormat="1" ht="15.75" customHeight="1" x14ac:dyDescent="0.3">
      <c r="A4" s="40"/>
      <c r="B4" s="45" t="s">
        <v>13</v>
      </c>
      <c r="C4" s="42" t="s">
        <v>14</v>
      </c>
      <c r="D4" s="42" t="s">
        <v>11</v>
      </c>
      <c r="E4" s="180" t="s">
        <v>94</v>
      </c>
      <c r="F4" s="187" t="s">
        <v>21</v>
      </c>
      <c r="G4" s="187" t="s">
        <v>33</v>
      </c>
      <c r="H4" s="90" t="s">
        <v>15</v>
      </c>
      <c r="I4" s="90"/>
      <c r="J4" s="90"/>
      <c r="K4" s="90"/>
      <c r="L4" s="90"/>
      <c r="M4" s="187" t="s">
        <v>96</v>
      </c>
      <c r="N4" s="43" t="s">
        <v>16</v>
      </c>
      <c r="O4" s="123" t="s">
        <v>91</v>
      </c>
      <c r="P4" s="124" t="s">
        <v>92</v>
      </c>
      <c r="Q4" s="125"/>
      <c r="R4" s="125"/>
      <c r="S4" s="123" t="s">
        <v>91</v>
      </c>
      <c r="T4" s="124" t="s">
        <v>92</v>
      </c>
      <c r="U4" s="125"/>
      <c r="V4" s="123" t="s">
        <v>91</v>
      </c>
      <c r="W4" s="124" t="s">
        <v>92</v>
      </c>
      <c r="X4" s="125"/>
      <c r="Y4" s="123" t="s">
        <v>91</v>
      </c>
      <c r="Z4" s="124" t="s">
        <v>92</v>
      </c>
    </row>
    <row r="5" spans="1:38" s="3" customFormat="1" ht="18" customHeight="1" x14ac:dyDescent="0.4">
      <c r="A5" s="44">
        <v>1</v>
      </c>
      <c r="B5" s="97" t="s">
        <v>79</v>
      </c>
      <c r="C5" s="60" t="s">
        <v>48</v>
      </c>
      <c r="D5" s="41"/>
      <c r="E5" s="181"/>
      <c r="F5" s="188"/>
      <c r="G5" s="189"/>
      <c r="H5" s="83"/>
      <c r="I5" s="84"/>
      <c r="J5" s="84"/>
      <c r="K5" s="84"/>
      <c r="L5" s="84"/>
      <c r="M5" s="197"/>
      <c r="N5" s="101"/>
      <c r="O5" s="126">
        <f>COUNTIF($C$5:$C$36,"H")</f>
        <v>0</v>
      </c>
      <c r="P5" s="127">
        <f>COUNTIF($AK$5:$AK$29,"H")</f>
        <v>0</v>
      </c>
      <c r="Q5" s="106"/>
      <c r="R5" s="107" t="s">
        <v>26</v>
      </c>
      <c r="S5" s="128">
        <f>IF(SUM(O$5:O5)&gt;8, IF(SUM(S5:S$5)=8, 0, 8 -SUM(O5:O$5)), O5)</f>
        <v>0</v>
      </c>
      <c r="T5" s="129">
        <f>IF(SUM(P$5:P5)&gt;10, IF(SUM(T5:T$5)=10, 0, 10 -SUM(P5:P$5)), P5)</f>
        <v>0</v>
      </c>
      <c r="U5" s="108" t="s">
        <v>7</v>
      </c>
      <c r="V5" s="130">
        <v>0.8</v>
      </c>
      <c r="W5" s="131">
        <v>0.8</v>
      </c>
      <c r="X5" s="109" t="s">
        <v>5</v>
      </c>
      <c r="Y5" s="132">
        <f>+S5*V5</f>
        <v>0</v>
      </c>
      <c r="Z5" s="133">
        <f t="shared" ref="Z5:Z12" si="0">+T5*W5</f>
        <v>0</v>
      </c>
      <c r="AA5" s="134">
        <f>COUNTIF($AL$5:$AL$29,"I")</f>
        <v>4</v>
      </c>
      <c r="AB5" s="135" t="str">
        <f>IF(AA5&gt;5,"zuviel Elemente aus Gr.I","Gr I  Ok")</f>
        <v>Gr I  Ok</v>
      </c>
      <c r="AC5" s="53"/>
      <c r="AK5" s="3" t="str">
        <f>IF(ISBLANK(E5),C5,0)</f>
        <v>NE</v>
      </c>
      <c r="AL5" s="3">
        <f>IF(ISBLANK(E5),D5,0)</f>
        <v>0</v>
      </c>
    </row>
    <row r="6" spans="1:38" s="3" customFormat="1" ht="18" customHeight="1" x14ac:dyDescent="0.4">
      <c r="A6" s="31">
        <v>2</v>
      </c>
      <c r="B6" s="96" t="s">
        <v>74</v>
      </c>
      <c r="C6" s="95" t="s">
        <v>3</v>
      </c>
      <c r="D6" s="93" t="s">
        <v>42</v>
      </c>
      <c r="E6" s="182"/>
      <c r="F6" s="190"/>
      <c r="G6" s="191"/>
      <c r="H6" s="85"/>
      <c r="I6" s="82"/>
      <c r="J6" s="82"/>
      <c r="K6" s="82"/>
      <c r="L6" s="82"/>
      <c r="M6" s="198"/>
      <c r="N6" s="63"/>
      <c r="O6" s="136">
        <f>COUNTIF($C$5:$C$36,"G")</f>
        <v>0</v>
      </c>
      <c r="P6" s="137">
        <f>COUNTIF($AK$5:$AK$29,"G")</f>
        <v>0</v>
      </c>
      <c r="Q6" s="110"/>
      <c r="R6" s="111" t="s">
        <v>10</v>
      </c>
      <c r="S6" s="138">
        <f>IF(SUM(O$5:O6)&gt;8, IF(SUM(S$5:S5)=8, 0, 8 -SUM(O$5:O5)), O6)</f>
        <v>0</v>
      </c>
      <c r="T6" s="134">
        <f>IF(SUM(P$5:P6)&gt;10, IF(SUM(T$5:T5)=10, 0, 10 -SUM(P$5:P5)), P6)</f>
        <v>0</v>
      </c>
      <c r="U6" s="110" t="s">
        <v>7</v>
      </c>
      <c r="V6" s="139">
        <v>0.8</v>
      </c>
      <c r="W6" s="140">
        <v>0.7</v>
      </c>
      <c r="X6" s="112" t="s">
        <v>5</v>
      </c>
      <c r="Y6" s="132">
        <f t="shared" ref="Y6:Y12" si="1">+S6*V6</f>
        <v>0</v>
      </c>
      <c r="Z6" s="141">
        <f t="shared" si="0"/>
        <v>0</v>
      </c>
      <c r="AA6" s="134">
        <f>COUNTIF($AL$5:$AL$29,"II")</f>
        <v>1</v>
      </c>
      <c r="AB6" s="135" t="str">
        <f>IF(AA6&gt;5,"zuviel Elemente aus Gr.II","Gr II  Ok")</f>
        <v>Gr II  Ok</v>
      </c>
      <c r="AC6" s="53"/>
      <c r="AK6" s="3" t="str">
        <f t="shared" ref="AK6:AK29" si="2">IF(ISBLANK(E6),C6,0)</f>
        <v>B</v>
      </c>
      <c r="AL6" s="3" t="str">
        <f t="shared" ref="AL6:AL29" si="3">IF(ISBLANK(E6),D6,0)</f>
        <v>I</v>
      </c>
    </row>
    <row r="7" spans="1:38" s="3" customFormat="1" ht="18" customHeight="1" x14ac:dyDescent="0.4">
      <c r="A7" s="31">
        <v>3</v>
      </c>
      <c r="B7" s="96" t="s">
        <v>103</v>
      </c>
      <c r="C7" s="95"/>
      <c r="D7" s="93"/>
      <c r="E7" s="182"/>
      <c r="F7" s="190"/>
      <c r="G7" s="191"/>
      <c r="H7" s="203">
        <v>0.1</v>
      </c>
      <c r="I7" s="82"/>
      <c r="J7" s="82"/>
      <c r="K7" s="82"/>
      <c r="L7" s="82"/>
      <c r="M7" s="198"/>
      <c r="N7" s="122" t="s">
        <v>102</v>
      </c>
      <c r="O7" s="136">
        <f>COUNTIF($C$5:$C$36,"F")</f>
        <v>0</v>
      </c>
      <c r="P7" s="137">
        <f>COUNTIF($AK$5:$AK$29,"F")</f>
        <v>0</v>
      </c>
      <c r="Q7" s="51"/>
      <c r="R7" s="18" t="s">
        <v>6</v>
      </c>
      <c r="S7" s="138">
        <f>IF(SUM(O$5:O7)&gt;8, IF(SUM(S$5:S6)=8, 0, 8 -SUM(O$5:O6)), O7)</f>
        <v>0</v>
      </c>
      <c r="T7" s="134">
        <f>IF(SUM(P$5:P7)&gt;10, IF(SUM(T$5:T6)=10, 0, 10 -SUM(P$5:P6)), P7)</f>
        <v>0</v>
      </c>
      <c r="U7" s="19" t="s">
        <v>7</v>
      </c>
      <c r="V7" s="142">
        <v>0.8</v>
      </c>
      <c r="W7" s="143">
        <v>0.6</v>
      </c>
      <c r="X7" s="34" t="s">
        <v>5</v>
      </c>
      <c r="Y7" s="132">
        <f t="shared" si="1"/>
        <v>0</v>
      </c>
      <c r="Z7" s="141">
        <f t="shared" si="0"/>
        <v>0</v>
      </c>
      <c r="AA7" s="134">
        <f>COUNTIF($AL$5:$AL$29,"III")</f>
        <v>1</v>
      </c>
      <c r="AB7" s="135" t="str">
        <f>IF(AA7&gt;5,"zuviel Elemente aus Gr.III","Gr III  Ok")</f>
        <v>Gr III  Ok</v>
      </c>
      <c r="AC7" s="49"/>
      <c r="AK7" s="3">
        <f t="shared" si="2"/>
        <v>0</v>
      </c>
      <c r="AL7" s="3">
        <f t="shared" si="3"/>
        <v>0</v>
      </c>
    </row>
    <row r="8" spans="1:38" s="3" customFormat="1" ht="18" customHeight="1" x14ac:dyDescent="0.4">
      <c r="A8" s="31">
        <v>4</v>
      </c>
      <c r="B8" s="96" t="s">
        <v>55</v>
      </c>
      <c r="C8" s="61" t="s">
        <v>48</v>
      </c>
      <c r="D8" s="33"/>
      <c r="E8" s="183"/>
      <c r="F8" s="190"/>
      <c r="G8" s="191"/>
      <c r="H8" s="82">
        <v>0.1</v>
      </c>
      <c r="I8" s="82"/>
      <c r="J8" s="82"/>
      <c r="K8" s="82"/>
      <c r="L8" s="82"/>
      <c r="M8" s="198"/>
      <c r="N8" s="122" t="s">
        <v>104</v>
      </c>
      <c r="O8" s="144">
        <f>COUNTIF($C$5:$C$36,"E")</f>
        <v>0</v>
      </c>
      <c r="P8" s="145">
        <f>COUNTIF($AK$5:$AK$29,"E")</f>
        <v>0</v>
      </c>
      <c r="Q8" s="10"/>
      <c r="R8" s="11" t="s">
        <v>0</v>
      </c>
      <c r="S8" s="138">
        <f>IF(SUM(O$5:O8)&gt;8, IF(SUM(S$5:S7)=8, 0, 8 -SUM(O$5:O7)), O8)</f>
        <v>0</v>
      </c>
      <c r="T8" s="134">
        <f>IF(SUM(P$5:P8)&gt;10, IF(SUM(T$5:T7)=10, 0, 10 -SUM(P$5:P7)), P8)</f>
        <v>0</v>
      </c>
      <c r="U8" s="12" t="s">
        <v>7</v>
      </c>
      <c r="V8" s="146">
        <v>0.8</v>
      </c>
      <c r="W8" s="147">
        <v>0.5</v>
      </c>
      <c r="X8" s="34" t="s">
        <v>5</v>
      </c>
      <c r="Y8" s="132">
        <f t="shared" si="1"/>
        <v>0</v>
      </c>
      <c r="Z8" s="148">
        <f t="shared" si="0"/>
        <v>0</v>
      </c>
      <c r="AA8" s="134">
        <f>COUNTIF($AL$5:$AL$29,"IV")</f>
        <v>1</v>
      </c>
      <c r="AB8" s="135" t="str">
        <f>IF(AA8&gt;5,"zuviel Elemente aus Gr.IV","Gr IV  Ok")</f>
        <v>Gr IV  Ok</v>
      </c>
      <c r="AC8" s="48"/>
      <c r="AK8" s="3" t="str">
        <f t="shared" si="2"/>
        <v>NE</v>
      </c>
      <c r="AL8" s="3">
        <f t="shared" si="3"/>
        <v>0</v>
      </c>
    </row>
    <row r="9" spans="1:38" ht="18" customHeight="1" x14ac:dyDescent="0.4">
      <c r="A9" s="31">
        <v>5</v>
      </c>
      <c r="B9" s="96" t="s">
        <v>75</v>
      </c>
      <c r="C9" s="61" t="s">
        <v>4</v>
      </c>
      <c r="D9" s="33" t="s">
        <v>40</v>
      </c>
      <c r="E9" s="183"/>
      <c r="F9" s="190"/>
      <c r="G9" s="191"/>
      <c r="H9" s="82">
        <v>0.5</v>
      </c>
      <c r="I9" s="82">
        <v>0.3</v>
      </c>
      <c r="J9" s="82">
        <v>0.3</v>
      </c>
      <c r="K9" s="82"/>
      <c r="L9" s="82"/>
      <c r="M9" s="198"/>
      <c r="N9" s="122" t="s">
        <v>105</v>
      </c>
      <c r="O9" s="144">
        <f>COUNTIF($C$5:$C$36,"D")</f>
        <v>0</v>
      </c>
      <c r="P9" s="145">
        <f>COUNTIF($AK$5:$AK$29,"D")</f>
        <v>0</v>
      </c>
      <c r="Q9" s="10"/>
      <c r="R9" s="11" t="s">
        <v>1</v>
      </c>
      <c r="S9" s="138">
        <f>IF(SUM(O$5:O9)&gt;8, IF(SUM(S$5:S8)=8, 0, 8 -SUM(O$5:O8)), O9)</f>
        <v>0</v>
      </c>
      <c r="T9" s="134">
        <f>IF(SUM(P$5:P9)&gt;10, IF(SUM(T$5:T8)=10, 0, 10 -SUM(P$5:P8)), P9)</f>
        <v>0</v>
      </c>
      <c r="U9" s="12" t="s">
        <v>7</v>
      </c>
      <c r="V9" s="146">
        <v>0.8</v>
      </c>
      <c r="W9" s="147">
        <v>0.4</v>
      </c>
      <c r="X9" s="34" t="s">
        <v>5</v>
      </c>
      <c r="Y9" s="132">
        <f t="shared" si="1"/>
        <v>0</v>
      </c>
      <c r="Z9" s="148">
        <f t="shared" si="0"/>
        <v>0</v>
      </c>
      <c r="AB9" s="113" t="s">
        <v>27</v>
      </c>
      <c r="AC9" s="48"/>
      <c r="AD9" s="3"/>
      <c r="AE9" s="3"/>
      <c r="AF9" s="3"/>
      <c r="AG9" s="3"/>
      <c r="AH9" s="3"/>
      <c r="AK9" s="3" t="str">
        <f t="shared" si="2"/>
        <v>A</v>
      </c>
      <c r="AL9" s="3" t="str">
        <f t="shared" si="3"/>
        <v>III</v>
      </c>
    </row>
    <row r="10" spans="1:38" ht="18" customHeight="1" x14ac:dyDescent="0.4">
      <c r="A10" s="31">
        <v>6</v>
      </c>
      <c r="B10" s="98" t="s">
        <v>76</v>
      </c>
      <c r="C10" s="95" t="s">
        <v>4</v>
      </c>
      <c r="D10" s="93" t="s">
        <v>39</v>
      </c>
      <c r="E10" s="183"/>
      <c r="F10" s="190"/>
      <c r="G10" s="191"/>
      <c r="H10" s="82">
        <v>0.1</v>
      </c>
      <c r="I10" s="102">
        <v>0.3</v>
      </c>
      <c r="J10" s="82">
        <v>0.1</v>
      </c>
      <c r="K10" s="82"/>
      <c r="L10" s="82"/>
      <c r="M10" s="198"/>
      <c r="N10" s="122" t="s">
        <v>106</v>
      </c>
      <c r="O10" s="144">
        <f>COUNTIF($C$5:$C$36,"C")</f>
        <v>0</v>
      </c>
      <c r="P10" s="145">
        <f>COUNTIF($AK$5:$AK$29,"C")</f>
        <v>0</v>
      </c>
      <c r="Q10" s="10"/>
      <c r="R10" s="11" t="s">
        <v>2</v>
      </c>
      <c r="S10" s="138">
        <f>IF(SUM(O$5:O10)&gt;8, IF(SUM(S$5:S9)=8, 0, 8 -SUM(O$5:O9)), O10)</f>
        <v>0</v>
      </c>
      <c r="T10" s="134">
        <f>IF(SUM(P$5:P10)&gt;10, IF(SUM(T$5:T9)=10, 0, 10 -SUM(P$5:P9)), P10)</f>
        <v>0</v>
      </c>
      <c r="U10" s="12" t="s">
        <v>7</v>
      </c>
      <c r="V10" s="146">
        <v>0.6</v>
      </c>
      <c r="W10" s="147">
        <v>0.3</v>
      </c>
      <c r="X10" s="34" t="s">
        <v>5</v>
      </c>
      <c r="Y10" s="132">
        <f t="shared" si="1"/>
        <v>0</v>
      </c>
      <c r="Z10" s="148">
        <f t="shared" si="0"/>
        <v>0</v>
      </c>
      <c r="AB10" s="113" t="s">
        <v>28</v>
      </c>
      <c r="AC10" s="48"/>
      <c r="AD10" s="3"/>
      <c r="AE10" s="3"/>
      <c r="AF10" s="3"/>
      <c r="AG10" s="3"/>
      <c r="AH10" s="3"/>
      <c r="AK10" s="3" t="str">
        <f t="shared" si="2"/>
        <v>A</v>
      </c>
      <c r="AL10" s="3" t="str">
        <f t="shared" si="3"/>
        <v>II</v>
      </c>
    </row>
    <row r="11" spans="1:38" ht="18" customHeight="1" x14ac:dyDescent="0.4">
      <c r="A11" s="31">
        <v>7</v>
      </c>
      <c r="B11" s="97" t="s">
        <v>53</v>
      </c>
      <c r="C11" s="61" t="s">
        <v>4</v>
      </c>
      <c r="D11" s="33" t="s">
        <v>42</v>
      </c>
      <c r="E11" s="183"/>
      <c r="F11" s="192"/>
      <c r="G11" s="193"/>
      <c r="H11" s="82">
        <v>0.1</v>
      </c>
      <c r="I11" s="82">
        <v>0.3</v>
      </c>
      <c r="J11" s="102"/>
      <c r="K11" s="102"/>
      <c r="L11" s="102"/>
      <c r="M11" s="198"/>
      <c r="N11" s="122" t="s">
        <v>107</v>
      </c>
      <c r="O11" s="144">
        <f>COUNTIF($C$5:$C$36,"B")</f>
        <v>1</v>
      </c>
      <c r="P11" s="145">
        <f>COUNTIF($AK$5:$AK$29,"B")</f>
        <v>1</v>
      </c>
      <c r="Q11" s="10"/>
      <c r="R11" s="11" t="s">
        <v>3</v>
      </c>
      <c r="S11" s="138">
        <f>IF(SUM(O$5:O11)&gt;8, IF(SUM(S$5:S10)=8, 0, 8 -SUM(O$5:O10)), O11)</f>
        <v>1</v>
      </c>
      <c r="T11" s="134">
        <f>IF(SUM(P$5:P11)&gt;10, IF(SUM(T$5:T10)=10, 0, 10 -SUM(P$5:P10)), P11)</f>
        <v>1</v>
      </c>
      <c r="U11" s="12" t="s">
        <v>7</v>
      </c>
      <c r="V11" s="146">
        <v>0.4</v>
      </c>
      <c r="W11" s="147">
        <v>0.2</v>
      </c>
      <c r="X11" s="34" t="s">
        <v>5</v>
      </c>
      <c r="Y11" s="132">
        <f t="shared" si="1"/>
        <v>0.4</v>
      </c>
      <c r="Z11" s="148">
        <f t="shared" si="0"/>
        <v>0.2</v>
      </c>
      <c r="AB11" s="113" t="s">
        <v>29</v>
      </c>
      <c r="AC11" s="48"/>
      <c r="AD11" s="3"/>
      <c r="AE11" s="3"/>
      <c r="AF11" s="3"/>
      <c r="AG11" s="3"/>
      <c r="AH11" s="3"/>
      <c r="AK11" s="3" t="str">
        <f t="shared" si="2"/>
        <v>A</v>
      </c>
      <c r="AL11" s="3" t="str">
        <f t="shared" si="3"/>
        <v>I</v>
      </c>
    </row>
    <row r="12" spans="1:38" ht="18" customHeight="1" x14ac:dyDescent="0.4">
      <c r="A12" s="31">
        <v>8</v>
      </c>
      <c r="B12" s="96" t="s">
        <v>41</v>
      </c>
      <c r="C12" s="95" t="s">
        <v>4</v>
      </c>
      <c r="D12" s="93" t="s">
        <v>42</v>
      </c>
      <c r="E12" s="183"/>
      <c r="F12" s="190"/>
      <c r="G12" s="191"/>
      <c r="H12" s="82"/>
      <c r="I12" s="82"/>
      <c r="J12" s="82"/>
      <c r="K12" s="82"/>
      <c r="L12" s="82"/>
      <c r="M12" s="198"/>
      <c r="N12" s="122"/>
      <c r="O12" s="149">
        <f>COUNTIF($C$5:$C$36,"A")</f>
        <v>6</v>
      </c>
      <c r="P12" s="150">
        <f>COUNTIF($AK$5:$AK$29,"A")</f>
        <v>6</v>
      </c>
      <c r="Q12" s="13"/>
      <c r="R12" s="11" t="s">
        <v>4</v>
      </c>
      <c r="S12" s="138">
        <f>IF(SUM(O$5:O12)&gt;8, IF(SUM(S$5:S11)=8, 0, 8 -SUM(O$5:O11)), O12)</f>
        <v>6</v>
      </c>
      <c r="T12" s="134">
        <f>IF(SUM(P$5:P12)&gt;10, IF(SUM(T$5:T11)=10, 0, 10 -SUM(P$5:P11)), P12)</f>
        <v>6</v>
      </c>
      <c r="U12" s="14" t="s">
        <v>7</v>
      </c>
      <c r="V12" s="151">
        <v>0.2</v>
      </c>
      <c r="W12" s="152">
        <v>0.1</v>
      </c>
      <c r="X12" s="35" t="s">
        <v>5</v>
      </c>
      <c r="Y12" s="132">
        <f t="shared" si="1"/>
        <v>1.2000000000000002</v>
      </c>
      <c r="Z12" s="153">
        <f t="shared" si="0"/>
        <v>0.60000000000000009</v>
      </c>
      <c r="AB12" s="113" t="s">
        <v>93</v>
      </c>
      <c r="AC12" s="48"/>
      <c r="AD12" s="3"/>
      <c r="AE12" s="3"/>
      <c r="AF12" s="3"/>
      <c r="AG12" s="3"/>
      <c r="AH12" s="3"/>
      <c r="AK12" s="3" t="str">
        <f t="shared" si="2"/>
        <v>A</v>
      </c>
      <c r="AL12" s="3" t="str">
        <f t="shared" si="3"/>
        <v>I</v>
      </c>
    </row>
    <row r="13" spans="1:38" ht="18" customHeight="1" thickBot="1" x14ac:dyDescent="0.45">
      <c r="A13" s="31">
        <v>9</v>
      </c>
      <c r="B13" s="96" t="s">
        <v>77</v>
      </c>
      <c r="C13" s="95"/>
      <c r="D13" s="93"/>
      <c r="E13" s="183"/>
      <c r="F13" s="190"/>
      <c r="G13" s="191"/>
      <c r="H13" s="85">
        <v>0.5</v>
      </c>
      <c r="I13" s="82"/>
      <c r="J13" s="82"/>
      <c r="K13" s="82"/>
      <c r="L13" s="82"/>
      <c r="M13" s="198"/>
      <c r="N13" s="63" t="s">
        <v>99</v>
      </c>
      <c r="O13" s="149">
        <f>COUNTIF($C$5:$C$29,"NE")</f>
        <v>2</v>
      </c>
      <c r="P13" s="154"/>
      <c r="Q13" s="110"/>
      <c r="R13" s="155" t="s">
        <v>48</v>
      </c>
      <c r="S13" s="138">
        <f>IF(SUM(O$5:O13)&gt;8, IF(SUM(S$5:S12)=8, 0, 8 -SUM(O$5:O12)), O13)</f>
        <v>1</v>
      </c>
      <c r="T13" s="53"/>
      <c r="U13" s="156"/>
      <c r="V13" s="157"/>
      <c r="W13" s="157"/>
      <c r="X13" s="158"/>
      <c r="Y13" s="112"/>
      <c r="Z13" s="159"/>
      <c r="AB13" s="113"/>
      <c r="AC13" s="3"/>
      <c r="AD13" s="3"/>
      <c r="AE13" s="3"/>
      <c r="AF13" s="3"/>
      <c r="AG13" s="3"/>
      <c r="AH13" s="3"/>
      <c r="AI13" s="3"/>
      <c r="AJ13" s="3"/>
      <c r="AK13" s="3">
        <f t="shared" si="2"/>
        <v>0</v>
      </c>
      <c r="AL13" s="3">
        <f t="shared" si="3"/>
        <v>0</v>
      </c>
    </row>
    <row r="14" spans="1:38" ht="18" customHeight="1" thickTop="1" thickBot="1" x14ac:dyDescent="0.45">
      <c r="A14" s="31">
        <v>10</v>
      </c>
      <c r="B14" s="96" t="s">
        <v>78</v>
      </c>
      <c r="C14" s="61" t="s">
        <v>80</v>
      </c>
      <c r="D14" s="33"/>
      <c r="E14" s="183"/>
      <c r="F14" s="190"/>
      <c r="G14" s="191"/>
      <c r="H14" s="85"/>
      <c r="I14" s="82"/>
      <c r="J14" s="82"/>
      <c r="K14" s="82"/>
      <c r="L14" s="82"/>
      <c r="M14" s="198"/>
      <c r="N14" s="63"/>
      <c r="O14" s="160"/>
      <c r="P14" s="26"/>
      <c r="Q14" s="6"/>
      <c r="R14" s="7" t="s">
        <v>8</v>
      </c>
      <c r="S14" s="15">
        <f>SUM(S5:S13)-IF(SUM(S5:S13)=8,IF(S16=0,1,0))</f>
        <v>8</v>
      </c>
      <c r="T14" s="15">
        <f>SUM(T5:T12)</f>
        <v>7</v>
      </c>
      <c r="U14" s="16"/>
      <c r="V14" s="161"/>
      <c r="W14" s="161"/>
      <c r="X14" s="36"/>
      <c r="Y14" s="162">
        <f>IF(S14&gt;8,"ERR",SUM(Y5:Y12))</f>
        <v>1.6</v>
      </c>
      <c r="Z14" s="21">
        <f>IF(T14&gt;10,"ERR",SUM(Z5:Z12))</f>
        <v>0.8</v>
      </c>
      <c r="AB14" s="3"/>
      <c r="AC14" s="3"/>
      <c r="AD14" s="3"/>
      <c r="AE14" s="3"/>
      <c r="AF14" s="3"/>
      <c r="AG14" s="3"/>
      <c r="AH14" s="3"/>
      <c r="AI14" s="3"/>
      <c r="AJ14" s="3"/>
      <c r="AK14" s="3" t="str">
        <f t="shared" si="2"/>
        <v>W</v>
      </c>
      <c r="AL14" s="3">
        <f t="shared" si="3"/>
        <v>0</v>
      </c>
    </row>
    <row r="15" spans="1:38" ht="18" customHeight="1" thickTop="1" x14ac:dyDescent="0.4">
      <c r="A15" s="31">
        <v>11</v>
      </c>
      <c r="B15" s="96" t="s">
        <v>44</v>
      </c>
      <c r="C15" s="61" t="s">
        <v>4</v>
      </c>
      <c r="D15" s="33" t="s">
        <v>42</v>
      </c>
      <c r="E15" s="183"/>
      <c r="F15" s="190"/>
      <c r="G15" s="191"/>
      <c r="H15" s="85">
        <v>0.5</v>
      </c>
      <c r="I15" s="82">
        <v>0.3</v>
      </c>
      <c r="J15" s="82"/>
      <c r="K15" s="82"/>
      <c r="L15" s="82"/>
      <c r="M15" s="198"/>
      <c r="N15" s="63" t="s">
        <v>81</v>
      </c>
      <c r="O15" s="163"/>
      <c r="P15" s="27" t="s">
        <v>9</v>
      </c>
      <c r="Q15" s="17"/>
      <c r="R15" s="18"/>
      <c r="S15" s="164">
        <f>IF(COUNTIF($D$5:$D$29,"I")&gt;0,1,0) + IF(COUNTIF($D$5:$D$29,"II")&gt;0,1,0) + IF(COUNTIF($D$5:$D$29,"III")&gt;0,1,0)</f>
        <v>3</v>
      </c>
      <c r="T15" s="134">
        <f>IF(COUNTIF($AL$5:$AL$29,"I")&gt;0,1,0) + IF(COUNTIF($AL$5:$AAL$29,"II")&gt;0,1,0) + IF(COUNTIF($AL$5:$AL$29,"III")&gt;0,1,0)</f>
        <v>3</v>
      </c>
      <c r="U15" s="19" t="s">
        <v>7</v>
      </c>
      <c r="V15" s="142">
        <v>0.5</v>
      </c>
      <c r="W15" s="143">
        <v>0.5</v>
      </c>
      <c r="X15" s="37" t="s">
        <v>5</v>
      </c>
      <c r="Y15" s="165">
        <f>S15*V15</f>
        <v>1.5</v>
      </c>
      <c r="Z15" s="141">
        <f>+T15*W15</f>
        <v>1.5</v>
      </c>
      <c r="AB15" s="3"/>
      <c r="AC15" s="3"/>
      <c r="AD15" s="3"/>
      <c r="AE15" s="3"/>
      <c r="AF15" s="3"/>
      <c r="AG15" s="3"/>
      <c r="AH15" s="3"/>
      <c r="AI15" s="3"/>
      <c r="AJ15" s="3"/>
      <c r="AK15" s="3" t="str">
        <f t="shared" si="2"/>
        <v>A</v>
      </c>
      <c r="AL15" s="3" t="str">
        <f t="shared" si="3"/>
        <v>I</v>
      </c>
    </row>
    <row r="16" spans="1:38" ht="18" customHeight="1" x14ac:dyDescent="0.4">
      <c r="A16" s="31">
        <v>12</v>
      </c>
      <c r="B16" s="96" t="s">
        <v>82</v>
      </c>
      <c r="C16" s="95"/>
      <c r="D16" s="93"/>
      <c r="E16" s="184"/>
      <c r="F16" s="190"/>
      <c r="G16" s="191"/>
      <c r="H16" s="85">
        <v>0.1</v>
      </c>
      <c r="I16" s="82">
        <v>0.1</v>
      </c>
      <c r="J16" s="82"/>
      <c r="K16" s="82"/>
      <c r="L16" s="82"/>
      <c r="M16" s="198"/>
      <c r="N16" s="63" t="s">
        <v>108</v>
      </c>
      <c r="O16" s="166"/>
      <c r="P16" s="28" t="s">
        <v>20</v>
      </c>
      <c r="Q16" s="38"/>
      <c r="R16" s="38"/>
      <c r="S16" s="167" t="str">
        <f>C29</f>
        <v>A</v>
      </c>
      <c r="T16" s="168" t="str">
        <f>C29</f>
        <v>A</v>
      </c>
      <c r="U16" s="52" t="s">
        <v>7</v>
      </c>
      <c r="V16" s="169">
        <v>1</v>
      </c>
      <c r="W16" s="170">
        <v>1</v>
      </c>
      <c r="X16" s="34" t="s">
        <v>5</v>
      </c>
      <c r="Y16" s="171">
        <f>IF(S16="c",0.5,IF(S16="d",0.5,IF(S16="e",0.5,IF(S16="f",0.5,IF(S16="g",0.5,IF(S16="h",0.5,IF(S16="ne",0,IF(S16="a",0,IF(S16="b",0.3,IF(S16="",0,"error"))))))))))</f>
        <v>0</v>
      </c>
      <c r="Z16" s="148">
        <f>IF(T16="c",0.3,IF(T16="d",0.5,IF(T16="e",0.5,IF(T16="f",0.5,IF(T16="g",0.5,IF(T16="h",0.5,IF(T16="a",0,IF(T16="b",0,IF(T16="",0,"error")))))))))</f>
        <v>0</v>
      </c>
      <c r="AB16" s="3"/>
      <c r="AC16" s="3"/>
      <c r="AD16" s="3"/>
      <c r="AE16" s="3"/>
      <c r="AF16" s="3"/>
      <c r="AG16" s="3"/>
      <c r="AH16" s="3"/>
      <c r="AI16" s="3"/>
      <c r="AJ16" s="3"/>
      <c r="AK16" s="3">
        <f t="shared" si="2"/>
        <v>0</v>
      </c>
      <c r="AL16" s="3">
        <f t="shared" si="3"/>
        <v>0</v>
      </c>
    </row>
    <row r="17" spans="1:41" ht="18" customHeight="1" thickBot="1" x14ac:dyDescent="0.45">
      <c r="A17" s="31">
        <v>13</v>
      </c>
      <c r="B17" s="97"/>
      <c r="C17" s="95"/>
      <c r="D17" s="93"/>
      <c r="E17" s="183"/>
      <c r="F17" s="190"/>
      <c r="G17" s="191"/>
      <c r="H17" s="85"/>
      <c r="I17" s="82"/>
      <c r="J17" s="82"/>
      <c r="K17" s="82"/>
      <c r="L17" s="82"/>
      <c r="M17" s="198"/>
      <c r="N17" s="39"/>
      <c r="O17" s="172"/>
      <c r="P17" s="29" t="s">
        <v>21</v>
      </c>
      <c r="Q17" s="20"/>
      <c r="R17" s="20"/>
      <c r="S17" s="173"/>
      <c r="T17" s="50">
        <f>F30</f>
        <v>0</v>
      </c>
      <c r="U17" s="19" t="s">
        <v>7</v>
      </c>
      <c r="V17" s="169">
        <v>1</v>
      </c>
      <c r="W17" s="170">
        <v>1</v>
      </c>
      <c r="X17" s="35" t="s">
        <v>5</v>
      </c>
      <c r="Y17" s="174">
        <f>S17*V17</f>
        <v>0</v>
      </c>
      <c r="Z17" s="153">
        <f>+T17*W17</f>
        <v>0</v>
      </c>
      <c r="AB17" s="3"/>
      <c r="AC17" s="3"/>
      <c r="AD17" s="3"/>
      <c r="AE17" s="3"/>
      <c r="AF17" s="3"/>
      <c r="AG17" s="3"/>
      <c r="AH17" s="3"/>
      <c r="AI17" s="3"/>
      <c r="AJ17" s="3"/>
      <c r="AK17" s="3">
        <f t="shared" si="2"/>
        <v>0</v>
      </c>
      <c r="AL17" s="3">
        <f t="shared" si="3"/>
        <v>0</v>
      </c>
    </row>
    <row r="18" spans="1:41" s="5" customFormat="1" ht="18" customHeight="1" thickTop="1" thickBot="1" x14ac:dyDescent="0.45">
      <c r="A18" s="31">
        <v>14</v>
      </c>
      <c r="B18" s="96"/>
      <c r="C18" s="95"/>
      <c r="D18" s="93"/>
      <c r="E18" s="184"/>
      <c r="F18" s="190"/>
      <c r="G18" s="191"/>
      <c r="H18" s="85"/>
      <c r="I18" s="82"/>
      <c r="J18" s="82"/>
      <c r="K18" s="82"/>
      <c r="L18" s="82"/>
      <c r="M18" s="198"/>
      <c r="N18" s="63"/>
      <c r="O18" s="172"/>
      <c r="P18" s="30" t="s">
        <v>17</v>
      </c>
      <c r="Q18" s="22"/>
      <c r="R18" s="22"/>
      <c r="S18" s="22"/>
      <c r="T18" s="22"/>
      <c r="U18" s="22"/>
      <c r="V18" s="22"/>
      <c r="W18" s="23"/>
      <c r="X18" s="24" t="s">
        <v>5</v>
      </c>
      <c r="Y18" s="175">
        <f>SUM(Y14:Y16)</f>
        <v>3.1</v>
      </c>
      <c r="Z18" s="25">
        <f>SUM(Z14:Z17)</f>
        <v>2.2999999999999998</v>
      </c>
      <c r="AB18" s="3"/>
      <c r="AC18" s="3"/>
      <c r="AD18" s="3"/>
      <c r="AE18" s="3"/>
      <c r="AF18" s="3"/>
      <c r="AG18" s="3"/>
      <c r="AH18" s="3"/>
      <c r="AI18" s="3"/>
      <c r="AJ18" s="3"/>
      <c r="AK18" s="3">
        <f t="shared" si="2"/>
        <v>0</v>
      </c>
      <c r="AL18" s="3">
        <f t="shared" si="3"/>
        <v>0</v>
      </c>
    </row>
    <row r="19" spans="1:41" ht="18" customHeight="1" thickTop="1" thickBot="1" x14ac:dyDescent="0.45">
      <c r="A19" s="31">
        <v>15</v>
      </c>
      <c r="B19" s="96"/>
      <c r="C19" s="61"/>
      <c r="D19" s="33"/>
      <c r="E19" s="184"/>
      <c r="F19" s="190"/>
      <c r="G19" s="191"/>
      <c r="H19" s="85"/>
      <c r="I19" s="82"/>
      <c r="J19" s="82"/>
      <c r="K19" s="82"/>
      <c r="L19" s="82"/>
      <c r="M19" s="198"/>
      <c r="N19" s="114"/>
      <c r="O19" s="176"/>
      <c r="P19" s="30" t="s">
        <v>34</v>
      </c>
      <c r="Q19" s="30"/>
      <c r="R19" s="30"/>
      <c r="S19" s="30"/>
      <c r="T19" s="30"/>
      <c r="U19" s="30"/>
      <c r="V19" s="30"/>
      <c r="W19" s="30"/>
      <c r="X19" s="24" t="s">
        <v>5</v>
      </c>
      <c r="Y19" s="3"/>
      <c r="Z19" s="25">
        <f>G30</f>
        <v>-0.3</v>
      </c>
      <c r="AB19" s="113" t="s">
        <v>100</v>
      </c>
      <c r="AC19" s="3"/>
      <c r="AD19" s="3"/>
      <c r="AE19" s="3"/>
      <c r="AF19" s="3"/>
      <c r="AG19" s="3"/>
      <c r="AH19" s="3"/>
      <c r="AI19" s="3"/>
      <c r="AJ19" s="3"/>
      <c r="AK19" s="3">
        <f t="shared" si="2"/>
        <v>0</v>
      </c>
      <c r="AL19" s="3">
        <f t="shared" si="3"/>
        <v>0</v>
      </c>
    </row>
    <row r="20" spans="1:41" ht="18" customHeight="1" thickTop="1" thickBot="1" x14ac:dyDescent="0.45">
      <c r="A20" s="31">
        <v>16</v>
      </c>
      <c r="B20" s="97"/>
      <c r="C20" s="61"/>
      <c r="D20" s="33"/>
      <c r="E20" s="184"/>
      <c r="F20" s="190"/>
      <c r="G20" s="191"/>
      <c r="H20" s="85"/>
      <c r="I20" s="82"/>
      <c r="J20" s="82"/>
      <c r="K20" s="82"/>
      <c r="L20" s="82"/>
      <c r="M20" s="198"/>
      <c r="N20" s="63"/>
      <c r="O20" s="172"/>
      <c r="AB20" s="113" t="s">
        <v>101</v>
      </c>
      <c r="AC20" s="3"/>
      <c r="AD20" s="3"/>
      <c r="AE20" s="3"/>
      <c r="AF20" s="3"/>
      <c r="AG20" s="3"/>
      <c r="AH20" s="3"/>
      <c r="AI20" s="3"/>
      <c r="AJ20" s="3"/>
      <c r="AK20" s="3">
        <f t="shared" si="2"/>
        <v>0</v>
      </c>
      <c r="AL20" s="3">
        <f t="shared" si="3"/>
        <v>0</v>
      </c>
    </row>
    <row r="21" spans="1:41" ht="18" customHeight="1" thickTop="1" thickBot="1" x14ac:dyDescent="0.45">
      <c r="A21" s="31">
        <v>17</v>
      </c>
      <c r="B21" s="96"/>
      <c r="C21" s="61"/>
      <c r="D21" s="33"/>
      <c r="E21" s="184"/>
      <c r="F21" s="190"/>
      <c r="G21" s="191"/>
      <c r="H21" s="85"/>
      <c r="I21" s="82"/>
      <c r="J21" s="82"/>
      <c r="K21" s="82"/>
      <c r="L21" s="82"/>
      <c r="M21" s="198"/>
      <c r="N21" s="63"/>
      <c r="O21" s="172"/>
      <c r="P21" s="30" t="s">
        <v>18</v>
      </c>
      <c r="Q21" s="22"/>
      <c r="R21" s="22"/>
      <c r="S21" s="22"/>
      <c r="T21" s="22"/>
      <c r="U21" s="22"/>
      <c r="V21" s="22"/>
      <c r="W21" s="23"/>
      <c r="X21" s="24" t="s">
        <v>5</v>
      </c>
      <c r="Y21" s="175">
        <f>10-I30</f>
        <v>5.7</v>
      </c>
      <c r="Z21" s="25">
        <f>10-M30</f>
        <v>5.7</v>
      </c>
      <c r="AB21" s="3"/>
      <c r="AC21" s="3"/>
      <c r="AD21" s="3"/>
      <c r="AE21" s="3"/>
      <c r="AF21" s="3"/>
      <c r="AG21" s="3"/>
      <c r="AH21" s="3"/>
      <c r="AI21" s="3"/>
      <c r="AJ21" s="3"/>
      <c r="AK21" s="3">
        <f t="shared" si="2"/>
        <v>0</v>
      </c>
      <c r="AL21" s="3">
        <f t="shared" si="3"/>
        <v>0</v>
      </c>
    </row>
    <row r="22" spans="1:41" ht="18" customHeight="1" thickTop="1" x14ac:dyDescent="0.4">
      <c r="A22" s="31">
        <v>18</v>
      </c>
      <c r="B22" s="96"/>
      <c r="C22" s="61"/>
      <c r="D22" s="33"/>
      <c r="E22" s="184"/>
      <c r="F22" s="190"/>
      <c r="G22" s="191"/>
      <c r="H22" s="85"/>
      <c r="I22" s="82"/>
      <c r="J22" s="82"/>
      <c r="K22" s="82"/>
      <c r="L22" s="82"/>
      <c r="M22" s="198"/>
      <c r="N22" s="63"/>
      <c r="O22" s="172"/>
      <c r="AB22" s="3"/>
      <c r="AC22" s="3"/>
      <c r="AD22" s="3"/>
      <c r="AE22" s="3"/>
      <c r="AF22" s="3"/>
      <c r="AG22" s="3"/>
      <c r="AH22" s="3"/>
      <c r="AI22" s="3"/>
      <c r="AJ22" s="3"/>
      <c r="AK22" s="3">
        <f t="shared" si="2"/>
        <v>0</v>
      </c>
      <c r="AL22" s="3">
        <f t="shared" si="3"/>
        <v>0</v>
      </c>
    </row>
    <row r="23" spans="1:41" ht="18" customHeight="1" thickBot="1" x14ac:dyDescent="0.45">
      <c r="A23" s="31">
        <v>19</v>
      </c>
      <c r="B23" s="96"/>
      <c r="C23" s="95"/>
      <c r="D23" s="93"/>
      <c r="E23" s="184"/>
      <c r="F23" s="190"/>
      <c r="G23" s="191"/>
      <c r="H23" s="85"/>
      <c r="I23" s="82"/>
      <c r="J23" s="82"/>
      <c r="K23" s="82"/>
      <c r="L23" s="82"/>
      <c r="M23" s="198"/>
      <c r="N23" s="39"/>
      <c r="O23" s="172"/>
      <c r="P23" s="116" t="s">
        <v>35</v>
      </c>
      <c r="Q23" s="117"/>
      <c r="R23" s="117"/>
      <c r="S23" s="117"/>
      <c r="T23" s="117"/>
      <c r="U23" s="117"/>
      <c r="V23" s="117"/>
      <c r="W23" s="117"/>
      <c r="X23" s="118"/>
      <c r="Y23" s="118">
        <f>8-S14</f>
        <v>0</v>
      </c>
      <c r="Z23" s="117">
        <f>IF(T14&gt;=7, 0, IF(T14&gt;=5, 4, IF(T14&gt;=3, 6, IF(T14 &gt;= 1, 8, IF(T14 &lt; 1, 10 )))))</f>
        <v>0</v>
      </c>
      <c r="AA23" s="119" t="s">
        <v>36</v>
      </c>
      <c r="AB23" s="117"/>
      <c r="AC23" s="3"/>
      <c r="AD23" s="3"/>
      <c r="AE23" s="3"/>
      <c r="AF23" s="3"/>
      <c r="AG23" s="3"/>
      <c r="AH23" s="3"/>
      <c r="AI23" s="3"/>
      <c r="AJ23" s="3"/>
      <c r="AK23" s="3">
        <f t="shared" si="2"/>
        <v>0</v>
      </c>
      <c r="AL23" s="3">
        <f t="shared" si="3"/>
        <v>0</v>
      </c>
    </row>
    <row r="24" spans="1:41" ht="18" customHeight="1" thickTop="1" thickBot="1" x14ac:dyDescent="0.45">
      <c r="A24" s="31">
        <v>20</v>
      </c>
      <c r="B24" s="32"/>
      <c r="C24" s="61"/>
      <c r="D24" s="33"/>
      <c r="E24" s="184"/>
      <c r="F24" s="190"/>
      <c r="G24" s="191"/>
      <c r="H24" s="85"/>
      <c r="I24" s="82"/>
      <c r="J24" s="82"/>
      <c r="K24" s="82"/>
      <c r="L24" s="82"/>
      <c r="M24" s="198"/>
      <c r="N24" s="39"/>
      <c r="O24" s="172"/>
      <c r="P24" s="30" t="s">
        <v>19</v>
      </c>
      <c r="Q24" s="22"/>
      <c r="R24" s="22"/>
      <c r="S24" s="22"/>
      <c r="T24" s="22"/>
      <c r="U24" s="22"/>
      <c r="V24" s="22"/>
      <c r="W24" s="23"/>
      <c r="X24" s="24" t="s">
        <v>5</v>
      </c>
      <c r="Y24" s="175">
        <f>+Y18+Y21-Y23</f>
        <v>8.8000000000000007</v>
      </c>
      <c r="Z24" s="25">
        <f>+Z18+Z19+Z21-Z23</f>
        <v>7.7</v>
      </c>
      <c r="AB24" s="3"/>
      <c r="AC24" s="3"/>
      <c r="AK24" s="3">
        <f t="shared" si="2"/>
        <v>0</v>
      </c>
      <c r="AL24" s="3">
        <f t="shared" si="3"/>
        <v>0</v>
      </c>
    </row>
    <row r="25" spans="1:41" ht="18" customHeight="1" thickTop="1" x14ac:dyDescent="0.4">
      <c r="A25" s="31">
        <v>21</v>
      </c>
      <c r="B25" s="32"/>
      <c r="C25" s="61"/>
      <c r="D25" s="33"/>
      <c r="E25" s="184"/>
      <c r="F25" s="190"/>
      <c r="G25" s="191"/>
      <c r="H25" s="85"/>
      <c r="I25" s="82"/>
      <c r="J25" s="82"/>
      <c r="K25" s="82"/>
      <c r="L25" s="82"/>
      <c r="M25" s="198"/>
      <c r="N25" s="39"/>
      <c r="O25" s="172"/>
      <c r="Y25" s="177" t="s">
        <v>91</v>
      </c>
      <c r="Z25" s="178" t="s">
        <v>92</v>
      </c>
      <c r="AB25" s="3"/>
      <c r="AC25" s="3"/>
      <c r="AK25" s="3">
        <f t="shared" si="2"/>
        <v>0</v>
      </c>
      <c r="AL25" s="3">
        <f t="shared" si="3"/>
        <v>0</v>
      </c>
    </row>
    <row r="26" spans="1:41" ht="18" customHeight="1" x14ac:dyDescent="0.4">
      <c r="A26" s="31">
        <v>22</v>
      </c>
      <c r="B26" s="32"/>
      <c r="C26" s="61"/>
      <c r="D26" s="33"/>
      <c r="E26" s="184"/>
      <c r="F26" s="190"/>
      <c r="G26" s="191"/>
      <c r="H26" s="85"/>
      <c r="I26" s="82"/>
      <c r="J26" s="82"/>
      <c r="K26" s="82"/>
      <c r="L26" s="82"/>
      <c r="M26" s="198"/>
      <c r="N26" s="39"/>
      <c r="O26" s="172"/>
      <c r="AB26" s="3"/>
      <c r="AK26" s="3">
        <f t="shared" si="2"/>
        <v>0</v>
      </c>
      <c r="AL26" s="3">
        <f t="shared" si="3"/>
        <v>0</v>
      </c>
    </row>
    <row r="27" spans="1:41" ht="18" customHeight="1" x14ac:dyDescent="0.4">
      <c r="A27" s="31">
        <v>23</v>
      </c>
      <c r="B27" s="32" t="s">
        <v>32</v>
      </c>
      <c r="C27" s="61"/>
      <c r="D27" s="33"/>
      <c r="E27" s="184"/>
      <c r="F27" s="190"/>
      <c r="G27" s="191"/>
      <c r="H27" s="85"/>
      <c r="I27" s="82"/>
      <c r="J27" s="82"/>
      <c r="K27" s="82"/>
      <c r="L27" s="82"/>
      <c r="M27" s="198"/>
      <c r="N27" s="39"/>
      <c r="O27" s="172"/>
      <c r="AB27" s="3"/>
      <c r="AK27" s="3">
        <f t="shared" si="2"/>
        <v>0</v>
      </c>
      <c r="AL27" s="3">
        <f t="shared" si="3"/>
        <v>0</v>
      </c>
    </row>
    <row r="28" spans="1:41" ht="18" customHeight="1" x14ac:dyDescent="0.4">
      <c r="A28" s="31">
        <v>24</v>
      </c>
      <c r="B28" s="32" t="s">
        <v>31</v>
      </c>
      <c r="C28" s="61"/>
      <c r="D28" s="121"/>
      <c r="E28" s="184"/>
      <c r="F28" s="190"/>
      <c r="G28" s="193">
        <v>-0.3</v>
      </c>
      <c r="H28" s="85"/>
      <c r="I28" s="82"/>
      <c r="J28" s="82"/>
      <c r="K28" s="82"/>
      <c r="L28" s="82"/>
      <c r="M28" s="198"/>
      <c r="N28" s="39"/>
      <c r="O28" s="172"/>
      <c r="AK28" s="3">
        <f t="shared" si="2"/>
        <v>0</v>
      </c>
      <c r="AL28" s="3">
        <f t="shared" si="3"/>
        <v>0</v>
      </c>
    </row>
    <row r="29" spans="1:41" ht="18" customHeight="1" thickBot="1" x14ac:dyDescent="0.45">
      <c r="A29" s="56">
        <v>25</v>
      </c>
      <c r="B29" s="202" t="s">
        <v>38</v>
      </c>
      <c r="C29" s="62" t="s">
        <v>4</v>
      </c>
      <c r="D29" s="54" t="s">
        <v>30</v>
      </c>
      <c r="E29" s="185"/>
      <c r="F29" s="194"/>
      <c r="G29" s="195"/>
      <c r="H29" s="86">
        <v>0.3</v>
      </c>
      <c r="I29" s="87">
        <v>0.3</v>
      </c>
      <c r="J29" s="87"/>
      <c r="K29" s="87"/>
      <c r="L29" s="87"/>
      <c r="M29" s="199"/>
      <c r="N29" s="64" t="s">
        <v>83</v>
      </c>
      <c r="O29" s="179"/>
      <c r="AK29" s="3" t="str">
        <f t="shared" si="2"/>
        <v>A</v>
      </c>
      <c r="AL29" s="3" t="str">
        <f t="shared" si="3"/>
        <v>IV</v>
      </c>
    </row>
    <row r="30" spans="1:41" ht="21" thickTop="1" thickBot="1" x14ac:dyDescent="0.4">
      <c r="B30" s="55" t="s">
        <v>12</v>
      </c>
      <c r="C30" s="58">
        <f>COUNTA(C5:C29)</f>
        <v>10</v>
      </c>
      <c r="D30" s="55"/>
      <c r="E30" s="186"/>
      <c r="F30" s="57">
        <f>SUM(F5:F29)</f>
        <v>0</v>
      </c>
      <c r="G30" s="57">
        <f>SUM(G5:G29)</f>
        <v>-0.3</v>
      </c>
      <c r="H30" s="88" t="s">
        <v>97</v>
      </c>
      <c r="I30" s="201">
        <f>SUM(H5:L29)</f>
        <v>4.3</v>
      </c>
      <c r="J30" s="89"/>
      <c r="K30" s="89"/>
      <c r="L30" s="89" t="s">
        <v>98</v>
      </c>
      <c r="M30" s="200">
        <f>SUM(H5:M29)</f>
        <v>4.3</v>
      </c>
      <c r="N30" s="1"/>
    </row>
    <row r="31" spans="1:41" ht="30.5" thickTop="1" x14ac:dyDescent="0.55000000000000004">
      <c r="AM31" s="66">
        <v>0.8</v>
      </c>
      <c r="AN31" s="65" t="s">
        <v>5</v>
      </c>
      <c r="AO31" s="67">
        <f t="shared" ref="AO31:AO38" si="4">+AK31*AM31</f>
        <v>0</v>
      </c>
    </row>
    <row r="32" spans="1:41" ht="30" x14ac:dyDescent="0.55000000000000004">
      <c r="AM32" s="69">
        <v>0.7</v>
      </c>
      <c r="AN32" s="68" t="s">
        <v>5</v>
      </c>
      <c r="AO32" s="70">
        <f t="shared" si="4"/>
        <v>0</v>
      </c>
    </row>
    <row r="33" spans="36:43" ht="30" x14ac:dyDescent="0.55000000000000004">
      <c r="AM33" s="69">
        <v>0.6</v>
      </c>
      <c r="AN33" s="68" t="s">
        <v>5</v>
      </c>
      <c r="AO33" s="70">
        <f t="shared" si="4"/>
        <v>0</v>
      </c>
    </row>
    <row r="34" spans="36:43" ht="30" x14ac:dyDescent="0.55000000000000004">
      <c r="AM34" s="69">
        <v>0.5</v>
      </c>
      <c r="AN34" s="68" t="s">
        <v>5</v>
      </c>
      <c r="AO34" s="70">
        <f t="shared" si="4"/>
        <v>0</v>
      </c>
    </row>
    <row r="35" spans="36:43" ht="30" x14ac:dyDescent="0.55000000000000004">
      <c r="AM35" s="69">
        <v>0.4</v>
      </c>
      <c r="AN35" s="68" t="s">
        <v>5</v>
      </c>
      <c r="AO35" s="70">
        <f t="shared" si="4"/>
        <v>0</v>
      </c>
    </row>
    <row r="36" spans="36:43" ht="30" x14ac:dyDescent="0.55000000000000004">
      <c r="AM36" s="69">
        <v>0.3</v>
      </c>
      <c r="AN36" s="68" t="s">
        <v>5</v>
      </c>
      <c r="AO36" s="70">
        <f t="shared" si="4"/>
        <v>0</v>
      </c>
    </row>
    <row r="37" spans="36:43" ht="30" x14ac:dyDescent="0.55000000000000004">
      <c r="AM37" s="69">
        <v>0.2</v>
      </c>
      <c r="AN37" s="68" t="s">
        <v>5</v>
      </c>
      <c r="AO37" s="70">
        <f t="shared" si="4"/>
        <v>0</v>
      </c>
    </row>
    <row r="38" spans="36:43" ht="30.5" thickBot="1" x14ac:dyDescent="0.6">
      <c r="AM38" s="72">
        <v>0.1</v>
      </c>
      <c r="AN38" s="71" t="s">
        <v>5</v>
      </c>
      <c r="AO38" s="73">
        <f t="shared" si="4"/>
        <v>0</v>
      </c>
    </row>
    <row r="39" spans="36:43" ht="40" thickBot="1" x14ac:dyDescent="1.1499999999999999">
      <c r="AM39" s="75"/>
      <c r="AN39" s="74"/>
      <c r="AO39" s="76">
        <f>IF(AK39&gt;10,"ERR",SUM(AO31:AO38))</f>
        <v>0</v>
      </c>
    </row>
    <row r="40" spans="36:43" ht="30" x14ac:dyDescent="0.55000000000000004">
      <c r="AM40" s="78">
        <v>0.5</v>
      </c>
      <c r="AN40" s="77" t="s">
        <v>5</v>
      </c>
      <c r="AO40" s="79">
        <f>+AK40*AM40</f>
        <v>0</v>
      </c>
    </row>
    <row r="41" spans="36:43" ht="30" x14ac:dyDescent="0.55000000000000004">
      <c r="AM41" s="80"/>
      <c r="AN41" s="68" t="s">
        <v>5</v>
      </c>
      <c r="AO41" s="70">
        <f>IF(AK41="c",0.3,IF(AK41="d",0.5,IF(AK41="e",0.5,IF(AK41="f",0.5,IF(AK41="a",0,IF(AK41="b",0,IF(AK41="",0,"error")))))))</f>
        <v>0</v>
      </c>
    </row>
    <row r="42" spans="36:43" ht="15" customHeight="1" thickBot="1" x14ac:dyDescent="0.6">
      <c r="AM42" s="81"/>
      <c r="AN42" s="71" t="s">
        <v>5</v>
      </c>
      <c r="AO42" s="73">
        <f>+AK42</f>
        <v>0</v>
      </c>
    </row>
    <row r="43" spans="36:43" ht="15.75" customHeight="1" x14ac:dyDescent="0.35">
      <c r="AJ43" s="207" t="s">
        <v>22</v>
      </c>
      <c r="AK43" s="208"/>
      <c r="AL43" s="208"/>
      <c r="AM43" s="208"/>
      <c r="AN43" s="211"/>
      <c r="AO43" s="213">
        <f>SUM(AO39:AO42)</f>
        <v>0</v>
      </c>
    </row>
    <row r="44" spans="36:43" ht="16" thickBot="1" x14ac:dyDescent="0.4">
      <c r="AJ44" s="209"/>
      <c r="AK44" s="210"/>
      <c r="AL44" s="210"/>
      <c r="AM44" s="210"/>
      <c r="AN44" s="212"/>
      <c r="AO44" s="214"/>
    </row>
    <row r="45" spans="36:43" ht="303" thickTop="1" x14ac:dyDescent="8.25">
      <c r="AQ45" s="105" t="str">
        <f>+H30</f>
        <v>KM:</v>
      </c>
    </row>
  </sheetData>
  <mergeCells count="3">
    <mergeCell ref="AJ43:AM44"/>
    <mergeCell ref="AN43:AN44"/>
    <mergeCell ref="AO43:AO44"/>
  </mergeCells>
  <conditionalFormatting sqref="AO39">
    <cfRule type="cellIs" dxfId="131" priority="12" stopIfTrue="1" operator="equal">
      <formula>"ERR"</formula>
    </cfRule>
  </conditionalFormatting>
  <conditionalFormatting sqref="AA6:AA8">
    <cfRule type="cellIs" dxfId="130" priority="2" operator="greaterThan">
      <formula>5</formula>
    </cfRule>
  </conditionalFormatting>
  <conditionalFormatting sqref="Z14">
    <cfRule type="cellIs" dxfId="129" priority="4" stopIfTrue="1" operator="equal">
      <formula>"ERR"</formula>
    </cfRule>
  </conditionalFormatting>
  <conditionalFormatting sqref="T14">
    <cfRule type="cellIs" dxfId="128" priority="5" stopIfTrue="1" operator="between">
      <formula>0.1</formula>
      <formula>9.9</formula>
    </cfRule>
  </conditionalFormatting>
  <conditionalFormatting sqref="AA5">
    <cfRule type="cellIs" dxfId="127" priority="3" operator="greaterThan">
      <formula>5</formula>
    </cfRule>
  </conditionalFormatting>
  <conditionalFormatting sqref="S14">
    <cfRule type="cellIs" dxfId="126" priority="1" stopIfTrue="1" operator="between">
      <formula>0.1</formula>
      <formula>9.9</formula>
    </cfRule>
  </conditionalFormatting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1"/>
  <headerFooter alignWithMargins="0">
    <oddFooter xml:space="preserve">&amp;R&amp;"Times New Roman,Normal"&amp;8TT, NOR  19.11.05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Q45"/>
  <sheetViews>
    <sheetView zoomScale="70" zoomScaleNormal="70" workbookViewId="0">
      <selection sqref="A1:XFD1048576"/>
    </sheetView>
  </sheetViews>
  <sheetFormatPr baseColWidth="10" defaultColWidth="8.921875" defaultRowHeight="15.5" x14ac:dyDescent="0.35"/>
  <cols>
    <col min="1" max="1" width="3.84375" customWidth="1"/>
    <col min="2" max="2" width="30.61328125" customWidth="1"/>
    <col min="3" max="3" width="5.4609375" style="2" customWidth="1"/>
    <col min="4" max="5" width="3.15234375" style="2" customWidth="1"/>
    <col min="6" max="6" width="4.84375" style="47" customWidth="1"/>
    <col min="7" max="7" width="7.15234375" style="47" customWidth="1"/>
    <col min="8" max="8" width="6.4609375" style="47" customWidth="1"/>
    <col min="9" max="11" width="3.921875" style="47" customWidth="1"/>
    <col min="12" max="12" width="2.84375" style="47" customWidth="1"/>
    <col min="13" max="13" width="5.69140625" style="47" customWidth="1"/>
    <col min="14" max="14" width="26.15234375" customWidth="1"/>
    <col min="15" max="15" width="2.4609375" customWidth="1"/>
    <col min="16" max="16" width="1.84375" style="2" customWidth="1"/>
    <col min="17" max="17" width="1.921875" style="1" customWidth="1"/>
    <col min="18" max="18" width="2.53515625" style="1" customWidth="1"/>
    <col min="19" max="19" width="3.07421875" style="1" customWidth="1"/>
    <col min="20" max="20" width="4.3828125" style="1" customWidth="1"/>
    <col min="21" max="21" width="2" customWidth="1"/>
    <col min="22" max="22" width="4.23046875" customWidth="1"/>
    <col min="23" max="23" width="4.07421875" style="4" customWidth="1"/>
    <col min="24" max="24" width="2" style="2" customWidth="1"/>
    <col min="25" max="25" width="5.07421875" style="2" customWidth="1"/>
    <col min="26" max="26" width="6.69140625" customWidth="1"/>
    <col min="27" max="27" width="3" customWidth="1"/>
    <col min="28" max="28" width="18.23046875" customWidth="1"/>
    <col min="29" max="29" width="3" customWidth="1"/>
    <col min="30" max="30" width="4.4609375" customWidth="1"/>
    <col min="31" max="31" width="1.4609375" customWidth="1"/>
    <col min="32" max="36" width="4.4609375" customWidth="1"/>
    <col min="37" max="37" width="6.07421875" customWidth="1"/>
    <col min="39" max="39" width="8.3828125" customWidth="1"/>
    <col min="40" max="40" width="4.53515625" customWidth="1"/>
    <col min="41" max="41" width="10.61328125" customWidth="1"/>
    <col min="43" max="43" width="91.07421875" customWidth="1"/>
  </cols>
  <sheetData>
    <row r="1" spans="1:38" s="3" customFormat="1" ht="52.5" customHeight="1" x14ac:dyDescent="0.2">
      <c r="B1" s="8" t="s">
        <v>24</v>
      </c>
      <c r="C1" s="9"/>
      <c r="D1" s="9"/>
      <c r="E1" s="9"/>
      <c r="F1" s="46"/>
      <c r="G1" s="46"/>
    </row>
    <row r="2" spans="1:38" s="3" customFormat="1" ht="23.25" customHeight="1" x14ac:dyDescent="0.4">
      <c r="B2" s="59" t="s">
        <v>23</v>
      </c>
      <c r="C2" s="91" t="s">
        <v>73</v>
      </c>
      <c r="D2" s="9"/>
      <c r="E2" s="9"/>
      <c r="F2" s="46"/>
      <c r="G2" s="46"/>
      <c r="H2" s="46"/>
      <c r="I2" s="46"/>
      <c r="J2" s="46"/>
      <c r="K2" s="46"/>
      <c r="L2" s="46"/>
      <c r="M2" s="46"/>
    </row>
    <row r="3" spans="1:38" s="3" customFormat="1" ht="21.75" customHeight="1" x14ac:dyDescent="0.35">
      <c r="B3" s="8"/>
      <c r="C3" s="9"/>
      <c r="D3" s="9"/>
      <c r="E3" s="9"/>
      <c r="F3" s="46"/>
      <c r="G3" s="46"/>
      <c r="H3" s="46"/>
      <c r="I3" s="46"/>
      <c r="J3" s="46"/>
      <c r="K3" s="46"/>
      <c r="L3" s="46"/>
      <c r="M3" s="196" t="s">
        <v>95</v>
      </c>
      <c r="O3" s="120"/>
    </row>
    <row r="4" spans="1:38" s="3" customFormat="1" ht="15.75" customHeight="1" x14ac:dyDescent="0.3">
      <c r="A4" s="40"/>
      <c r="B4" s="45" t="s">
        <v>13</v>
      </c>
      <c r="C4" s="42" t="s">
        <v>14</v>
      </c>
      <c r="D4" s="42" t="s">
        <v>11</v>
      </c>
      <c r="E4" s="180" t="s">
        <v>94</v>
      </c>
      <c r="F4" s="187" t="s">
        <v>21</v>
      </c>
      <c r="G4" s="187" t="s">
        <v>33</v>
      </c>
      <c r="H4" s="90" t="s">
        <v>15</v>
      </c>
      <c r="I4" s="90"/>
      <c r="J4" s="90"/>
      <c r="K4" s="90"/>
      <c r="L4" s="90"/>
      <c r="M4" s="187" t="s">
        <v>96</v>
      </c>
      <c r="N4" s="43" t="s">
        <v>16</v>
      </c>
      <c r="O4" s="123" t="s">
        <v>91</v>
      </c>
      <c r="P4" s="124" t="s">
        <v>92</v>
      </c>
      <c r="Q4" s="125"/>
      <c r="R4" s="125"/>
      <c r="S4" s="123" t="s">
        <v>91</v>
      </c>
      <c r="T4" s="124" t="s">
        <v>92</v>
      </c>
      <c r="U4" s="125"/>
      <c r="V4" s="123" t="s">
        <v>91</v>
      </c>
      <c r="W4" s="124" t="s">
        <v>92</v>
      </c>
      <c r="X4" s="125"/>
      <c r="Y4" s="123" t="s">
        <v>91</v>
      </c>
      <c r="Z4" s="124" t="s">
        <v>92</v>
      </c>
    </row>
    <row r="5" spans="1:38" s="3" customFormat="1" ht="18" customHeight="1" x14ac:dyDescent="0.4">
      <c r="A5" s="44">
        <v>1</v>
      </c>
      <c r="B5" s="97"/>
      <c r="C5" s="60"/>
      <c r="D5" s="41"/>
      <c r="E5" s="181"/>
      <c r="F5" s="188"/>
      <c r="G5" s="189"/>
      <c r="H5" s="83"/>
      <c r="I5" s="84"/>
      <c r="J5" s="84"/>
      <c r="K5" s="84"/>
      <c r="L5" s="84"/>
      <c r="M5" s="197"/>
      <c r="N5" s="101"/>
      <c r="O5" s="126">
        <f>COUNTIF($C$5:$C$36,"H")</f>
        <v>0</v>
      </c>
      <c r="P5" s="127">
        <f>COUNTIF($AK$5:$AK$29,"H")</f>
        <v>0</v>
      </c>
      <c r="Q5" s="106"/>
      <c r="R5" s="107" t="s">
        <v>26</v>
      </c>
      <c r="S5" s="128">
        <f>IF(SUM(O$5:O5)&gt;8, IF(SUM(S5:S$5)=8, 0, 8 -SUM(O5:O$5)), O5)</f>
        <v>0</v>
      </c>
      <c r="T5" s="129">
        <f>IF(SUM(P$5:P5)&gt;10, IF(SUM(T5:T$5)=10, 0, 10 -SUM(P5:P$5)), P5)</f>
        <v>0</v>
      </c>
      <c r="U5" s="108" t="s">
        <v>7</v>
      </c>
      <c r="V5" s="130">
        <v>0.8</v>
      </c>
      <c r="W5" s="131">
        <v>0.8</v>
      </c>
      <c r="X5" s="109" t="s">
        <v>5</v>
      </c>
      <c r="Y5" s="132">
        <f>+S5*V5</f>
        <v>0</v>
      </c>
      <c r="Z5" s="133">
        <f t="shared" ref="Z5:Z12" si="0">+T5*W5</f>
        <v>0</v>
      </c>
      <c r="AA5" s="134">
        <f>COUNTIF($AL$5:$AL$29,"I")</f>
        <v>0</v>
      </c>
      <c r="AB5" s="135" t="str">
        <f>IF(AA5&gt;5,"zuviel Elemente aus Gr.I","Gr I  Ok")</f>
        <v>Gr I  Ok</v>
      </c>
      <c r="AC5" s="53"/>
      <c r="AK5" s="3">
        <f>IF(ISBLANK(E5),C5,0)</f>
        <v>0</v>
      </c>
      <c r="AL5" s="3">
        <f>IF(ISBLANK(E5),D5,0)</f>
        <v>0</v>
      </c>
    </row>
    <row r="6" spans="1:38" s="3" customFormat="1" ht="18" customHeight="1" x14ac:dyDescent="0.4">
      <c r="A6" s="31">
        <v>2</v>
      </c>
      <c r="B6" s="96"/>
      <c r="C6" s="95"/>
      <c r="D6" s="93"/>
      <c r="E6" s="182"/>
      <c r="F6" s="190"/>
      <c r="G6" s="191"/>
      <c r="H6" s="85"/>
      <c r="I6" s="82"/>
      <c r="J6" s="82"/>
      <c r="K6" s="82"/>
      <c r="L6" s="82"/>
      <c r="M6" s="198"/>
      <c r="N6" s="63"/>
      <c r="O6" s="136">
        <f>COUNTIF($C$5:$C$36,"G")</f>
        <v>0</v>
      </c>
      <c r="P6" s="137">
        <f>COUNTIF($AK$5:$AK$29,"G")</f>
        <v>0</v>
      </c>
      <c r="Q6" s="110"/>
      <c r="R6" s="111" t="s">
        <v>10</v>
      </c>
      <c r="S6" s="138">
        <f>IF(SUM(O$5:O6)&gt;8, IF(SUM(S$5:S5)=8, 0, 8 -SUM(O$5:O5)), O6)</f>
        <v>0</v>
      </c>
      <c r="T6" s="134">
        <f>IF(SUM(P$5:P6)&gt;10, IF(SUM(T$5:T5)=10, 0, 10 -SUM(P$5:P5)), P6)</f>
        <v>0</v>
      </c>
      <c r="U6" s="110" t="s">
        <v>7</v>
      </c>
      <c r="V6" s="139">
        <v>0.8</v>
      </c>
      <c r="W6" s="140">
        <v>0.7</v>
      </c>
      <c r="X6" s="112" t="s">
        <v>5</v>
      </c>
      <c r="Y6" s="132">
        <f t="shared" ref="Y6:Y12" si="1">+S6*V6</f>
        <v>0</v>
      </c>
      <c r="Z6" s="141">
        <f t="shared" si="0"/>
        <v>0</v>
      </c>
      <c r="AA6" s="134">
        <f>COUNTIF($AL$5:$AL$29,"II")</f>
        <v>0</v>
      </c>
      <c r="AB6" s="135" t="str">
        <f>IF(AA6&gt;5,"zuviel Elemente aus Gr.II","Gr II  Ok")</f>
        <v>Gr II  Ok</v>
      </c>
      <c r="AC6" s="53"/>
      <c r="AK6" s="3">
        <f t="shared" ref="AK6:AK29" si="2">IF(ISBLANK(E6),C6,0)</f>
        <v>0</v>
      </c>
      <c r="AL6" s="3">
        <f t="shared" ref="AL6:AL29" si="3">IF(ISBLANK(E6),D6,0)</f>
        <v>0</v>
      </c>
    </row>
    <row r="7" spans="1:38" s="3" customFormat="1" ht="18" customHeight="1" x14ac:dyDescent="0.4">
      <c r="A7" s="31">
        <v>3</v>
      </c>
      <c r="B7" s="96"/>
      <c r="C7" s="61"/>
      <c r="D7" s="33"/>
      <c r="E7" s="183"/>
      <c r="F7" s="190"/>
      <c r="G7" s="191"/>
      <c r="H7" s="82"/>
      <c r="I7" s="82"/>
      <c r="J7" s="82"/>
      <c r="K7" s="82"/>
      <c r="L7" s="82"/>
      <c r="M7" s="198"/>
      <c r="N7" s="122"/>
      <c r="O7" s="136">
        <f>COUNTIF($C$5:$C$36,"F")</f>
        <v>0</v>
      </c>
      <c r="P7" s="137">
        <f>COUNTIF($AK$5:$AK$29,"F")</f>
        <v>0</v>
      </c>
      <c r="Q7" s="51"/>
      <c r="R7" s="18" t="s">
        <v>6</v>
      </c>
      <c r="S7" s="138">
        <f>IF(SUM(O$5:O7)&gt;8, IF(SUM(S$5:S6)=8, 0, 8 -SUM(O$5:O6)), O7)</f>
        <v>0</v>
      </c>
      <c r="T7" s="134">
        <f>IF(SUM(P$5:P7)&gt;10, IF(SUM(T$5:T6)=10, 0, 10 -SUM(P$5:P6)), P7)</f>
        <v>0</v>
      </c>
      <c r="U7" s="19" t="s">
        <v>7</v>
      </c>
      <c r="V7" s="142">
        <v>0.8</v>
      </c>
      <c r="W7" s="143">
        <v>0.6</v>
      </c>
      <c r="X7" s="34" t="s">
        <v>5</v>
      </c>
      <c r="Y7" s="132">
        <f t="shared" si="1"/>
        <v>0</v>
      </c>
      <c r="Z7" s="141">
        <f t="shared" si="0"/>
        <v>0</v>
      </c>
      <c r="AA7" s="134">
        <f>COUNTIF($AL$5:$AL$29,"III")</f>
        <v>0</v>
      </c>
      <c r="AB7" s="135" t="str">
        <f>IF(AA7&gt;5,"zuviel Elemente aus Gr.III","Gr III  Ok")</f>
        <v>Gr III  Ok</v>
      </c>
      <c r="AC7" s="49"/>
      <c r="AK7" s="3">
        <f t="shared" si="2"/>
        <v>0</v>
      </c>
      <c r="AL7" s="3">
        <f t="shared" si="3"/>
        <v>0</v>
      </c>
    </row>
    <row r="8" spans="1:38" s="3" customFormat="1" ht="18" customHeight="1" x14ac:dyDescent="0.4">
      <c r="A8" s="31">
        <v>4</v>
      </c>
      <c r="B8" s="96"/>
      <c r="C8" s="61"/>
      <c r="D8" s="33"/>
      <c r="E8" s="183"/>
      <c r="F8" s="190"/>
      <c r="G8" s="191"/>
      <c r="H8" s="82"/>
      <c r="I8" s="82"/>
      <c r="J8" s="82"/>
      <c r="K8" s="82"/>
      <c r="L8" s="82"/>
      <c r="M8" s="198"/>
      <c r="N8" s="122"/>
      <c r="O8" s="144">
        <f>COUNTIF($C$5:$C$36,"E")</f>
        <v>0</v>
      </c>
      <c r="P8" s="145">
        <f>COUNTIF($AK$5:$AK$29,"E")</f>
        <v>0</v>
      </c>
      <c r="Q8" s="10"/>
      <c r="R8" s="11" t="s">
        <v>0</v>
      </c>
      <c r="S8" s="138">
        <f>IF(SUM(O$5:O8)&gt;8, IF(SUM(S$5:S7)=8, 0, 8 -SUM(O$5:O7)), O8)</f>
        <v>0</v>
      </c>
      <c r="T8" s="134">
        <f>IF(SUM(P$5:P8)&gt;10, IF(SUM(T$5:T7)=10, 0, 10 -SUM(P$5:P7)), P8)</f>
        <v>0</v>
      </c>
      <c r="U8" s="12" t="s">
        <v>7</v>
      </c>
      <c r="V8" s="146">
        <v>0.8</v>
      </c>
      <c r="W8" s="147">
        <v>0.5</v>
      </c>
      <c r="X8" s="34" t="s">
        <v>5</v>
      </c>
      <c r="Y8" s="132">
        <f t="shared" si="1"/>
        <v>0</v>
      </c>
      <c r="Z8" s="148">
        <f t="shared" si="0"/>
        <v>0</v>
      </c>
      <c r="AA8" s="134">
        <f>COUNTIF($AL$5:$AL$29,"IV")</f>
        <v>0</v>
      </c>
      <c r="AB8" s="135" t="str">
        <f>IF(AA8&gt;5,"zuviel Elemente aus Gr.IV","Gr IV  Ok")</f>
        <v>Gr IV  Ok</v>
      </c>
      <c r="AC8" s="48"/>
      <c r="AK8" s="3">
        <f t="shared" si="2"/>
        <v>0</v>
      </c>
      <c r="AL8" s="3">
        <f t="shared" si="3"/>
        <v>0</v>
      </c>
    </row>
    <row r="9" spans="1:38" ht="18" customHeight="1" x14ac:dyDescent="0.4">
      <c r="A9" s="31">
        <v>5</v>
      </c>
      <c r="B9" s="98"/>
      <c r="C9" s="95"/>
      <c r="D9" s="93"/>
      <c r="E9" s="183"/>
      <c r="F9" s="190"/>
      <c r="G9" s="191"/>
      <c r="H9" s="82"/>
      <c r="I9" s="82"/>
      <c r="J9" s="82"/>
      <c r="K9" s="82"/>
      <c r="L9" s="82"/>
      <c r="M9" s="198"/>
      <c r="N9" s="122"/>
      <c r="O9" s="144">
        <f>COUNTIF($C$5:$C$36,"D")</f>
        <v>0</v>
      </c>
      <c r="P9" s="145">
        <f>COUNTIF($AK$5:$AK$29,"D")</f>
        <v>0</v>
      </c>
      <c r="Q9" s="10"/>
      <c r="R9" s="11" t="s">
        <v>1</v>
      </c>
      <c r="S9" s="138">
        <f>IF(SUM(O$5:O9)&gt;8, IF(SUM(S$5:S8)=8, 0, 8 -SUM(O$5:O8)), O9)</f>
        <v>0</v>
      </c>
      <c r="T9" s="134">
        <f>IF(SUM(P$5:P9)&gt;10, IF(SUM(T$5:T8)=10, 0, 10 -SUM(P$5:P8)), P9)</f>
        <v>0</v>
      </c>
      <c r="U9" s="12" t="s">
        <v>7</v>
      </c>
      <c r="V9" s="146">
        <v>0.8</v>
      </c>
      <c r="W9" s="147">
        <v>0.4</v>
      </c>
      <c r="X9" s="34" t="s">
        <v>5</v>
      </c>
      <c r="Y9" s="132">
        <f t="shared" si="1"/>
        <v>0</v>
      </c>
      <c r="Z9" s="148">
        <f t="shared" si="0"/>
        <v>0</v>
      </c>
      <c r="AB9" s="113" t="s">
        <v>27</v>
      </c>
      <c r="AC9" s="48"/>
      <c r="AD9" s="3"/>
      <c r="AE9" s="3"/>
      <c r="AF9" s="3"/>
      <c r="AG9" s="3"/>
      <c r="AH9" s="3"/>
      <c r="AK9" s="3">
        <f t="shared" si="2"/>
        <v>0</v>
      </c>
      <c r="AL9" s="3">
        <f t="shared" si="3"/>
        <v>0</v>
      </c>
    </row>
    <row r="10" spans="1:38" ht="18" customHeight="1" x14ac:dyDescent="0.4">
      <c r="A10" s="31">
        <v>6</v>
      </c>
      <c r="B10" s="97"/>
      <c r="C10" s="61"/>
      <c r="D10" s="33"/>
      <c r="E10" s="183"/>
      <c r="F10" s="192"/>
      <c r="G10" s="193"/>
      <c r="H10" s="82"/>
      <c r="I10" s="82"/>
      <c r="J10" s="102"/>
      <c r="K10" s="102"/>
      <c r="L10" s="102"/>
      <c r="M10" s="198"/>
      <c r="N10" s="122"/>
      <c r="O10" s="144">
        <f>COUNTIF($C$5:$C$36,"C")</f>
        <v>0</v>
      </c>
      <c r="P10" s="145">
        <f>COUNTIF($AK$5:$AK$29,"C")</f>
        <v>0</v>
      </c>
      <c r="Q10" s="10"/>
      <c r="R10" s="11" t="s">
        <v>2</v>
      </c>
      <c r="S10" s="138">
        <f>IF(SUM(O$5:O10)&gt;8, IF(SUM(S$5:S9)=8, 0, 8 -SUM(O$5:O9)), O10)</f>
        <v>0</v>
      </c>
      <c r="T10" s="134">
        <f>IF(SUM(P$5:P10)&gt;10, IF(SUM(T$5:T9)=10, 0, 10 -SUM(P$5:P9)), P10)</f>
        <v>0</v>
      </c>
      <c r="U10" s="12" t="s">
        <v>7</v>
      </c>
      <c r="V10" s="146">
        <v>0.6</v>
      </c>
      <c r="W10" s="147">
        <v>0.3</v>
      </c>
      <c r="X10" s="34" t="s">
        <v>5</v>
      </c>
      <c r="Y10" s="132">
        <f t="shared" si="1"/>
        <v>0</v>
      </c>
      <c r="Z10" s="148">
        <f t="shared" si="0"/>
        <v>0</v>
      </c>
      <c r="AB10" s="113" t="s">
        <v>28</v>
      </c>
      <c r="AC10" s="48"/>
      <c r="AD10" s="3"/>
      <c r="AE10" s="3"/>
      <c r="AF10" s="3"/>
      <c r="AG10" s="3"/>
      <c r="AH10" s="3"/>
      <c r="AK10" s="3">
        <f t="shared" si="2"/>
        <v>0</v>
      </c>
      <c r="AL10" s="3">
        <f t="shared" si="3"/>
        <v>0</v>
      </c>
    </row>
    <row r="11" spans="1:38" ht="18" customHeight="1" x14ac:dyDescent="0.4">
      <c r="A11" s="31">
        <v>7</v>
      </c>
      <c r="B11" s="96"/>
      <c r="C11" s="95"/>
      <c r="D11" s="93"/>
      <c r="E11" s="183"/>
      <c r="F11" s="190"/>
      <c r="G11" s="191"/>
      <c r="H11" s="82"/>
      <c r="I11" s="82"/>
      <c r="J11" s="82"/>
      <c r="K11" s="82"/>
      <c r="L11" s="82"/>
      <c r="M11" s="198"/>
      <c r="N11" s="122"/>
      <c r="O11" s="144">
        <f>COUNTIF($C$5:$C$36,"B")</f>
        <v>0</v>
      </c>
      <c r="P11" s="145">
        <f>COUNTIF($AK$5:$AK$29,"B")</f>
        <v>0</v>
      </c>
      <c r="Q11" s="10"/>
      <c r="R11" s="11" t="s">
        <v>3</v>
      </c>
      <c r="S11" s="138">
        <f>IF(SUM(O$5:O11)&gt;8, IF(SUM(S$5:S10)=8, 0, 8 -SUM(O$5:O10)), O11)</f>
        <v>0</v>
      </c>
      <c r="T11" s="134">
        <f>IF(SUM(P$5:P11)&gt;10, IF(SUM(T$5:T10)=10, 0, 10 -SUM(P$5:P10)), P11)</f>
        <v>0</v>
      </c>
      <c r="U11" s="12" t="s">
        <v>7</v>
      </c>
      <c r="V11" s="146">
        <v>0.4</v>
      </c>
      <c r="W11" s="147">
        <v>0.2</v>
      </c>
      <c r="X11" s="34" t="s">
        <v>5</v>
      </c>
      <c r="Y11" s="132">
        <f t="shared" si="1"/>
        <v>0</v>
      </c>
      <c r="Z11" s="148">
        <f t="shared" si="0"/>
        <v>0</v>
      </c>
      <c r="AB11" s="113" t="s">
        <v>29</v>
      </c>
      <c r="AC11" s="48"/>
      <c r="AD11" s="3"/>
      <c r="AE11" s="3"/>
      <c r="AF11" s="3"/>
      <c r="AG11" s="3"/>
      <c r="AH11" s="3"/>
      <c r="AK11" s="3">
        <f t="shared" si="2"/>
        <v>0</v>
      </c>
      <c r="AL11" s="3">
        <f t="shared" si="3"/>
        <v>0</v>
      </c>
    </row>
    <row r="12" spans="1:38" ht="18" customHeight="1" x14ac:dyDescent="0.4">
      <c r="A12" s="31">
        <v>8</v>
      </c>
      <c r="B12" s="96"/>
      <c r="C12" s="95"/>
      <c r="D12" s="93"/>
      <c r="E12" s="183"/>
      <c r="F12" s="190"/>
      <c r="G12" s="191"/>
      <c r="H12" s="85"/>
      <c r="I12" s="82"/>
      <c r="J12" s="82"/>
      <c r="K12" s="82"/>
      <c r="L12" s="82"/>
      <c r="M12" s="198"/>
      <c r="N12" s="63"/>
      <c r="O12" s="149">
        <f>COUNTIF($C$5:$C$36,"A")</f>
        <v>0</v>
      </c>
      <c r="P12" s="150">
        <f>COUNTIF($AK$5:$AK$29,"A")</f>
        <v>0</v>
      </c>
      <c r="Q12" s="13"/>
      <c r="R12" s="11" t="s">
        <v>4</v>
      </c>
      <c r="S12" s="138">
        <f>IF(SUM(O$5:O12)&gt;8, IF(SUM(S$5:S11)=8, 0, 8 -SUM(O$5:O11)), O12)</f>
        <v>0</v>
      </c>
      <c r="T12" s="134">
        <f>IF(SUM(P$5:P12)&gt;10, IF(SUM(T$5:T11)=10, 0, 10 -SUM(P$5:P11)), P12)</f>
        <v>0</v>
      </c>
      <c r="U12" s="14" t="s">
        <v>7</v>
      </c>
      <c r="V12" s="151">
        <v>0.2</v>
      </c>
      <c r="W12" s="152">
        <v>0.1</v>
      </c>
      <c r="X12" s="35" t="s">
        <v>5</v>
      </c>
      <c r="Y12" s="132">
        <f t="shared" si="1"/>
        <v>0</v>
      </c>
      <c r="Z12" s="153">
        <f t="shared" si="0"/>
        <v>0</v>
      </c>
      <c r="AB12" s="113" t="s">
        <v>93</v>
      </c>
      <c r="AC12" s="48"/>
      <c r="AD12" s="3"/>
      <c r="AE12" s="3"/>
      <c r="AF12" s="3"/>
      <c r="AG12" s="3"/>
      <c r="AH12" s="3"/>
      <c r="AK12" s="3">
        <f t="shared" si="2"/>
        <v>0</v>
      </c>
      <c r="AL12" s="3">
        <f t="shared" si="3"/>
        <v>0</v>
      </c>
    </row>
    <row r="13" spans="1:38" ht="18" customHeight="1" thickBot="1" x14ac:dyDescent="0.45">
      <c r="A13" s="31">
        <v>9</v>
      </c>
      <c r="B13" s="96"/>
      <c r="C13" s="61"/>
      <c r="D13" s="33"/>
      <c r="E13" s="183"/>
      <c r="F13" s="190"/>
      <c r="G13" s="191"/>
      <c r="H13" s="85"/>
      <c r="I13" s="82"/>
      <c r="J13" s="82"/>
      <c r="K13" s="82"/>
      <c r="L13" s="82"/>
      <c r="M13" s="198"/>
      <c r="N13" s="63"/>
      <c r="O13" s="149">
        <f>COUNTIF($C$5:$C$29,"NE")</f>
        <v>0</v>
      </c>
      <c r="P13" s="154"/>
      <c r="Q13" s="110"/>
      <c r="R13" s="155" t="s">
        <v>48</v>
      </c>
      <c r="S13" s="138">
        <f>IF(SUM(O$5:O13)&gt;8, IF(SUM(S$5:S12)=8, 0, 8 -SUM(O$5:O12)), O13)</f>
        <v>0</v>
      </c>
      <c r="T13" s="53"/>
      <c r="U13" s="156"/>
      <c r="V13" s="157"/>
      <c r="W13" s="157"/>
      <c r="X13" s="158"/>
      <c r="Y13" s="112"/>
      <c r="Z13" s="159"/>
      <c r="AB13" s="113"/>
      <c r="AC13" s="3"/>
      <c r="AD13" s="3"/>
      <c r="AE13" s="3"/>
      <c r="AF13" s="3"/>
      <c r="AG13" s="3"/>
      <c r="AH13" s="3"/>
      <c r="AI13" s="3"/>
      <c r="AJ13" s="3"/>
      <c r="AK13" s="3">
        <f t="shared" si="2"/>
        <v>0</v>
      </c>
      <c r="AL13" s="3">
        <f t="shared" si="3"/>
        <v>0</v>
      </c>
    </row>
    <row r="14" spans="1:38" ht="18" customHeight="1" thickTop="1" thickBot="1" x14ac:dyDescent="0.45">
      <c r="A14" s="31">
        <v>10</v>
      </c>
      <c r="B14" s="96"/>
      <c r="C14" s="61"/>
      <c r="D14" s="33"/>
      <c r="E14" s="183"/>
      <c r="F14" s="190"/>
      <c r="G14" s="191"/>
      <c r="H14" s="85"/>
      <c r="I14" s="82"/>
      <c r="J14" s="82"/>
      <c r="K14" s="82"/>
      <c r="L14" s="82"/>
      <c r="M14" s="198"/>
      <c r="N14" s="63"/>
      <c r="O14" s="160"/>
      <c r="P14" s="26"/>
      <c r="Q14" s="6"/>
      <c r="R14" s="7" t="s">
        <v>8</v>
      </c>
      <c r="S14" s="15">
        <f>SUM(S5:S13)-IF(SUM(S5:S13)=8,IF(S16=0,1,0))</f>
        <v>0</v>
      </c>
      <c r="T14" s="15">
        <f>SUM(T5:T12)</f>
        <v>0</v>
      </c>
      <c r="U14" s="16"/>
      <c r="V14" s="161"/>
      <c r="W14" s="161"/>
      <c r="X14" s="36"/>
      <c r="Y14" s="162">
        <f>IF(S14&gt;8,"ERR",SUM(Y5:Y12))</f>
        <v>0</v>
      </c>
      <c r="Z14" s="21">
        <f>IF(T14&gt;10,"ERR",SUM(Z5:Z12))</f>
        <v>0</v>
      </c>
      <c r="AB14" s="3"/>
      <c r="AC14" s="3"/>
      <c r="AD14" s="3"/>
      <c r="AE14" s="3"/>
      <c r="AF14" s="3"/>
      <c r="AG14" s="3"/>
      <c r="AH14" s="3"/>
      <c r="AI14" s="3"/>
      <c r="AJ14" s="3"/>
      <c r="AK14" s="3">
        <f t="shared" si="2"/>
        <v>0</v>
      </c>
      <c r="AL14" s="3">
        <f t="shared" si="3"/>
        <v>0</v>
      </c>
    </row>
    <row r="15" spans="1:38" ht="18" customHeight="1" thickTop="1" x14ac:dyDescent="0.4">
      <c r="A15" s="31">
        <v>11</v>
      </c>
      <c r="B15" s="96"/>
      <c r="C15" s="95"/>
      <c r="D15" s="93"/>
      <c r="E15" s="184"/>
      <c r="F15" s="190"/>
      <c r="G15" s="191"/>
      <c r="H15" s="85"/>
      <c r="I15" s="82"/>
      <c r="J15" s="82"/>
      <c r="K15" s="82"/>
      <c r="L15" s="82"/>
      <c r="M15" s="198"/>
      <c r="N15" s="63"/>
      <c r="O15" s="163"/>
      <c r="P15" s="27" t="s">
        <v>9</v>
      </c>
      <c r="Q15" s="17"/>
      <c r="R15" s="18"/>
      <c r="S15" s="164">
        <f>IF(COUNTIF($D$5:$D$29,"I")&gt;0,1,0) + IF(COUNTIF($D$5:$D$29,"II")&gt;0,1,0) + IF(COUNTIF($D$5:$D$29,"III")&gt;0,1,0)</f>
        <v>0</v>
      </c>
      <c r="T15" s="134">
        <f>IF(COUNTIF($AL$5:$AL$29,"I")&gt;0,1,0) + IF(COUNTIF($AL$5:$AAL$29,"II")&gt;0,1,0) + IF(COUNTIF($AL$5:$AL$29,"III")&gt;0,1,0)</f>
        <v>0</v>
      </c>
      <c r="U15" s="19" t="s">
        <v>7</v>
      </c>
      <c r="V15" s="142">
        <v>0.5</v>
      </c>
      <c r="W15" s="143">
        <v>0.5</v>
      </c>
      <c r="X15" s="37" t="s">
        <v>5</v>
      </c>
      <c r="Y15" s="165">
        <f>S15*V15</f>
        <v>0</v>
      </c>
      <c r="Z15" s="141">
        <f>+T15*W15</f>
        <v>0</v>
      </c>
      <c r="AB15" s="3"/>
      <c r="AC15" s="3"/>
      <c r="AD15" s="3"/>
      <c r="AE15" s="3"/>
      <c r="AF15" s="3"/>
      <c r="AG15" s="3"/>
      <c r="AH15" s="3"/>
      <c r="AI15" s="3"/>
      <c r="AJ15" s="3"/>
      <c r="AK15" s="3">
        <f t="shared" si="2"/>
        <v>0</v>
      </c>
      <c r="AL15" s="3">
        <f t="shared" si="3"/>
        <v>0</v>
      </c>
    </row>
    <row r="16" spans="1:38" ht="18" customHeight="1" x14ac:dyDescent="0.4">
      <c r="A16" s="31">
        <v>12</v>
      </c>
      <c r="B16" s="97"/>
      <c r="C16" s="95"/>
      <c r="D16" s="93"/>
      <c r="E16" s="183"/>
      <c r="F16" s="190"/>
      <c r="G16" s="191"/>
      <c r="H16" s="85"/>
      <c r="I16" s="82"/>
      <c r="J16" s="82"/>
      <c r="K16" s="82"/>
      <c r="L16" s="82"/>
      <c r="M16" s="198"/>
      <c r="N16" s="39"/>
      <c r="O16" s="166"/>
      <c r="P16" s="28" t="s">
        <v>20</v>
      </c>
      <c r="Q16" s="38"/>
      <c r="R16" s="38"/>
      <c r="S16" s="167">
        <f>C29</f>
        <v>0</v>
      </c>
      <c r="T16" s="168">
        <f>C29</f>
        <v>0</v>
      </c>
      <c r="U16" s="52" t="s">
        <v>7</v>
      </c>
      <c r="V16" s="169">
        <v>1</v>
      </c>
      <c r="W16" s="170">
        <v>1</v>
      </c>
      <c r="X16" s="34" t="s">
        <v>5</v>
      </c>
      <c r="Y16" s="171" t="str">
        <f>IF(S16="c",0.5,IF(S16="d",0.5,IF(S16="e",0.5,IF(S16="f",0.5,IF(S16="g",0.5,IF(S16="h",0.5,IF(S16="ne",0,IF(S16="a",0,IF(S16="b",0.3,IF(S16="",0,"error"))))))))))</f>
        <v>error</v>
      </c>
      <c r="Z16" s="148" t="str">
        <f>IF(T16="c",0.3,IF(T16="d",0.5,IF(T16="e",0.5,IF(T16="f",0.5,IF(T16="g",0.5,IF(T16="h",0.5,IF(T16="a",0,IF(T16="b",0,IF(T16="",0,"error")))))))))</f>
        <v>error</v>
      </c>
      <c r="AB16" s="3"/>
      <c r="AC16" s="3"/>
      <c r="AD16" s="3"/>
      <c r="AE16" s="3"/>
      <c r="AF16" s="3"/>
      <c r="AG16" s="3"/>
      <c r="AH16" s="3"/>
      <c r="AI16" s="3"/>
      <c r="AJ16" s="3"/>
      <c r="AK16" s="3">
        <f t="shared" si="2"/>
        <v>0</v>
      </c>
      <c r="AL16" s="3">
        <f t="shared" si="3"/>
        <v>0</v>
      </c>
    </row>
    <row r="17" spans="1:41" ht="18" customHeight="1" thickBot="1" x14ac:dyDescent="0.45">
      <c r="A17" s="31">
        <v>13</v>
      </c>
      <c r="B17" s="96"/>
      <c r="C17" s="95"/>
      <c r="D17" s="93"/>
      <c r="E17" s="184"/>
      <c r="F17" s="190"/>
      <c r="G17" s="191"/>
      <c r="H17" s="85"/>
      <c r="I17" s="82"/>
      <c r="J17" s="82"/>
      <c r="K17" s="82"/>
      <c r="L17" s="82"/>
      <c r="M17" s="198"/>
      <c r="N17" s="63"/>
      <c r="O17" s="172"/>
      <c r="P17" s="29" t="s">
        <v>21</v>
      </c>
      <c r="Q17" s="20"/>
      <c r="R17" s="20"/>
      <c r="S17" s="173"/>
      <c r="T17" s="50">
        <f>F30</f>
        <v>0</v>
      </c>
      <c r="U17" s="19" t="s">
        <v>7</v>
      </c>
      <c r="V17" s="169">
        <v>1</v>
      </c>
      <c r="W17" s="170">
        <v>1</v>
      </c>
      <c r="X17" s="35" t="s">
        <v>5</v>
      </c>
      <c r="Y17" s="174">
        <f>S17*V17</f>
        <v>0</v>
      </c>
      <c r="Z17" s="153">
        <f>+T17*W17</f>
        <v>0</v>
      </c>
      <c r="AB17" s="3"/>
      <c r="AC17" s="3"/>
      <c r="AD17" s="3"/>
      <c r="AE17" s="3"/>
      <c r="AF17" s="3"/>
      <c r="AG17" s="3"/>
      <c r="AH17" s="3"/>
      <c r="AI17" s="3"/>
      <c r="AJ17" s="3"/>
      <c r="AK17" s="3">
        <f t="shared" si="2"/>
        <v>0</v>
      </c>
      <c r="AL17" s="3">
        <f t="shared" si="3"/>
        <v>0</v>
      </c>
    </row>
    <row r="18" spans="1:41" s="5" customFormat="1" ht="18" customHeight="1" thickTop="1" thickBot="1" x14ac:dyDescent="0.45">
      <c r="A18" s="31">
        <v>14</v>
      </c>
      <c r="B18" s="96"/>
      <c r="C18" s="61"/>
      <c r="D18" s="33"/>
      <c r="E18" s="184"/>
      <c r="F18" s="190"/>
      <c r="G18" s="191"/>
      <c r="H18" s="85"/>
      <c r="I18" s="82"/>
      <c r="J18" s="82"/>
      <c r="K18" s="82"/>
      <c r="L18" s="82"/>
      <c r="M18" s="198"/>
      <c r="N18" s="114"/>
      <c r="O18" s="172"/>
      <c r="P18" s="30" t="s">
        <v>17</v>
      </c>
      <c r="Q18" s="22"/>
      <c r="R18" s="22"/>
      <c r="S18" s="22"/>
      <c r="T18" s="22"/>
      <c r="U18" s="22"/>
      <c r="V18" s="22"/>
      <c r="W18" s="23"/>
      <c r="X18" s="24" t="s">
        <v>5</v>
      </c>
      <c r="Y18" s="175">
        <f>SUM(Y14:Y16)</f>
        <v>0</v>
      </c>
      <c r="Z18" s="25">
        <f>SUM(Z14:Z17)</f>
        <v>0</v>
      </c>
      <c r="AB18" s="3"/>
      <c r="AC18" s="3"/>
      <c r="AD18" s="3"/>
      <c r="AE18" s="3"/>
      <c r="AF18" s="3"/>
      <c r="AG18" s="3"/>
      <c r="AH18" s="3"/>
      <c r="AI18" s="3"/>
      <c r="AJ18" s="3"/>
      <c r="AK18" s="3">
        <f t="shared" si="2"/>
        <v>0</v>
      </c>
      <c r="AL18" s="3">
        <f t="shared" si="3"/>
        <v>0</v>
      </c>
    </row>
    <row r="19" spans="1:41" ht="18" customHeight="1" thickTop="1" thickBot="1" x14ac:dyDescent="0.45">
      <c r="A19" s="31">
        <v>15</v>
      </c>
      <c r="B19" s="97"/>
      <c r="C19" s="61"/>
      <c r="D19" s="33"/>
      <c r="E19" s="184"/>
      <c r="F19" s="190"/>
      <c r="G19" s="191"/>
      <c r="H19" s="85"/>
      <c r="I19" s="82"/>
      <c r="J19" s="82"/>
      <c r="K19" s="82"/>
      <c r="L19" s="82"/>
      <c r="M19" s="198"/>
      <c r="N19" s="63"/>
      <c r="O19" s="176"/>
      <c r="P19" s="30" t="s">
        <v>34</v>
      </c>
      <c r="Q19" s="30"/>
      <c r="R19" s="30"/>
      <c r="S19" s="30"/>
      <c r="T19" s="30"/>
      <c r="U19" s="30"/>
      <c r="V19" s="30"/>
      <c r="W19" s="30"/>
      <c r="X19" s="24" t="s">
        <v>5</v>
      </c>
      <c r="Y19" s="3"/>
      <c r="Z19" s="25">
        <f>G30</f>
        <v>-0.3</v>
      </c>
      <c r="AB19" s="113" t="s">
        <v>100</v>
      </c>
      <c r="AC19" s="3"/>
      <c r="AD19" s="3"/>
      <c r="AE19" s="3"/>
      <c r="AF19" s="3"/>
      <c r="AG19" s="3"/>
      <c r="AH19" s="3"/>
      <c r="AI19" s="3"/>
      <c r="AJ19" s="3"/>
      <c r="AK19" s="3">
        <f t="shared" si="2"/>
        <v>0</v>
      </c>
      <c r="AL19" s="3">
        <f t="shared" si="3"/>
        <v>0</v>
      </c>
    </row>
    <row r="20" spans="1:41" ht="18" customHeight="1" thickTop="1" thickBot="1" x14ac:dyDescent="0.45">
      <c r="A20" s="31">
        <v>16</v>
      </c>
      <c r="B20" s="96"/>
      <c r="C20" s="61"/>
      <c r="D20" s="33"/>
      <c r="E20" s="184"/>
      <c r="F20" s="190"/>
      <c r="G20" s="191"/>
      <c r="H20" s="85"/>
      <c r="I20" s="82"/>
      <c r="J20" s="82"/>
      <c r="K20" s="82"/>
      <c r="L20" s="82"/>
      <c r="M20" s="198"/>
      <c r="N20" s="63"/>
      <c r="O20" s="172"/>
      <c r="AB20" s="113" t="s">
        <v>101</v>
      </c>
      <c r="AC20" s="3"/>
      <c r="AD20" s="3"/>
      <c r="AE20" s="3"/>
      <c r="AF20" s="3"/>
      <c r="AG20" s="3"/>
      <c r="AH20" s="3"/>
      <c r="AI20" s="3"/>
      <c r="AJ20" s="3"/>
      <c r="AK20" s="3">
        <f t="shared" si="2"/>
        <v>0</v>
      </c>
      <c r="AL20" s="3">
        <f t="shared" si="3"/>
        <v>0</v>
      </c>
    </row>
    <row r="21" spans="1:41" ht="18" customHeight="1" thickTop="1" thickBot="1" x14ac:dyDescent="0.45">
      <c r="A21" s="31">
        <v>17</v>
      </c>
      <c r="B21" s="96"/>
      <c r="C21" s="61"/>
      <c r="D21" s="33"/>
      <c r="E21" s="184"/>
      <c r="F21" s="190"/>
      <c r="G21" s="191"/>
      <c r="H21" s="85"/>
      <c r="I21" s="82"/>
      <c r="J21" s="82"/>
      <c r="K21" s="82"/>
      <c r="L21" s="82"/>
      <c r="M21" s="198"/>
      <c r="N21" s="63"/>
      <c r="O21" s="172"/>
      <c r="P21" s="30" t="s">
        <v>18</v>
      </c>
      <c r="Q21" s="22"/>
      <c r="R21" s="22"/>
      <c r="S21" s="22"/>
      <c r="T21" s="22"/>
      <c r="U21" s="22"/>
      <c r="V21" s="22"/>
      <c r="W21" s="23"/>
      <c r="X21" s="24" t="s">
        <v>5</v>
      </c>
      <c r="Y21" s="175">
        <f>10-I30</f>
        <v>10</v>
      </c>
      <c r="Z21" s="25">
        <f>10-M30</f>
        <v>10</v>
      </c>
      <c r="AB21" s="3"/>
      <c r="AC21" s="3"/>
      <c r="AD21" s="3"/>
      <c r="AE21" s="3"/>
      <c r="AF21" s="3"/>
      <c r="AG21" s="3"/>
      <c r="AH21" s="3"/>
      <c r="AI21" s="3"/>
      <c r="AJ21" s="3"/>
      <c r="AK21" s="3">
        <f t="shared" si="2"/>
        <v>0</v>
      </c>
      <c r="AL21" s="3">
        <f t="shared" si="3"/>
        <v>0</v>
      </c>
    </row>
    <row r="22" spans="1:41" ht="18" customHeight="1" thickTop="1" x14ac:dyDescent="0.4">
      <c r="A22" s="31">
        <v>18</v>
      </c>
      <c r="B22" s="97"/>
      <c r="C22" s="61"/>
      <c r="D22" s="33"/>
      <c r="E22" s="184"/>
      <c r="F22" s="190"/>
      <c r="G22" s="191"/>
      <c r="H22" s="85"/>
      <c r="I22" s="82"/>
      <c r="J22" s="82"/>
      <c r="K22" s="82"/>
      <c r="L22" s="82"/>
      <c r="M22" s="198"/>
      <c r="N22" s="39"/>
      <c r="O22" s="172"/>
      <c r="AB22" s="3"/>
      <c r="AC22" s="3"/>
      <c r="AD22" s="3"/>
      <c r="AE22" s="3"/>
      <c r="AF22" s="3"/>
      <c r="AG22" s="3"/>
      <c r="AH22" s="3"/>
      <c r="AI22" s="3"/>
      <c r="AJ22" s="3"/>
      <c r="AK22" s="3">
        <f t="shared" si="2"/>
        <v>0</v>
      </c>
      <c r="AL22" s="3">
        <f t="shared" si="3"/>
        <v>0</v>
      </c>
    </row>
    <row r="23" spans="1:41" ht="18" customHeight="1" thickBot="1" x14ac:dyDescent="0.45">
      <c r="A23" s="31">
        <v>19</v>
      </c>
      <c r="B23" s="96"/>
      <c r="C23" s="95"/>
      <c r="D23" s="93"/>
      <c r="E23" s="184"/>
      <c r="F23" s="190"/>
      <c r="G23" s="191"/>
      <c r="H23" s="85"/>
      <c r="I23" s="82"/>
      <c r="J23" s="82"/>
      <c r="K23" s="82"/>
      <c r="L23" s="82"/>
      <c r="M23" s="198"/>
      <c r="N23" s="39"/>
      <c r="O23" s="172"/>
      <c r="P23" s="116" t="s">
        <v>35</v>
      </c>
      <c r="Q23" s="117"/>
      <c r="R23" s="117"/>
      <c r="S23" s="117"/>
      <c r="T23" s="117"/>
      <c r="U23" s="117"/>
      <c r="V23" s="117"/>
      <c r="W23" s="117"/>
      <c r="X23" s="118"/>
      <c r="Y23" s="118">
        <f>8-S14</f>
        <v>8</v>
      </c>
      <c r="Z23" s="117">
        <f>IF(T14&gt;=7, 0, IF(T14&gt;=5, 4, IF(T14&gt;=3, 6, IF(T14 &gt;= 1, 8, IF(T14 &lt; 1, 10 )))))</f>
        <v>10</v>
      </c>
      <c r="AA23" s="119" t="s">
        <v>36</v>
      </c>
      <c r="AB23" s="117"/>
      <c r="AC23" s="3"/>
      <c r="AD23" s="3"/>
      <c r="AE23" s="3"/>
      <c r="AF23" s="3"/>
      <c r="AG23" s="3"/>
      <c r="AH23" s="3"/>
      <c r="AI23" s="3"/>
      <c r="AJ23" s="3"/>
      <c r="AK23" s="3">
        <f t="shared" si="2"/>
        <v>0</v>
      </c>
      <c r="AL23" s="3">
        <f t="shared" si="3"/>
        <v>0</v>
      </c>
    </row>
    <row r="24" spans="1:41" ht="18" customHeight="1" thickTop="1" thickBot="1" x14ac:dyDescent="0.45">
      <c r="A24" s="31">
        <v>20</v>
      </c>
      <c r="B24" s="32"/>
      <c r="C24" s="61"/>
      <c r="D24" s="33"/>
      <c r="E24" s="184"/>
      <c r="F24" s="190"/>
      <c r="G24" s="191"/>
      <c r="H24" s="85"/>
      <c r="I24" s="82"/>
      <c r="J24" s="82"/>
      <c r="K24" s="82"/>
      <c r="L24" s="82"/>
      <c r="M24" s="198"/>
      <c r="N24" s="39"/>
      <c r="O24" s="172"/>
      <c r="P24" s="30" t="s">
        <v>19</v>
      </c>
      <c r="Q24" s="22"/>
      <c r="R24" s="22"/>
      <c r="S24" s="22"/>
      <c r="T24" s="22"/>
      <c r="U24" s="22"/>
      <c r="V24" s="22"/>
      <c r="W24" s="23"/>
      <c r="X24" s="24" t="s">
        <v>5</v>
      </c>
      <c r="Y24" s="175">
        <f>+Y18+Y21-Y23</f>
        <v>2</v>
      </c>
      <c r="Z24" s="25">
        <f>+Z18+Z19+Z21-Z23</f>
        <v>-0.30000000000000071</v>
      </c>
      <c r="AB24" s="3"/>
      <c r="AC24" s="3"/>
      <c r="AK24" s="3">
        <f t="shared" si="2"/>
        <v>0</v>
      </c>
      <c r="AL24" s="3">
        <f t="shared" si="3"/>
        <v>0</v>
      </c>
    </row>
    <row r="25" spans="1:41" ht="18" customHeight="1" thickTop="1" x14ac:dyDescent="0.4">
      <c r="A25" s="31">
        <v>21</v>
      </c>
      <c r="B25" s="32"/>
      <c r="C25" s="61"/>
      <c r="D25" s="33"/>
      <c r="E25" s="184"/>
      <c r="F25" s="190"/>
      <c r="G25" s="191"/>
      <c r="H25" s="85"/>
      <c r="I25" s="82"/>
      <c r="J25" s="82"/>
      <c r="K25" s="82"/>
      <c r="L25" s="82"/>
      <c r="M25" s="198"/>
      <c r="N25" s="39"/>
      <c r="O25" s="172"/>
      <c r="Y25" s="177" t="s">
        <v>91</v>
      </c>
      <c r="Z25" s="178" t="s">
        <v>92</v>
      </c>
      <c r="AB25" s="3"/>
      <c r="AC25" s="3"/>
      <c r="AK25" s="3">
        <f t="shared" si="2"/>
        <v>0</v>
      </c>
      <c r="AL25" s="3">
        <f t="shared" si="3"/>
        <v>0</v>
      </c>
    </row>
    <row r="26" spans="1:41" ht="18" customHeight="1" x14ac:dyDescent="0.4">
      <c r="A26" s="31">
        <v>22</v>
      </c>
      <c r="B26" s="32"/>
      <c r="C26" s="61"/>
      <c r="D26" s="33"/>
      <c r="E26" s="184"/>
      <c r="F26" s="190"/>
      <c r="G26" s="191"/>
      <c r="H26" s="85"/>
      <c r="I26" s="82"/>
      <c r="J26" s="82"/>
      <c r="K26" s="82"/>
      <c r="L26" s="82"/>
      <c r="M26" s="198"/>
      <c r="N26" s="39"/>
      <c r="O26" s="172"/>
      <c r="AB26" s="3"/>
      <c r="AK26" s="3">
        <f t="shared" si="2"/>
        <v>0</v>
      </c>
      <c r="AL26" s="3">
        <f t="shared" si="3"/>
        <v>0</v>
      </c>
    </row>
    <row r="27" spans="1:41" ht="18" customHeight="1" x14ac:dyDescent="0.4">
      <c r="A27" s="31">
        <v>23</v>
      </c>
      <c r="B27" s="32" t="s">
        <v>32</v>
      </c>
      <c r="C27" s="61"/>
      <c r="D27" s="33"/>
      <c r="E27" s="184"/>
      <c r="F27" s="190"/>
      <c r="G27" s="191"/>
      <c r="H27" s="85"/>
      <c r="I27" s="82"/>
      <c r="J27" s="82"/>
      <c r="K27" s="82"/>
      <c r="L27" s="82"/>
      <c r="M27" s="198"/>
      <c r="N27" s="39"/>
      <c r="O27" s="172"/>
      <c r="AB27" s="3"/>
      <c r="AK27" s="3">
        <f t="shared" si="2"/>
        <v>0</v>
      </c>
      <c r="AL27" s="3">
        <f t="shared" si="3"/>
        <v>0</v>
      </c>
    </row>
    <row r="28" spans="1:41" ht="18" customHeight="1" x14ac:dyDescent="0.4">
      <c r="A28" s="31">
        <v>24</v>
      </c>
      <c r="B28" s="32" t="s">
        <v>31</v>
      </c>
      <c r="C28" s="61"/>
      <c r="D28" s="121"/>
      <c r="E28" s="184"/>
      <c r="F28" s="190"/>
      <c r="G28" s="193">
        <v>-0.3</v>
      </c>
      <c r="H28" s="85"/>
      <c r="I28" s="82"/>
      <c r="J28" s="82"/>
      <c r="K28" s="82"/>
      <c r="L28" s="82"/>
      <c r="M28" s="198"/>
      <c r="N28" s="39"/>
      <c r="O28" s="172"/>
      <c r="AK28" s="3">
        <f t="shared" si="2"/>
        <v>0</v>
      </c>
      <c r="AL28" s="3">
        <f t="shared" si="3"/>
        <v>0</v>
      </c>
    </row>
    <row r="29" spans="1:41" ht="18" customHeight="1" thickBot="1" x14ac:dyDescent="0.45">
      <c r="A29" s="56">
        <v>25</v>
      </c>
      <c r="B29" s="202"/>
      <c r="C29" s="62"/>
      <c r="D29" s="54"/>
      <c r="E29" s="185"/>
      <c r="F29" s="194"/>
      <c r="G29" s="195"/>
      <c r="H29" s="86"/>
      <c r="I29" s="87"/>
      <c r="J29" s="87"/>
      <c r="K29" s="87"/>
      <c r="L29" s="87"/>
      <c r="M29" s="199"/>
      <c r="N29" s="64"/>
      <c r="O29" s="179"/>
      <c r="AK29" s="3">
        <f t="shared" si="2"/>
        <v>0</v>
      </c>
      <c r="AL29" s="3">
        <f t="shared" si="3"/>
        <v>0</v>
      </c>
    </row>
    <row r="30" spans="1:41" ht="21" thickTop="1" thickBot="1" x14ac:dyDescent="0.4">
      <c r="B30" s="55" t="s">
        <v>12</v>
      </c>
      <c r="C30" s="58">
        <f>COUNTA(C5:C29)</f>
        <v>0</v>
      </c>
      <c r="D30" s="55"/>
      <c r="E30" s="186"/>
      <c r="F30" s="57">
        <f>SUM(F5:F29)</f>
        <v>0</v>
      </c>
      <c r="G30" s="57">
        <f>SUM(G5:G29)</f>
        <v>-0.3</v>
      </c>
      <c r="H30" s="88" t="s">
        <v>97</v>
      </c>
      <c r="I30" s="201">
        <f>SUM(H5:L29)</f>
        <v>0</v>
      </c>
      <c r="J30" s="89"/>
      <c r="K30" s="89"/>
      <c r="L30" s="89" t="s">
        <v>98</v>
      </c>
      <c r="M30" s="200">
        <f>SUM(H5:M29)</f>
        <v>0</v>
      </c>
      <c r="N30" s="1"/>
    </row>
    <row r="31" spans="1:41" ht="30.5" thickTop="1" x14ac:dyDescent="0.55000000000000004">
      <c r="AM31" s="66">
        <v>0.8</v>
      </c>
      <c r="AN31" s="65" t="s">
        <v>5</v>
      </c>
      <c r="AO31" s="67">
        <f t="shared" ref="AO31:AO38" si="4">+AK31*AM31</f>
        <v>0</v>
      </c>
    </row>
    <row r="32" spans="1:41" ht="30" x14ac:dyDescent="0.55000000000000004">
      <c r="AM32" s="69">
        <v>0.7</v>
      </c>
      <c r="AN32" s="68" t="s">
        <v>5</v>
      </c>
      <c r="AO32" s="70">
        <f t="shared" si="4"/>
        <v>0</v>
      </c>
    </row>
    <row r="33" spans="36:43" ht="30" x14ac:dyDescent="0.55000000000000004">
      <c r="AM33" s="69">
        <v>0.6</v>
      </c>
      <c r="AN33" s="68" t="s">
        <v>5</v>
      </c>
      <c r="AO33" s="70">
        <f t="shared" si="4"/>
        <v>0</v>
      </c>
    </row>
    <row r="34" spans="36:43" ht="30" x14ac:dyDescent="0.55000000000000004">
      <c r="AM34" s="69">
        <v>0.5</v>
      </c>
      <c r="AN34" s="68" t="s">
        <v>5</v>
      </c>
      <c r="AO34" s="70">
        <f t="shared" si="4"/>
        <v>0</v>
      </c>
    </row>
    <row r="35" spans="36:43" ht="30" x14ac:dyDescent="0.55000000000000004">
      <c r="AM35" s="69">
        <v>0.4</v>
      </c>
      <c r="AN35" s="68" t="s">
        <v>5</v>
      </c>
      <c r="AO35" s="70">
        <f t="shared" si="4"/>
        <v>0</v>
      </c>
    </row>
    <row r="36" spans="36:43" ht="30" x14ac:dyDescent="0.55000000000000004">
      <c r="AM36" s="69">
        <v>0.3</v>
      </c>
      <c r="AN36" s="68" t="s">
        <v>5</v>
      </c>
      <c r="AO36" s="70">
        <f t="shared" si="4"/>
        <v>0</v>
      </c>
    </row>
    <row r="37" spans="36:43" ht="30" x14ac:dyDescent="0.55000000000000004">
      <c r="AM37" s="69">
        <v>0.2</v>
      </c>
      <c r="AN37" s="68" t="s">
        <v>5</v>
      </c>
      <c r="AO37" s="70">
        <f t="shared" si="4"/>
        <v>0</v>
      </c>
    </row>
    <row r="38" spans="36:43" ht="30.5" thickBot="1" x14ac:dyDescent="0.6">
      <c r="AM38" s="72">
        <v>0.1</v>
      </c>
      <c r="AN38" s="71" t="s">
        <v>5</v>
      </c>
      <c r="AO38" s="73">
        <f t="shared" si="4"/>
        <v>0</v>
      </c>
    </row>
    <row r="39" spans="36:43" ht="40" thickBot="1" x14ac:dyDescent="1.1499999999999999">
      <c r="AM39" s="75"/>
      <c r="AN39" s="74"/>
      <c r="AO39" s="76">
        <f>IF(AK39&gt;10,"ERR",SUM(AO31:AO38))</f>
        <v>0</v>
      </c>
    </row>
    <row r="40" spans="36:43" ht="30" x14ac:dyDescent="0.55000000000000004">
      <c r="AM40" s="78">
        <v>0.5</v>
      </c>
      <c r="AN40" s="77" t="s">
        <v>5</v>
      </c>
      <c r="AO40" s="79">
        <f>+AK40*AM40</f>
        <v>0</v>
      </c>
    </row>
    <row r="41" spans="36:43" ht="30" x14ac:dyDescent="0.55000000000000004">
      <c r="AM41" s="80"/>
      <c r="AN41" s="68" t="s">
        <v>5</v>
      </c>
      <c r="AO41" s="70">
        <f>IF(AK41="c",0.3,IF(AK41="d",0.5,IF(AK41="e",0.5,IF(AK41="f",0.5,IF(AK41="a",0,IF(AK41="b",0,IF(AK41="",0,"error")))))))</f>
        <v>0</v>
      </c>
    </row>
    <row r="42" spans="36:43" ht="15" customHeight="1" thickBot="1" x14ac:dyDescent="0.6">
      <c r="AM42" s="81"/>
      <c r="AN42" s="71" t="s">
        <v>5</v>
      </c>
      <c r="AO42" s="73">
        <f>+AK42</f>
        <v>0</v>
      </c>
    </row>
    <row r="43" spans="36:43" ht="15.75" customHeight="1" x14ac:dyDescent="0.35">
      <c r="AJ43" s="207" t="s">
        <v>22</v>
      </c>
      <c r="AK43" s="208"/>
      <c r="AL43" s="208"/>
      <c r="AM43" s="208"/>
      <c r="AN43" s="211"/>
      <c r="AO43" s="213">
        <f>SUM(AO39:AO42)</f>
        <v>0</v>
      </c>
    </row>
    <row r="44" spans="36:43" ht="16" thickBot="1" x14ac:dyDescent="0.4">
      <c r="AJ44" s="209"/>
      <c r="AK44" s="210"/>
      <c r="AL44" s="210"/>
      <c r="AM44" s="210"/>
      <c r="AN44" s="212"/>
      <c r="AO44" s="214"/>
    </row>
    <row r="45" spans="36:43" ht="303" thickTop="1" x14ac:dyDescent="8.25">
      <c r="AQ45" s="105" t="str">
        <f>+H30</f>
        <v>KM:</v>
      </c>
    </row>
  </sheetData>
  <mergeCells count="3">
    <mergeCell ref="AN43:AN44"/>
    <mergeCell ref="AJ43:AM44"/>
    <mergeCell ref="AO43:AO44"/>
  </mergeCells>
  <conditionalFormatting sqref="AO39">
    <cfRule type="cellIs" dxfId="77" priority="6" stopIfTrue="1" operator="equal">
      <formula>"ERR"</formula>
    </cfRule>
  </conditionalFormatting>
  <conditionalFormatting sqref="AA6:AA8">
    <cfRule type="cellIs" dxfId="76" priority="2" operator="greaterThan">
      <formula>5</formula>
    </cfRule>
  </conditionalFormatting>
  <conditionalFormatting sqref="Z14">
    <cfRule type="cellIs" dxfId="75" priority="4" stopIfTrue="1" operator="equal">
      <formula>"ERR"</formula>
    </cfRule>
  </conditionalFormatting>
  <conditionalFormatting sqref="T14">
    <cfRule type="cellIs" dxfId="74" priority="5" stopIfTrue="1" operator="between">
      <formula>0.1</formula>
      <formula>9.9</formula>
    </cfRule>
  </conditionalFormatting>
  <conditionalFormatting sqref="AA5">
    <cfRule type="cellIs" dxfId="73" priority="3" operator="greaterThan">
      <formula>5</formula>
    </cfRule>
  </conditionalFormatting>
  <conditionalFormatting sqref="S14">
    <cfRule type="cellIs" dxfId="72" priority="1" stopIfTrue="1" operator="between">
      <formula>0.1</formula>
      <formula>9.9</formula>
    </cfRule>
  </conditionalFormatting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1"/>
  <headerFooter alignWithMargins="0">
    <oddFooter xml:space="preserve">&amp;R&amp;"Times New Roman,Normal"&amp;8TT, NOR  19.11.05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Q45"/>
  <sheetViews>
    <sheetView zoomScale="70" zoomScaleNormal="70" workbookViewId="0">
      <selection sqref="A1:XFD1048576"/>
    </sheetView>
  </sheetViews>
  <sheetFormatPr baseColWidth="10" defaultColWidth="8.921875" defaultRowHeight="15.5" x14ac:dyDescent="0.35"/>
  <cols>
    <col min="1" max="1" width="3.84375" customWidth="1"/>
    <col min="2" max="2" width="30.61328125" customWidth="1"/>
    <col min="3" max="3" width="5.4609375" style="2" customWidth="1"/>
    <col min="4" max="5" width="3.15234375" style="2" customWidth="1"/>
    <col min="6" max="6" width="4.84375" style="47" customWidth="1"/>
    <col min="7" max="7" width="7.15234375" style="47" customWidth="1"/>
    <col min="8" max="8" width="6.4609375" style="47" customWidth="1"/>
    <col min="9" max="11" width="3.921875" style="47" customWidth="1"/>
    <col min="12" max="12" width="2.84375" style="47" customWidth="1"/>
    <col min="13" max="13" width="5.69140625" style="47" customWidth="1"/>
    <col min="14" max="14" width="26.15234375" customWidth="1"/>
    <col min="15" max="15" width="2.4609375" customWidth="1"/>
    <col min="16" max="16" width="1.84375" style="2" customWidth="1"/>
    <col min="17" max="17" width="1.921875" style="1" customWidth="1"/>
    <col min="18" max="18" width="2.53515625" style="1" customWidth="1"/>
    <col min="19" max="19" width="3.07421875" style="1" customWidth="1"/>
    <col min="20" max="20" width="4.3828125" style="1" customWidth="1"/>
    <col min="21" max="21" width="2" customWidth="1"/>
    <col min="22" max="22" width="4.23046875" customWidth="1"/>
    <col min="23" max="23" width="4.07421875" style="4" customWidth="1"/>
    <col min="24" max="24" width="2" style="2" customWidth="1"/>
    <col min="25" max="25" width="5.07421875" style="2" customWidth="1"/>
    <col min="26" max="26" width="6.69140625" customWidth="1"/>
    <col min="27" max="27" width="3" customWidth="1"/>
    <col min="28" max="28" width="18.23046875" customWidth="1"/>
    <col min="29" max="29" width="3" customWidth="1"/>
    <col min="30" max="30" width="4.4609375" customWidth="1"/>
    <col min="31" max="31" width="1.4609375" customWidth="1"/>
    <col min="32" max="36" width="4.4609375" customWidth="1"/>
    <col min="37" max="37" width="6.07421875" customWidth="1"/>
    <col min="39" max="39" width="8.3828125" customWidth="1"/>
    <col min="40" max="40" width="4.53515625" customWidth="1"/>
    <col min="41" max="41" width="10.61328125" customWidth="1"/>
    <col min="43" max="43" width="91.07421875" customWidth="1"/>
  </cols>
  <sheetData>
    <row r="1" spans="1:38" s="3" customFormat="1" ht="52.5" customHeight="1" x14ac:dyDescent="0.2">
      <c r="B1" s="8" t="s">
        <v>24</v>
      </c>
      <c r="C1" s="9"/>
      <c r="D1" s="9"/>
      <c r="E1" s="9"/>
      <c r="F1" s="46"/>
      <c r="G1" s="46"/>
    </row>
    <row r="2" spans="1:38" s="3" customFormat="1" ht="23.25" customHeight="1" x14ac:dyDescent="0.4">
      <c r="B2" s="59" t="s">
        <v>23</v>
      </c>
      <c r="C2" s="91" t="s">
        <v>73</v>
      </c>
      <c r="D2" s="9"/>
      <c r="E2" s="9"/>
      <c r="F2" s="46"/>
      <c r="G2" s="46"/>
      <c r="H2" s="46"/>
      <c r="I2" s="46"/>
      <c r="J2" s="46"/>
      <c r="K2" s="46"/>
      <c r="L2" s="46"/>
      <c r="M2" s="46"/>
    </row>
    <row r="3" spans="1:38" s="3" customFormat="1" ht="21.75" customHeight="1" x14ac:dyDescent="0.35">
      <c r="B3" s="8"/>
      <c r="C3" s="9"/>
      <c r="D3" s="9"/>
      <c r="E3" s="9"/>
      <c r="F3" s="46"/>
      <c r="G3" s="46"/>
      <c r="H3" s="46"/>
      <c r="I3" s="46"/>
      <c r="J3" s="46"/>
      <c r="K3" s="46"/>
      <c r="L3" s="46"/>
      <c r="M3" s="196" t="s">
        <v>95</v>
      </c>
      <c r="O3" s="120"/>
    </row>
    <row r="4" spans="1:38" s="3" customFormat="1" ht="15.75" customHeight="1" x14ac:dyDescent="0.3">
      <c r="A4" s="40"/>
      <c r="B4" s="45" t="s">
        <v>13</v>
      </c>
      <c r="C4" s="42" t="s">
        <v>14</v>
      </c>
      <c r="D4" s="42" t="s">
        <v>11</v>
      </c>
      <c r="E4" s="180" t="s">
        <v>94</v>
      </c>
      <c r="F4" s="187" t="s">
        <v>21</v>
      </c>
      <c r="G4" s="187" t="s">
        <v>33</v>
      </c>
      <c r="H4" s="90" t="s">
        <v>15</v>
      </c>
      <c r="I4" s="90"/>
      <c r="J4" s="90"/>
      <c r="K4" s="90"/>
      <c r="L4" s="90"/>
      <c r="M4" s="187" t="s">
        <v>96</v>
      </c>
      <c r="N4" s="43" t="s">
        <v>16</v>
      </c>
      <c r="O4" s="123" t="s">
        <v>91</v>
      </c>
      <c r="P4" s="124" t="s">
        <v>92</v>
      </c>
      <c r="Q4" s="125"/>
      <c r="R4" s="125"/>
      <c r="S4" s="123" t="s">
        <v>91</v>
      </c>
      <c r="T4" s="124" t="s">
        <v>92</v>
      </c>
      <c r="U4" s="125"/>
      <c r="V4" s="123" t="s">
        <v>91</v>
      </c>
      <c r="W4" s="124" t="s">
        <v>92</v>
      </c>
      <c r="X4" s="125"/>
      <c r="Y4" s="123" t="s">
        <v>91</v>
      </c>
      <c r="Z4" s="124" t="s">
        <v>92</v>
      </c>
    </row>
    <row r="5" spans="1:38" s="3" customFormat="1" ht="18" customHeight="1" x14ac:dyDescent="0.4">
      <c r="A5" s="44">
        <v>1</v>
      </c>
      <c r="B5" s="97"/>
      <c r="C5" s="60"/>
      <c r="D5" s="41"/>
      <c r="E5" s="181"/>
      <c r="F5" s="188"/>
      <c r="G5" s="189"/>
      <c r="H5" s="83"/>
      <c r="I5" s="84"/>
      <c r="J5" s="84"/>
      <c r="K5" s="84"/>
      <c r="L5" s="84"/>
      <c r="M5" s="197"/>
      <c r="N5" s="101"/>
      <c r="O5" s="126">
        <f>COUNTIF($C$5:$C$36,"H")</f>
        <v>0</v>
      </c>
      <c r="P5" s="127">
        <f>COUNTIF($AK$5:$AK$29,"H")</f>
        <v>0</v>
      </c>
      <c r="Q5" s="106"/>
      <c r="R5" s="107" t="s">
        <v>26</v>
      </c>
      <c r="S5" s="128">
        <f>IF(SUM(O$5:O5)&gt;8, IF(SUM(S5:S$5)=8, 0, 8 -SUM(O5:O$5)), O5)</f>
        <v>0</v>
      </c>
      <c r="T5" s="129">
        <f>IF(SUM(P$5:P5)&gt;10, IF(SUM(T5:T$5)=10, 0, 10 -SUM(P5:P$5)), P5)</f>
        <v>0</v>
      </c>
      <c r="U5" s="108" t="s">
        <v>7</v>
      </c>
      <c r="V5" s="130">
        <v>0.8</v>
      </c>
      <c r="W5" s="131">
        <v>0.8</v>
      </c>
      <c r="X5" s="109" t="s">
        <v>5</v>
      </c>
      <c r="Y5" s="132">
        <f>+S5*V5</f>
        <v>0</v>
      </c>
      <c r="Z5" s="133">
        <f t="shared" ref="Z5:Z12" si="0">+T5*W5</f>
        <v>0</v>
      </c>
      <c r="AA5" s="134">
        <f>COUNTIF($AL$5:$AL$29,"I")</f>
        <v>0</v>
      </c>
      <c r="AB5" s="135" t="str">
        <f>IF(AA5&gt;5,"zuviel Elemente aus Gr.I","Gr I  Ok")</f>
        <v>Gr I  Ok</v>
      </c>
      <c r="AC5" s="53"/>
      <c r="AK5" s="3">
        <f>IF(ISBLANK(E5),C5,0)</f>
        <v>0</v>
      </c>
      <c r="AL5" s="3">
        <f>IF(ISBLANK(E5),D5,0)</f>
        <v>0</v>
      </c>
    </row>
    <row r="6" spans="1:38" s="3" customFormat="1" ht="18" customHeight="1" x14ac:dyDescent="0.4">
      <c r="A6" s="31">
        <v>2</v>
      </c>
      <c r="B6" s="96"/>
      <c r="C6" s="95"/>
      <c r="D6" s="93"/>
      <c r="E6" s="182"/>
      <c r="F6" s="190"/>
      <c r="G6" s="191"/>
      <c r="H6" s="85"/>
      <c r="I6" s="82"/>
      <c r="J6" s="82"/>
      <c r="K6" s="82"/>
      <c r="L6" s="82"/>
      <c r="M6" s="198"/>
      <c r="N6" s="63"/>
      <c r="O6" s="136">
        <f>COUNTIF($C$5:$C$36,"G")</f>
        <v>0</v>
      </c>
      <c r="P6" s="137">
        <f>COUNTIF($AK$5:$AK$29,"G")</f>
        <v>0</v>
      </c>
      <c r="Q6" s="110"/>
      <c r="R6" s="111" t="s">
        <v>10</v>
      </c>
      <c r="S6" s="138">
        <f>IF(SUM(O$5:O6)&gt;8, IF(SUM(S$5:S5)=8, 0, 8 -SUM(O$5:O5)), O6)</f>
        <v>0</v>
      </c>
      <c r="T6" s="134">
        <f>IF(SUM(P$5:P6)&gt;10, IF(SUM(T$5:T5)=10, 0, 10 -SUM(P$5:P5)), P6)</f>
        <v>0</v>
      </c>
      <c r="U6" s="110" t="s">
        <v>7</v>
      </c>
      <c r="V6" s="139">
        <v>0.8</v>
      </c>
      <c r="W6" s="140">
        <v>0.7</v>
      </c>
      <c r="X6" s="112" t="s">
        <v>5</v>
      </c>
      <c r="Y6" s="132">
        <f t="shared" ref="Y6:Y12" si="1">+S6*V6</f>
        <v>0</v>
      </c>
      <c r="Z6" s="141">
        <f t="shared" si="0"/>
        <v>0</v>
      </c>
      <c r="AA6" s="134">
        <f>COUNTIF($AL$5:$AL$29,"II")</f>
        <v>0</v>
      </c>
      <c r="AB6" s="135" t="str">
        <f>IF(AA6&gt;5,"zuviel Elemente aus Gr.II","Gr II  Ok")</f>
        <v>Gr II  Ok</v>
      </c>
      <c r="AC6" s="53"/>
      <c r="AK6" s="3">
        <f t="shared" ref="AK6:AK29" si="2">IF(ISBLANK(E6),C6,0)</f>
        <v>0</v>
      </c>
      <c r="AL6" s="3">
        <f t="shared" ref="AL6:AL29" si="3">IF(ISBLANK(E6),D6,0)</f>
        <v>0</v>
      </c>
    </row>
    <row r="7" spans="1:38" s="3" customFormat="1" ht="18" customHeight="1" x14ac:dyDescent="0.4">
      <c r="A7" s="31">
        <v>3</v>
      </c>
      <c r="B7" s="96"/>
      <c r="C7" s="61"/>
      <c r="D7" s="33"/>
      <c r="E7" s="183"/>
      <c r="F7" s="190"/>
      <c r="G7" s="191"/>
      <c r="H7" s="82"/>
      <c r="I7" s="82"/>
      <c r="J7" s="82"/>
      <c r="K7" s="82"/>
      <c r="L7" s="82"/>
      <c r="M7" s="198"/>
      <c r="N7" s="122"/>
      <c r="O7" s="136">
        <f>COUNTIF($C$5:$C$36,"F")</f>
        <v>0</v>
      </c>
      <c r="P7" s="137">
        <f>COUNTIF($AK$5:$AK$29,"F")</f>
        <v>0</v>
      </c>
      <c r="Q7" s="51"/>
      <c r="R7" s="18" t="s">
        <v>6</v>
      </c>
      <c r="S7" s="138">
        <f>IF(SUM(O$5:O7)&gt;8, IF(SUM(S$5:S6)=8, 0, 8 -SUM(O$5:O6)), O7)</f>
        <v>0</v>
      </c>
      <c r="T7" s="134">
        <f>IF(SUM(P$5:P7)&gt;10, IF(SUM(T$5:T6)=10, 0, 10 -SUM(P$5:P6)), P7)</f>
        <v>0</v>
      </c>
      <c r="U7" s="19" t="s">
        <v>7</v>
      </c>
      <c r="V7" s="142">
        <v>0.8</v>
      </c>
      <c r="W7" s="143">
        <v>0.6</v>
      </c>
      <c r="X7" s="34" t="s">
        <v>5</v>
      </c>
      <c r="Y7" s="132">
        <f t="shared" si="1"/>
        <v>0</v>
      </c>
      <c r="Z7" s="141">
        <f t="shared" si="0"/>
        <v>0</v>
      </c>
      <c r="AA7" s="134">
        <f>COUNTIF($AL$5:$AL$29,"III")</f>
        <v>0</v>
      </c>
      <c r="AB7" s="135" t="str">
        <f>IF(AA7&gt;5,"zuviel Elemente aus Gr.III","Gr III  Ok")</f>
        <v>Gr III  Ok</v>
      </c>
      <c r="AC7" s="49"/>
      <c r="AK7" s="3">
        <f t="shared" si="2"/>
        <v>0</v>
      </c>
      <c r="AL7" s="3">
        <f t="shared" si="3"/>
        <v>0</v>
      </c>
    </row>
    <row r="8" spans="1:38" s="3" customFormat="1" ht="18" customHeight="1" x14ac:dyDescent="0.4">
      <c r="A8" s="31">
        <v>4</v>
      </c>
      <c r="B8" s="96"/>
      <c r="C8" s="61"/>
      <c r="D8" s="33"/>
      <c r="E8" s="183"/>
      <c r="F8" s="190"/>
      <c r="G8" s="191"/>
      <c r="H8" s="82"/>
      <c r="I8" s="82"/>
      <c r="J8" s="82"/>
      <c r="K8" s="82"/>
      <c r="L8" s="82"/>
      <c r="M8" s="198"/>
      <c r="N8" s="122"/>
      <c r="O8" s="144">
        <f>COUNTIF($C$5:$C$36,"E")</f>
        <v>0</v>
      </c>
      <c r="P8" s="145">
        <f>COUNTIF($AK$5:$AK$29,"E")</f>
        <v>0</v>
      </c>
      <c r="Q8" s="10"/>
      <c r="R8" s="11" t="s">
        <v>0</v>
      </c>
      <c r="S8" s="138">
        <f>IF(SUM(O$5:O8)&gt;8, IF(SUM(S$5:S7)=8, 0, 8 -SUM(O$5:O7)), O8)</f>
        <v>0</v>
      </c>
      <c r="T8" s="134">
        <f>IF(SUM(P$5:P8)&gt;10, IF(SUM(T$5:T7)=10, 0, 10 -SUM(P$5:P7)), P8)</f>
        <v>0</v>
      </c>
      <c r="U8" s="12" t="s">
        <v>7</v>
      </c>
      <c r="V8" s="146">
        <v>0.8</v>
      </c>
      <c r="W8" s="147">
        <v>0.5</v>
      </c>
      <c r="X8" s="34" t="s">
        <v>5</v>
      </c>
      <c r="Y8" s="132">
        <f t="shared" si="1"/>
        <v>0</v>
      </c>
      <c r="Z8" s="148">
        <f t="shared" si="0"/>
        <v>0</v>
      </c>
      <c r="AA8" s="134">
        <f>COUNTIF($AL$5:$AL$29,"IV")</f>
        <v>0</v>
      </c>
      <c r="AB8" s="135" t="str">
        <f>IF(AA8&gt;5,"zuviel Elemente aus Gr.IV","Gr IV  Ok")</f>
        <v>Gr IV  Ok</v>
      </c>
      <c r="AC8" s="48"/>
      <c r="AK8" s="3">
        <f t="shared" si="2"/>
        <v>0</v>
      </c>
      <c r="AL8" s="3">
        <f t="shared" si="3"/>
        <v>0</v>
      </c>
    </row>
    <row r="9" spans="1:38" ht="18" customHeight="1" x14ac:dyDescent="0.4">
      <c r="A9" s="31">
        <v>5</v>
      </c>
      <c r="B9" s="98"/>
      <c r="C9" s="95"/>
      <c r="D9" s="93"/>
      <c r="E9" s="183"/>
      <c r="F9" s="190"/>
      <c r="G9" s="191"/>
      <c r="H9" s="82"/>
      <c r="I9" s="82"/>
      <c r="J9" s="82"/>
      <c r="K9" s="82"/>
      <c r="L9" s="82"/>
      <c r="M9" s="198"/>
      <c r="N9" s="122"/>
      <c r="O9" s="144">
        <f>COUNTIF($C$5:$C$36,"D")</f>
        <v>0</v>
      </c>
      <c r="P9" s="145">
        <f>COUNTIF($AK$5:$AK$29,"D")</f>
        <v>0</v>
      </c>
      <c r="Q9" s="10"/>
      <c r="R9" s="11" t="s">
        <v>1</v>
      </c>
      <c r="S9" s="138">
        <f>IF(SUM(O$5:O9)&gt;8, IF(SUM(S$5:S8)=8, 0, 8 -SUM(O$5:O8)), O9)</f>
        <v>0</v>
      </c>
      <c r="T9" s="134">
        <f>IF(SUM(P$5:P9)&gt;10, IF(SUM(T$5:T8)=10, 0, 10 -SUM(P$5:P8)), P9)</f>
        <v>0</v>
      </c>
      <c r="U9" s="12" t="s">
        <v>7</v>
      </c>
      <c r="V9" s="146">
        <v>0.8</v>
      </c>
      <c r="W9" s="147">
        <v>0.4</v>
      </c>
      <c r="X9" s="34" t="s">
        <v>5</v>
      </c>
      <c r="Y9" s="132">
        <f t="shared" si="1"/>
        <v>0</v>
      </c>
      <c r="Z9" s="148">
        <f t="shared" si="0"/>
        <v>0</v>
      </c>
      <c r="AB9" s="113" t="s">
        <v>27</v>
      </c>
      <c r="AC9" s="48"/>
      <c r="AD9" s="3"/>
      <c r="AE9" s="3"/>
      <c r="AF9" s="3"/>
      <c r="AG9" s="3"/>
      <c r="AH9" s="3"/>
      <c r="AK9" s="3">
        <f t="shared" si="2"/>
        <v>0</v>
      </c>
      <c r="AL9" s="3">
        <f t="shared" si="3"/>
        <v>0</v>
      </c>
    </row>
    <row r="10" spans="1:38" ht="18" customHeight="1" x14ac:dyDescent="0.4">
      <c r="A10" s="31">
        <v>6</v>
      </c>
      <c r="B10" s="97"/>
      <c r="C10" s="61"/>
      <c r="D10" s="33"/>
      <c r="E10" s="183"/>
      <c r="F10" s="192"/>
      <c r="G10" s="193"/>
      <c r="H10" s="82"/>
      <c r="I10" s="82"/>
      <c r="J10" s="102"/>
      <c r="K10" s="102"/>
      <c r="L10" s="102"/>
      <c r="M10" s="198"/>
      <c r="N10" s="122"/>
      <c r="O10" s="144">
        <f>COUNTIF($C$5:$C$36,"C")</f>
        <v>0</v>
      </c>
      <c r="P10" s="145">
        <f>COUNTIF($AK$5:$AK$29,"C")</f>
        <v>0</v>
      </c>
      <c r="Q10" s="10"/>
      <c r="R10" s="11" t="s">
        <v>2</v>
      </c>
      <c r="S10" s="138">
        <f>IF(SUM(O$5:O10)&gt;8, IF(SUM(S$5:S9)=8, 0, 8 -SUM(O$5:O9)), O10)</f>
        <v>0</v>
      </c>
      <c r="T10" s="134">
        <f>IF(SUM(P$5:P10)&gt;10, IF(SUM(T$5:T9)=10, 0, 10 -SUM(P$5:P9)), P10)</f>
        <v>0</v>
      </c>
      <c r="U10" s="12" t="s">
        <v>7</v>
      </c>
      <c r="V10" s="146">
        <v>0.6</v>
      </c>
      <c r="W10" s="147">
        <v>0.3</v>
      </c>
      <c r="X10" s="34" t="s">
        <v>5</v>
      </c>
      <c r="Y10" s="132">
        <f t="shared" si="1"/>
        <v>0</v>
      </c>
      <c r="Z10" s="148">
        <f t="shared" si="0"/>
        <v>0</v>
      </c>
      <c r="AB10" s="113" t="s">
        <v>28</v>
      </c>
      <c r="AC10" s="48"/>
      <c r="AD10" s="3"/>
      <c r="AE10" s="3"/>
      <c r="AF10" s="3"/>
      <c r="AG10" s="3"/>
      <c r="AH10" s="3"/>
      <c r="AK10" s="3">
        <f t="shared" si="2"/>
        <v>0</v>
      </c>
      <c r="AL10" s="3">
        <f t="shared" si="3"/>
        <v>0</v>
      </c>
    </row>
    <row r="11" spans="1:38" ht="18" customHeight="1" x14ac:dyDescent="0.4">
      <c r="A11" s="31">
        <v>7</v>
      </c>
      <c r="B11" s="96"/>
      <c r="C11" s="95"/>
      <c r="D11" s="93"/>
      <c r="E11" s="183"/>
      <c r="F11" s="190"/>
      <c r="G11" s="191"/>
      <c r="H11" s="82"/>
      <c r="I11" s="82"/>
      <c r="J11" s="82"/>
      <c r="K11" s="82"/>
      <c r="L11" s="82"/>
      <c r="M11" s="198"/>
      <c r="N11" s="122"/>
      <c r="O11" s="144">
        <f>COUNTIF($C$5:$C$36,"B")</f>
        <v>0</v>
      </c>
      <c r="P11" s="145">
        <f>COUNTIF($AK$5:$AK$29,"B")</f>
        <v>0</v>
      </c>
      <c r="Q11" s="10"/>
      <c r="R11" s="11" t="s">
        <v>3</v>
      </c>
      <c r="S11" s="138">
        <f>IF(SUM(O$5:O11)&gt;8, IF(SUM(S$5:S10)=8, 0, 8 -SUM(O$5:O10)), O11)</f>
        <v>0</v>
      </c>
      <c r="T11" s="134">
        <f>IF(SUM(P$5:P11)&gt;10, IF(SUM(T$5:T10)=10, 0, 10 -SUM(P$5:P10)), P11)</f>
        <v>0</v>
      </c>
      <c r="U11" s="12" t="s">
        <v>7</v>
      </c>
      <c r="V11" s="146">
        <v>0.4</v>
      </c>
      <c r="W11" s="147">
        <v>0.2</v>
      </c>
      <c r="X11" s="34" t="s">
        <v>5</v>
      </c>
      <c r="Y11" s="132">
        <f t="shared" si="1"/>
        <v>0</v>
      </c>
      <c r="Z11" s="148">
        <f t="shared" si="0"/>
        <v>0</v>
      </c>
      <c r="AB11" s="113" t="s">
        <v>29</v>
      </c>
      <c r="AC11" s="48"/>
      <c r="AD11" s="3"/>
      <c r="AE11" s="3"/>
      <c r="AF11" s="3"/>
      <c r="AG11" s="3"/>
      <c r="AH11" s="3"/>
      <c r="AK11" s="3">
        <f t="shared" si="2"/>
        <v>0</v>
      </c>
      <c r="AL11" s="3">
        <f t="shared" si="3"/>
        <v>0</v>
      </c>
    </row>
    <row r="12" spans="1:38" ht="18" customHeight="1" x14ac:dyDescent="0.4">
      <c r="A12" s="31">
        <v>8</v>
      </c>
      <c r="B12" s="96"/>
      <c r="C12" s="95"/>
      <c r="D12" s="93"/>
      <c r="E12" s="183"/>
      <c r="F12" s="190"/>
      <c r="G12" s="191"/>
      <c r="H12" s="85"/>
      <c r="I12" s="82"/>
      <c r="J12" s="82"/>
      <c r="K12" s="82"/>
      <c r="L12" s="82"/>
      <c r="M12" s="198"/>
      <c r="N12" s="63"/>
      <c r="O12" s="149">
        <f>COUNTIF($C$5:$C$36,"A")</f>
        <v>0</v>
      </c>
      <c r="P12" s="150">
        <f>COUNTIF($AK$5:$AK$29,"A")</f>
        <v>0</v>
      </c>
      <c r="Q12" s="13"/>
      <c r="R12" s="11" t="s">
        <v>4</v>
      </c>
      <c r="S12" s="138">
        <f>IF(SUM(O$5:O12)&gt;8, IF(SUM(S$5:S11)=8, 0, 8 -SUM(O$5:O11)), O12)</f>
        <v>0</v>
      </c>
      <c r="T12" s="134">
        <f>IF(SUM(P$5:P12)&gt;10, IF(SUM(T$5:T11)=10, 0, 10 -SUM(P$5:P11)), P12)</f>
        <v>0</v>
      </c>
      <c r="U12" s="14" t="s">
        <v>7</v>
      </c>
      <c r="V12" s="151">
        <v>0.2</v>
      </c>
      <c r="W12" s="152">
        <v>0.1</v>
      </c>
      <c r="X12" s="35" t="s">
        <v>5</v>
      </c>
      <c r="Y12" s="132">
        <f t="shared" si="1"/>
        <v>0</v>
      </c>
      <c r="Z12" s="153">
        <f t="shared" si="0"/>
        <v>0</v>
      </c>
      <c r="AB12" s="113" t="s">
        <v>93</v>
      </c>
      <c r="AC12" s="48"/>
      <c r="AD12" s="3"/>
      <c r="AE12" s="3"/>
      <c r="AF12" s="3"/>
      <c r="AG12" s="3"/>
      <c r="AH12" s="3"/>
      <c r="AK12" s="3">
        <f t="shared" si="2"/>
        <v>0</v>
      </c>
      <c r="AL12" s="3">
        <f t="shared" si="3"/>
        <v>0</v>
      </c>
    </row>
    <row r="13" spans="1:38" ht="18" customHeight="1" thickBot="1" x14ac:dyDescent="0.45">
      <c r="A13" s="31">
        <v>9</v>
      </c>
      <c r="B13" s="96"/>
      <c r="C13" s="61"/>
      <c r="D13" s="33"/>
      <c r="E13" s="183"/>
      <c r="F13" s="190"/>
      <c r="G13" s="191"/>
      <c r="H13" s="85"/>
      <c r="I13" s="82"/>
      <c r="J13" s="82"/>
      <c r="K13" s="82"/>
      <c r="L13" s="82"/>
      <c r="M13" s="198"/>
      <c r="N13" s="63"/>
      <c r="O13" s="149">
        <f>COUNTIF($C$5:$C$29,"NE")</f>
        <v>0</v>
      </c>
      <c r="P13" s="154"/>
      <c r="Q13" s="110"/>
      <c r="R13" s="155" t="s">
        <v>48</v>
      </c>
      <c r="S13" s="138">
        <f>IF(SUM(O$5:O13)&gt;8, IF(SUM(S$5:S12)=8, 0, 8 -SUM(O$5:O12)), O13)</f>
        <v>0</v>
      </c>
      <c r="T13" s="53"/>
      <c r="U13" s="156"/>
      <c r="V13" s="157"/>
      <c r="W13" s="157"/>
      <c r="X13" s="158"/>
      <c r="Y13" s="112"/>
      <c r="Z13" s="159"/>
      <c r="AB13" s="113"/>
      <c r="AC13" s="3"/>
      <c r="AD13" s="3"/>
      <c r="AE13" s="3"/>
      <c r="AF13" s="3"/>
      <c r="AG13" s="3"/>
      <c r="AH13" s="3"/>
      <c r="AI13" s="3"/>
      <c r="AJ13" s="3"/>
      <c r="AK13" s="3">
        <f t="shared" si="2"/>
        <v>0</v>
      </c>
      <c r="AL13" s="3">
        <f t="shared" si="3"/>
        <v>0</v>
      </c>
    </row>
    <row r="14" spans="1:38" ht="18" customHeight="1" thickTop="1" thickBot="1" x14ac:dyDescent="0.45">
      <c r="A14" s="31">
        <v>10</v>
      </c>
      <c r="B14" s="96"/>
      <c r="C14" s="61"/>
      <c r="D14" s="33"/>
      <c r="E14" s="183"/>
      <c r="F14" s="190"/>
      <c r="G14" s="191"/>
      <c r="H14" s="85"/>
      <c r="I14" s="82"/>
      <c r="J14" s="82"/>
      <c r="K14" s="82"/>
      <c r="L14" s="82"/>
      <c r="M14" s="198"/>
      <c r="N14" s="63"/>
      <c r="O14" s="160"/>
      <c r="P14" s="26"/>
      <c r="Q14" s="6"/>
      <c r="R14" s="7" t="s">
        <v>8</v>
      </c>
      <c r="S14" s="15">
        <f>SUM(S5:S13)-IF(SUM(S5:S13)=8,IF(S16=0,1,0))</f>
        <v>0</v>
      </c>
      <c r="T14" s="15">
        <f>SUM(T5:T12)</f>
        <v>0</v>
      </c>
      <c r="U14" s="16"/>
      <c r="V14" s="161"/>
      <c r="W14" s="161"/>
      <c r="X14" s="36"/>
      <c r="Y14" s="162">
        <f>IF(S14&gt;8,"ERR",SUM(Y5:Y12))</f>
        <v>0</v>
      </c>
      <c r="Z14" s="21">
        <f>IF(T14&gt;10,"ERR",SUM(Z5:Z12))</f>
        <v>0</v>
      </c>
      <c r="AB14" s="3"/>
      <c r="AC14" s="3"/>
      <c r="AD14" s="3"/>
      <c r="AE14" s="3"/>
      <c r="AF14" s="3"/>
      <c r="AG14" s="3"/>
      <c r="AH14" s="3"/>
      <c r="AI14" s="3"/>
      <c r="AJ14" s="3"/>
      <c r="AK14" s="3">
        <f t="shared" si="2"/>
        <v>0</v>
      </c>
      <c r="AL14" s="3">
        <f t="shared" si="3"/>
        <v>0</v>
      </c>
    </row>
    <row r="15" spans="1:38" ht="18" customHeight="1" thickTop="1" x14ac:dyDescent="0.4">
      <c r="A15" s="31">
        <v>11</v>
      </c>
      <c r="B15" s="96"/>
      <c r="C15" s="95"/>
      <c r="D15" s="93"/>
      <c r="E15" s="184"/>
      <c r="F15" s="190"/>
      <c r="G15" s="191"/>
      <c r="H15" s="85"/>
      <c r="I15" s="82"/>
      <c r="J15" s="82"/>
      <c r="K15" s="82"/>
      <c r="L15" s="82"/>
      <c r="M15" s="198"/>
      <c r="N15" s="63"/>
      <c r="O15" s="163"/>
      <c r="P15" s="27" t="s">
        <v>9</v>
      </c>
      <c r="Q15" s="17"/>
      <c r="R15" s="18"/>
      <c r="S15" s="164">
        <f>IF(COUNTIF($D$5:$D$29,"I")&gt;0,1,0) + IF(COUNTIF($D$5:$D$29,"II")&gt;0,1,0) + IF(COUNTIF($D$5:$D$29,"III")&gt;0,1,0)</f>
        <v>0</v>
      </c>
      <c r="T15" s="134">
        <f>IF(COUNTIF($AL$5:$AL$29,"I")&gt;0,1,0) + IF(COUNTIF($AL$5:$AAL$29,"II")&gt;0,1,0) + IF(COUNTIF($AL$5:$AL$29,"III")&gt;0,1,0)</f>
        <v>0</v>
      </c>
      <c r="U15" s="19" t="s">
        <v>7</v>
      </c>
      <c r="V15" s="142">
        <v>0.5</v>
      </c>
      <c r="W15" s="143">
        <v>0.5</v>
      </c>
      <c r="X15" s="37" t="s">
        <v>5</v>
      </c>
      <c r="Y15" s="165">
        <f>S15*V15</f>
        <v>0</v>
      </c>
      <c r="Z15" s="141">
        <f>+T15*W15</f>
        <v>0</v>
      </c>
      <c r="AB15" s="3"/>
      <c r="AC15" s="3"/>
      <c r="AD15" s="3"/>
      <c r="AE15" s="3"/>
      <c r="AF15" s="3"/>
      <c r="AG15" s="3"/>
      <c r="AH15" s="3"/>
      <c r="AI15" s="3"/>
      <c r="AJ15" s="3"/>
      <c r="AK15" s="3">
        <f t="shared" si="2"/>
        <v>0</v>
      </c>
      <c r="AL15" s="3">
        <f t="shared" si="3"/>
        <v>0</v>
      </c>
    </row>
    <row r="16" spans="1:38" ht="18" customHeight="1" x14ac:dyDescent="0.4">
      <c r="A16" s="31">
        <v>12</v>
      </c>
      <c r="B16" s="97"/>
      <c r="C16" s="95"/>
      <c r="D16" s="93"/>
      <c r="E16" s="183"/>
      <c r="F16" s="190"/>
      <c r="G16" s="191"/>
      <c r="H16" s="85"/>
      <c r="I16" s="82"/>
      <c r="J16" s="82"/>
      <c r="K16" s="82"/>
      <c r="L16" s="82"/>
      <c r="M16" s="198"/>
      <c r="N16" s="39"/>
      <c r="O16" s="166"/>
      <c r="P16" s="28" t="s">
        <v>20</v>
      </c>
      <c r="Q16" s="38"/>
      <c r="R16" s="38"/>
      <c r="S16" s="167">
        <f>C29</f>
        <v>0</v>
      </c>
      <c r="T16" s="168">
        <f>C29</f>
        <v>0</v>
      </c>
      <c r="U16" s="52" t="s">
        <v>7</v>
      </c>
      <c r="V16" s="169">
        <v>1</v>
      </c>
      <c r="W16" s="170">
        <v>1</v>
      </c>
      <c r="X16" s="34" t="s">
        <v>5</v>
      </c>
      <c r="Y16" s="171" t="str">
        <f>IF(S16="c",0.5,IF(S16="d",0.5,IF(S16="e",0.5,IF(S16="f",0.5,IF(S16="g",0.5,IF(S16="h",0.5,IF(S16="ne",0,IF(S16="a",0,IF(S16="b",0.3,IF(S16="",0,"error"))))))))))</f>
        <v>error</v>
      </c>
      <c r="Z16" s="148" t="str">
        <f>IF(T16="c",0.3,IF(T16="d",0.5,IF(T16="e",0.5,IF(T16="f",0.5,IF(T16="g",0.5,IF(T16="h",0.5,IF(T16="a",0,IF(T16="b",0,IF(T16="",0,"error")))))))))</f>
        <v>error</v>
      </c>
      <c r="AB16" s="3"/>
      <c r="AC16" s="3"/>
      <c r="AD16" s="3"/>
      <c r="AE16" s="3"/>
      <c r="AF16" s="3"/>
      <c r="AG16" s="3"/>
      <c r="AH16" s="3"/>
      <c r="AI16" s="3"/>
      <c r="AJ16" s="3"/>
      <c r="AK16" s="3">
        <f t="shared" si="2"/>
        <v>0</v>
      </c>
      <c r="AL16" s="3">
        <f t="shared" si="3"/>
        <v>0</v>
      </c>
    </row>
    <row r="17" spans="1:41" ht="18" customHeight="1" thickBot="1" x14ac:dyDescent="0.45">
      <c r="A17" s="31">
        <v>13</v>
      </c>
      <c r="B17" s="96"/>
      <c r="C17" s="95"/>
      <c r="D17" s="93"/>
      <c r="E17" s="184"/>
      <c r="F17" s="190"/>
      <c r="G17" s="191"/>
      <c r="H17" s="85"/>
      <c r="I17" s="82"/>
      <c r="J17" s="82"/>
      <c r="K17" s="82"/>
      <c r="L17" s="82"/>
      <c r="M17" s="198"/>
      <c r="N17" s="63"/>
      <c r="O17" s="172"/>
      <c r="P17" s="29" t="s">
        <v>21</v>
      </c>
      <c r="Q17" s="20"/>
      <c r="R17" s="20"/>
      <c r="S17" s="173"/>
      <c r="T17" s="50">
        <f>F30</f>
        <v>0</v>
      </c>
      <c r="U17" s="19" t="s">
        <v>7</v>
      </c>
      <c r="V17" s="169">
        <v>1</v>
      </c>
      <c r="W17" s="170">
        <v>1</v>
      </c>
      <c r="X17" s="35" t="s">
        <v>5</v>
      </c>
      <c r="Y17" s="174">
        <f>S17*V17</f>
        <v>0</v>
      </c>
      <c r="Z17" s="153">
        <f>+T17*W17</f>
        <v>0</v>
      </c>
      <c r="AB17" s="3"/>
      <c r="AC17" s="3"/>
      <c r="AD17" s="3"/>
      <c r="AE17" s="3"/>
      <c r="AF17" s="3"/>
      <c r="AG17" s="3"/>
      <c r="AH17" s="3"/>
      <c r="AI17" s="3"/>
      <c r="AJ17" s="3"/>
      <c r="AK17" s="3">
        <f t="shared" si="2"/>
        <v>0</v>
      </c>
      <c r="AL17" s="3">
        <f t="shared" si="3"/>
        <v>0</v>
      </c>
    </row>
    <row r="18" spans="1:41" s="5" customFormat="1" ht="18" customHeight="1" thickTop="1" thickBot="1" x14ac:dyDescent="0.45">
      <c r="A18" s="31">
        <v>14</v>
      </c>
      <c r="B18" s="96"/>
      <c r="C18" s="61"/>
      <c r="D18" s="33"/>
      <c r="E18" s="184"/>
      <c r="F18" s="190"/>
      <c r="G18" s="191"/>
      <c r="H18" s="85"/>
      <c r="I18" s="82"/>
      <c r="J18" s="82"/>
      <c r="K18" s="82"/>
      <c r="L18" s="82"/>
      <c r="M18" s="198"/>
      <c r="N18" s="114"/>
      <c r="O18" s="172"/>
      <c r="P18" s="30" t="s">
        <v>17</v>
      </c>
      <c r="Q18" s="22"/>
      <c r="R18" s="22"/>
      <c r="S18" s="22"/>
      <c r="T18" s="22"/>
      <c r="U18" s="22"/>
      <c r="V18" s="22"/>
      <c r="W18" s="23"/>
      <c r="X18" s="24" t="s">
        <v>5</v>
      </c>
      <c r="Y18" s="175">
        <f>SUM(Y14:Y16)</f>
        <v>0</v>
      </c>
      <c r="Z18" s="25">
        <f>SUM(Z14:Z17)</f>
        <v>0</v>
      </c>
      <c r="AB18" s="3"/>
      <c r="AC18" s="3"/>
      <c r="AD18" s="3"/>
      <c r="AE18" s="3"/>
      <c r="AF18" s="3"/>
      <c r="AG18" s="3"/>
      <c r="AH18" s="3"/>
      <c r="AI18" s="3"/>
      <c r="AJ18" s="3"/>
      <c r="AK18" s="3">
        <f t="shared" si="2"/>
        <v>0</v>
      </c>
      <c r="AL18" s="3">
        <f t="shared" si="3"/>
        <v>0</v>
      </c>
    </row>
    <row r="19" spans="1:41" ht="18" customHeight="1" thickTop="1" thickBot="1" x14ac:dyDescent="0.45">
      <c r="A19" s="31">
        <v>15</v>
      </c>
      <c r="B19" s="97"/>
      <c r="C19" s="61"/>
      <c r="D19" s="33"/>
      <c r="E19" s="184"/>
      <c r="F19" s="190"/>
      <c r="G19" s="191"/>
      <c r="H19" s="85"/>
      <c r="I19" s="82"/>
      <c r="J19" s="82"/>
      <c r="K19" s="82"/>
      <c r="L19" s="82"/>
      <c r="M19" s="198"/>
      <c r="N19" s="63"/>
      <c r="O19" s="176"/>
      <c r="P19" s="30" t="s">
        <v>34</v>
      </c>
      <c r="Q19" s="30"/>
      <c r="R19" s="30"/>
      <c r="S19" s="30"/>
      <c r="T19" s="30"/>
      <c r="U19" s="30"/>
      <c r="V19" s="30"/>
      <c r="W19" s="30"/>
      <c r="X19" s="24" t="s">
        <v>5</v>
      </c>
      <c r="Y19" s="3"/>
      <c r="Z19" s="25">
        <f>G30</f>
        <v>-0.3</v>
      </c>
      <c r="AB19" s="113" t="s">
        <v>100</v>
      </c>
      <c r="AC19" s="3"/>
      <c r="AD19" s="3"/>
      <c r="AE19" s="3"/>
      <c r="AF19" s="3"/>
      <c r="AG19" s="3"/>
      <c r="AH19" s="3"/>
      <c r="AI19" s="3"/>
      <c r="AJ19" s="3"/>
      <c r="AK19" s="3">
        <f t="shared" si="2"/>
        <v>0</v>
      </c>
      <c r="AL19" s="3">
        <f t="shared" si="3"/>
        <v>0</v>
      </c>
    </row>
    <row r="20" spans="1:41" ht="18" customHeight="1" thickTop="1" thickBot="1" x14ac:dyDescent="0.45">
      <c r="A20" s="31">
        <v>16</v>
      </c>
      <c r="B20" s="96"/>
      <c r="C20" s="61"/>
      <c r="D20" s="33"/>
      <c r="E20" s="184"/>
      <c r="F20" s="190"/>
      <c r="G20" s="191"/>
      <c r="H20" s="85"/>
      <c r="I20" s="82"/>
      <c r="J20" s="82"/>
      <c r="K20" s="82"/>
      <c r="L20" s="82"/>
      <c r="M20" s="198"/>
      <c r="N20" s="63"/>
      <c r="O20" s="172"/>
      <c r="AB20" s="113" t="s">
        <v>101</v>
      </c>
      <c r="AC20" s="3"/>
      <c r="AD20" s="3"/>
      <c r="AE20" s="3"/>
      <c r="AF20" s="3"/>
      <c r="AG20" s="3"/>
      <c r="AH20" s="3"/>
      <c r="AI20" s="3"/>
      <c r="AJ20" s="3"/>
      <c r="AK20" s="3">
        <f t="shared" si="2"/>
        <v>0</v>
      </c>
      <c r="AL20" s="3">
        <f t="shared" si="3"/>
        <v>0</v>
      </c>
    </row>
    <row r="21" spans="1:41" ht="18" customHeight="1" thickTop="1" thickBot="1" x14ac:dyDescent="0.45">
      <c r="A21" s="31">
        <v>17</v>
      </c>
      <c r="B21" s="96"/>
      <c r="C21" s="61"/>
      <c r="D21" s="33"/>
      <c r="E21" s="184"/>
      <c r="F21" s="190"/>
      <c r="G21" s="191"/>
      <c r="H21" s="85"/>
      <c r="I21" s="82"/>
      <c r="J21" s="82"/>
      <c r="K21" s="82"/>
      <c r="L21" s="82"/>
      <c r="M21" s="198"/>
      <c r="N21" s="63"/>
      <c r="O21" s="172"/>
      <c r="P21" s="30" t="s">
        <v>18</v>
      </c>
      <c r="Q21" s="22"/>
      <c r="R21" s="22"/>
      <c r="S21" s="22"/>
      <c r="T21" s="22"/>
      <c r="U21" s="22"/>
      <c r="V21" s="22"/>
      <c r="W21" s="23"/>
      <c r="X21" s="24" t="s">
        <v>5</v>
      </c>
      <c r="Y21" s="175">
        <f>10-I30</f>
        <v>10</v>
      </c>
      <c r="Z21" s="25">
        <f>10-M30</f>
        <v>10</v>
      </c>
      <c r="AB21" s="3"/>
      <c r="AC21" s="3"/>
      <c r="AD21" s="3"/>
      <c r="AE21" s="3"/>
      <c r="AF21" s="3"/>
      <c r="AG21" s="3"/>
      <c r="AH21" s="3"/>
      <c r="AI21" s="3"/>
      <c r="AJ21" s="3"/>
      <c r="AK21" s="3">
        <f t="shared" si="2"/>
        <v>0</v>
      </c>
      <c r="AL21" s="3">
        <f t="shared" si="3"/>
        <v>0</v>
      </c>
    </row>
    <row r="22" spans="1:41" ht="18" customHeight="1" thickTop="1" x14ac:dyDescent="0.4">
      <c r="A22" s="31">
        <v>18</v>
      </c>
      <c r="B22" s="97"/>
      <c r="C22" s="61"/>
      <c r="D22" s="33"/>
      <c r="E22" s="184"/>
      <c r="F22" s="190"/>
      <c r="G22" s="191"/>
      <c r="H22" s="85"/>
      <c r="I22" s="82"/>
      <c r="J22" s="82"/>
      <c r="K22" s="82"/>
      <c r="L22" s="82"/>
      <c r="M22" s="198"/>
      <c r="N22" s="39"/>
      <c r="O22" s="172"/>
      <c r="AB22" s="3"/>
      <c r="AC22" s="3"/>
      <c r="AD22" s="3"/>
      <c r="AE22" s="3"/>
      <c r="AF22" s="3"/>
      <c r="AG22" s="3"/>
      <c r="AH22" s="3"/>
      <c r="AI22" s="3"/>
      <c r="AJ22" s="3"/>
      <c r="AK22" s="3">
        <f t="shared" si="2"/>
        <v>0</v>
      </c>
      <c r="AL22" s="3">
        <f t="shared" si="3"/>
        <v>0</v>
      </c>
    </row>
    <row r="23" spans="1:41" ht="18" customHeight="1" thickBot="1" x14ac:dyDescent="0.45">
      <c r="A23" s="31">
        <v>19</v>
      </c>
      <c r="B23" s="96"/>
      <c r="C23" s="95"/>
      <c r="D23" s="93"/>
      <c r="E23" s="184"/>
      <c r="F23" s="190"/>
      <c r="G23" s="191"/>
      <c r="H23" s="85"/>
      <c r="I23" s="82"/>
      <c r="J23" s="82"/>
      <c r="K23" s="82"/>
      <c r="L23" s="82"/>
      <c r="M23" s="198"/>
      <c r="N23" s="39"/>
      <c r="O23" s="172"/>
      <c r="P23" s="116" t="s">
        <v>35</v>
      </c>
      <c r="Q23" s="117"/>
      <c r="R23" s="117"/>
      <c r="S23" s="117"/>
      <c r="T23" s="117"/>
      <c r="U23" s="117"/>
      <c r="V23" s="117"/>
      <c r="W23" s="117"/>
      <c r="X23" s="118"/>
      <c r="Y23" s="118">
        <f>8-S14</f>
        <v>8</v>
      </c>
      <c r="Z23" s="117">
        <f>IF(T14&gt;=7, 0, IF(T14&gt;=5, 4, IF(T14&gt;=3, 6, IF(T14 &gt;= 1, 8, IF(T14 &lt; 1, 10 )))))</f>
        <v>10</v>
      </c>
      <c r="AA23" s="119" t="s">
        <v>36</v>
      </c>
      <c r="AB23" s="117"/>
      <c r="AC23" s="3"/>
      <c r="AD23" s="3"/>
      <c r="AE23" s="3"/>
      <c r="AF23" s="3"/>
      <c r="AG23" s="3"/>
      <c r="AH23" s="3"/>
      <c r="AI23" s="3"/>
      <c r="AJ23" s="3"/>
      <c r="AK23" s="3">
        <f t="shared" si="2"/>
        <v>0</v>
      </c>
      <c r="AL23" s="3">
        <f t="shared" si="3"/>
        <v>0</v>
      </c>
    </row>
    <row r="24" spans="1:41" ht="18" customHeight="1" thickTop="1" thickBot="1" x14ac:dyDescent="0.45">
      <c r="A24" s="31">
        <v>20</v>
      </c>
      <c r="B24" s="32"/>
      <c r="C24" s="61"/>
      <c r="D24" s="33"/>
      <c r="E24" s="184"/>
      <c r="F24" s="190"/>
      <c r="G24" s="191"/>
      <c r="H24" s="85"/>
      <c r="I24" s="82"/>
      <c r="J24" s="82"/>
      <c r="K24" s="82"/>
      <c r="L24" s="82"/>
      <c r="M24" s="198"/>
      <c r="N24" s="39"/>
      <c r="O24" s="172"/>
      <c r="P24" s="30" t="s">
        <v>19</v>
      </c>
      <c r="Q24" s="22"/>
      <c r="R24" s="22"/>
      <c r="S24" s="22"/>
      <c r="T24" s="22"/>
      <c r="U24" s="22"/>
      <c r="V24" s="22"/>
      <c r="W24" s="23"/>
      <c r="X24" s="24" t="s">
        <v>5</v>
      </c>
      <c r="Y24" s="175">
        <f>+Y18+Y21-Y23</f>
        <v>2</v>
      </c>
      <c r="Z24" s="25">
        <f>+Z18+Z19+Z21-Z23</f>
        <v>-0.30000000000000071</v>
      </c>
      <c r="AB24" s="3"/>
      <c r="AC24" s="3"/>
      <c r="AK24" s="3">
        <f t="shared" si="2"/>
        <v>0</v>
      </c>
      <c r="AL24" s="3">
        <f t="shared" si="3"/>
        <v>0</v>
      </c>
    </row>
    <row r="25" spans="1:41" ht="18" customHeight="1" thickTop="1" x14ac:dyDescent="0.4">
      <c r="A25" s="31">
        <v>21</v>
      </c>
      <c r="B25" s="32"/>
      <c r="C25" s="61"/>
      <c r="D25" s="33"/>
      <c r="E25" s="184"/>
      <c r="F25" s="190"/>
      <c r="G25" s="191"/>
      <c r="H25" s="85"/>
      <c r="I25" s="82"/>
      <c r="J25" s="82"/>
      <c r="K25" s="82"/>
      <c r="L25" s="82"/>
      <c r="M25" s="198"/>
      <c r="N25" s="39"/>
      <c r="O25" s="172"/>
      <c r="Y25" s="177" t="s">
        <v>91</v>
      </c>
      <c r="Z25" s="178" t="s">
        <v>92</v>
      </c>
      <c r="AB25" s="3"/>
      <c r="AC25" s="3"/>
      <c r="AK25" s="3">
        <f t="shared" si="2"/>
        <v>0</v>
      </c>
      <c r="AL25" s="3">
        <f t="shared" si="3"/>
        <v>0</v>
      </c>
    </row>
    <row r="26" spans="1:41" ht="18" customHeight="1" x14ac:dyDescent="0.4">
      <c r="A26" s="31">
        <v>22</v>
      </c>
      <c r="B26" s="32"/>
      <c r="C26" s="61"/>
      <c r="D26" s="33"/>
      <c r="E26" s="184"/>
      <c r="F26" s="190"/>
      <c r="G26" s="191"/>
      <c r="H26" s="85"/>
      <c r="I26" s="82"/>
      <c r="J26" s="82"/>
      <c r="K26" s="82"/>
      <c r="L26" s="82"/>
      <c r="M26" s="198"/>
      <c r="N26" s="39"/>
      <c r="O26" s="172"/>
      <c r="AB26" s="3"/>
      <c r="AK26" s="3">
        <f t="shared" si="2"/>
        <v>0</v>
      </c>
      <c r="AL26" s="3">
        <f t="shared" si="3"/>
        <v>0</v>
      </c>
    </row>
    <row r="27" spans="1:41" ht="18" customHeight="1" x14ac:dyDescent="0.4">
      <c r="A27" s="31">
        <v>23</v>
      </c>
      <c r="B27" s="32" t="s">
        <v>32</v>
      </c>
      <c r="C27" s="61"/>
      <c r="D27" s="33"/>
      <c r="E27" s="184"/>
      <c r="F27" s="190"/>
      <c r="G27" s="191"/>
      <c r="H27" s="85"/>
      <c r="I27" s="82"/>
      <c r="J27" s="82"/>
      <c r="K27" s="82"/>
      <c r="L27" s="82"/>
      <c r="M27" s="198"/>
      <c r="N27" s="39"/>
      <c r="O27" s="172"/>
      <c r="AB27" s="3"/>
      <c r="AK27" s="3">
        <f t="shared" si="2"/>
        <v>0</v>
      </c>
      <c r="AL27" s="3">
        <f t="shared" si="3"/>
        <v>0</v>
      </c>
    </row>
    <row r="28" spans="1:41" ht="18" customHeight="1" x14ac:dyDescent="0.4">
      <c r="A28" s="31">
        <v>24</v>
      </c>
      <c r="B28" s="32" t="s">
        <v>31</v>
      </c>
      <c r="C28" s="61"/>
      <c r="D28" s="121"/>
      <c r="E28" s="184"/>
      <c r="F28" s="190"/>
      <c r="G28" s="193">
        <v>-0.3</v>
      </c>
      <c r="H28" s="85"/>
      <c r="I28" s="82"/>
      <c r="J28" s="82"/>
      <c r="K28" s="82"/>
      <c r="L28" s="82"/>
      <c r="M28" s="198"/>
      <c r="N28" s="39"/>
      <c r="O28" s="172"/>
      <c r="AK28" s="3">
        <f t="shared" si="2"/>
        <v>0</v>
      </c>
      <c r="AL28" s="3">
        <f t="shared" si="3"/>
        <v>0</v>
      </c>
    </row>
    <row r="29" spans="1:41" ht="18" customHeight="1" thickBot="1" x14ac:dyDescent="0.45">
      <c r="A29" s="56">
        <v>25</v>
      </c>
      <c r="B29" s="202"/>
      <c r="C29" s="62"/>
      <c r="D29" s="54"/>
      <c r="E29" s="185"/>
      <c r="F29" s="194"/>
      <c r="G29" s="195"/>
      <c r="H29" s="86"/>
      <c r="I29" s="87"/>
      <c r="J29" s="87"/>
      <c r="K29" s="87"/>
      <c r="L29" s="87"/>
      <c r="M29" s="199"/>
      <c r="N29" s="64"/>
      <c r="O29" s="179"/>
      <c r="AK29" s="3">
        <f t="shared" si="2"/>
        <v>0</v>
      </c>
      <c r="AL29" s="3">
        <f t="shared" si="3"/>
        <v>0</v>
      </c>
    </row>
    <row r="30" spans="1:41" ht="21" thickTop="1" thickBot="1" x14ac:dyDescent="0.4">
      <c r="B30" s="55" t="s">
        <v>12</v>
      </c>
      <c r="C30" s="58">
        <f>COUNTA(C5:C29)</f>
        <v>0</v>
      </c>
      <c r="D30" s="55"/>
      <c r="E30" s="186"/>
      <c r="F30" s="57">
        <f>SUM(F5:F29)</f>
        <v>0</v>
      </c>
      <c r="G30" s="57">
        <f>SUM(G5:G29)</f>
        <v>-0.3</v>
      </c>
      <c r="H30" s="88" t="s">
        <v>97</v>
      </c>
      <c r="I30" s="201">
        <f>SUM(H5:L29)</f>
        <v>0</v>
      </c>
      <c r="J30" s="89"/>
      <c r="K30" s="89"/>
      <c r="L30" s="89" t="s">
        <v>98</v>
      </c>
      <c r="M30" s="200">
        <f>SUM(H5:M29)</f>
        <v>0</v>
      </c>
      <c r="N30" s="1"/>
    </row>
    <row r="31" spans="1:41" ht="30.5" thickTop="1" x14ac:dyDescent="0.55000000000000004">
      <c r="AM31" s="66">
        <v>0.8</v>
      </c>
      <c r="AN31" s="65" t="s">
        <v>5</v>
      </c>
      <c r="AO31" s="67">
        <f t="shared" ref="AO31:AO38" si="4">+AK31*AM31</f>
        <v>0</v>
      </c>
    </row>
    <row r="32" spans="1:41" ht="30" x14ac:dyDescent="0.55000000000000004">
      <c r="AM32" s="69">
        <v>0.7</v>
      </c>
      <c r="AN32" s="68" t="s">
        <v>5</v>
      </c>
      <c r="AO32" s="70">
        <f t="shared" si="4"/>
        <v>0</v>
      </c>
    </row>
    <row r="33" spans="36:43" ht="30" x14ac:dyDescent="0.55000000000000004">
      <c r="AM33" s="69">
        <v>0.6</v>
      </c>
      <c r="AN33" s="68" t="s">
        <v>5</v>
      </c>
      <c r="AO33" s="70">
        <f t="shared" si="4"/>
        <v>0</v>
      </c>
    </row>
    <row r="34" spans="36:43" ht="30" x14ac:dyDescent="0.55000000000000004">
      <c r="AM34" s="69">
        <v>0.5</v>
      </c>
      <c r="AN34" s="68" t="s">
        <v>5</v>
      </c>
      <c r="AO34" s="70">
        <f t="shared" si="4"/>
        <v>0</v>
      </c>
    </row>
    <row r="35" spans="36:43" ht="30" x14ac:dyDescent="0.55000000000000004">
      <c r="AM35" s="69">
        <v>0.4</v>
      </c>
      <c r="AN35" s="68" t="s">
        <v>5</v>
      </c>
      <c r="AO35" s="70">
        <f t="shared" si="4"/>
        <v>0</v>
      </c>
    </row>
    <row r="36" spans="36:43" ht="30" x14ac:dyDescent="0.55000000000000004">
      <c r="AM36" s="69">
        <v>0.3</v>
      </c>
      <c r="AN36" s="68" t="s">
        <v>5</v>
      </c>
      <c r="AO36" s="70">
        <f t="shared" si="4"/>
        <v>0</v>
      </c>
    </row>
    <row r="37" spans="36:43" ht="30" x14ac:dyDescent="0.55000000000000004">
      <c r="AM37" s="69">
        <v>0.2</v>
      </c>
      <c r="AN37" s="68" t="s">
        <v>5</v>
      </c>
      <c r="AO37" s="70">
        <f t="shared" si="4"/>
        <v>0</v>
      </c>
    </row>
    <row r="38" spans="36:43" ht="30.5" thickBot="1" x14ac:dyDescent="0.6">
      <c r="AM38" s="72">
        <v>0.1</v>
      </c>
      <c r="AN38" s="71" t="s">
        <v>5</v>
      </c>
      <c r="AO38" s="73">
        <f t="shared" si="4"/>
        <v>0</v>
      </c>
    </row>
    <row r="39" spans="36:43" ht="40" thickBot="1" x14ac:dyDescent="1.1499999999999999">
      <c r="AM39" s="75"/>
      <c r="AN39" s="74"/>
      <c r="AO39" s="76">
        <f>IF(AK39&gt;10,"ERR",SUM(AO31:AO38))</f>
        <v>0</v>
      </c>
    </row>
    <row r="40" spans="36:43" ht="30" x14ac:dyDescent="0.55000000000000004">
      <c r="AM40" s="78">
        <v>0.5</v>
      </c>
      <c r="AN40" s="77" t="s">
        <v>5</v>
      </c>
      <c r="AO40" s="79">
        <f>+AK40*AM40</f>
        <v>0</v>
      </c>
    </row>
    <row r="41" spans="36:43" ht="30" x14ac:dyDescent="0.55000000000000004">
      <c r="AM41" s="80"/>
      <c r="AN41" s="68" t="s">
        <v>5</v>
      </c>
      <c r="AO41" s="70">
        <f>IF(AK41="c",0.3,IF(AK41="d",0.5,IF(AK41="e",0.5,IF(AK41="f",0.5,IF(AK41="a",0,IF(AK41="b",0,IF(AK41="",0,"error")))))))</f>
        <v>0</v>
      </c>
    </row>
    <row r="42" spans="36:43" ht="15" customHeight="1" thickBot="1" x14ac:dyDescent="0.6">
      <c r="AM42" s="81"/>
      <c r="AN42" s="71" t="s">
        <v>5</v>
      </c>
      <c r="AO42" s="73">
        <f>+AK42</f>
        <v>0</v>
      </c>
    </row>
    <row r="43" spans="36:43" ht="15.75" customHeight="1" x14ac:dyDescent="0.35">
      <c r="AJ43" s="207" t="s">
        <v>22</v>
      </c>
      <c r="AK43" s="208"/>
      <c r="AL43" s="208"/>
      <c r="AM43" s="208"/>
      <c r="AN43" s="211"/>
      <c r="AO43" s="213">
        <f>SUM(AO39:AO42)</f>
        <v>0</v>
      </c>
    </row>
    <row r="44" spans="36:43" ht="16" thickBot="1" x14ac:dyDescent="0.4">
      <c r="AJ44" s="209"/>
      <c r="AK44" s="210"/>
      <c r="AL44" s="210"/>
      <c r="AM44" s="210"/>
      <c r="AN44" s="212"/>
      <c r="AO44" s="214"/>
    </row>
    <row r="45" spans="36:43" ht="303" thickTop="1" x14ac:dyDescent="8.25">
      <c r="AQ45" s="105" t="str">
        <f>+H30</f>
        <v>KM:</v>
      </c>
    </row>
  </sheetData>
  <mergeCells count="3">
    <mergeCell ref="AN43:AN44"/>
    <mergeCell ref="AJ43:AM44"/>
    <mergeCell ref="AO43:AO44"/>
  </mergeCells>
  <conditionalFormatting sqref="AO39">
    <cfRule type="cellIs" dxfId="71" priority="6" stopIfTrue="1" operator="equal">
      <formula>"ERR"</formula>
    </cfRule>
  </conditionalFormatting>
  <conditionalFormatting sqref="AA6:AA8">
    <cfRule type="cellIs" dxfId="70" priority="2" operator="greaterThan">
      <formula>5</formula>
    </cfRule>
  </conditionalFormatting>
  <conditionalFormatting sqref="Z14">
    <cfRule type="cellIs" dxfId="69" priority="4" stopIfTrue="1" operator="equal">
      <formula>"ERR"</formula>
    </cfRule>
  </conditionalFormatting>
  <conditionalFormatting sqref="T14">
    <cfRule type="cellIs" dxfId="68" priority="5" stopIfTrue="1" operator="between">
      <formula>0.1</formula>
      <formula>9.9</formula>
    </cfRule>
  </conditionalFormatting>
  <conditionalFormatting sqref="AA5">
    <cfRule type="cellIs" dxfId="67" priority="3" operator="greaterThan">
      <formula>5</formula>
    </cfRule>
  </conditionalFormatting>
  <conditionalFormatting sqref="S14">
    <cfRule type="cellIs" dxfId="66" priority="1" stopIfTrue="1" operator="between">
      <formula>0.1</formula>
      <formula>9.9</formula>
    </cfRule>
  </conditionalFormatting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1"/>
  <headerFooter alignWithMargins="0">
    <oddFooter xml:space="preserve">&amp;R&amp;"Times New Roman,Normal"&amp;8TT, NOR  19.11.05 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Q45"/>
  <sheetViews>
    <sheetView zoomScale="70" zoomScaleNormal="70" workbookViewId="0">
      <selection sqref="A1:XFD1048576"/>
    </sheetView>
  </sheetViews>
  <sheetFormatPr baseColWidth="10" defaultColWidth="8.921875" defaultRowHeight="15.5" x14ac:dyDescent="0.35"/>
  <cols>
    <col min="1" max="1" width="3.84375" customWidth="1"/>
    <col min="2" max="2" width="30.61328125" customWidth="1"/>
    <col min="3" max="3" width="5.4609375" style="2" customWidth="1"/>
    <col min="4" max="5" width="3.15234375" style="2" customWidth="1"/>
    <col min="6" max="6" width="4.84375" style="47" customWidth="1"/>
    <col min="7" max="7" width="7.15234375" style="47" customWidth="1"/>
    <col min="8" max="8" width="6.4609375" style="47" customWidth="1"/>
    <col min="9" max="11" width="3.921875" style="47" customWidth="1"/>
    <col min="12" max="12" width="2.84375" style="47" customWidth="1"/>
    <col min="13" max="13" width="5.69140625" style="47" customWidth="1"/>
    <col min="14" max="14" width="26.15234375" customWidth="1"/>
    <col min="15" max="15" width="2.4609375" customWidth="1"/>
    <col min="16" max="16" width="1.84375" style="2" customWidth="1"/>
    <col min="17" max="17" width="1.921875" style="1" customWidth="1"/>
    <col min="18" max="18" width="2.53515625" style="1" customWidth="1"/>
    <col min="19" max="19" width="3.07421875" style="1" customWidth="1"/>
    <col min="20" max="20" width="4.3828125" style="1" customWidth="1"/>
    <col min="21" max="21" width="2" customWidth="1"/>
    <col min="22" max="22" width="4.23046875" customWidth="1"/>
    <col min="23" max="23" width="4.07421875" style="4" customWidth="1"/>
    <col min="24" max="24" width="2" style="2" customWidth="1"/>
    <col min="25" max="25" width="5.07421875" style="2" customWidth="1"/>
    <col min="26" max="26" width="6.69140625" customWidth="1"/>
    <col min="27" max="27" width="3" customWidth="1"/>
    <col min="28" max="28" width="18.23046875" customWidth="1"/>
    <col min="29" max="29" width="3" customWidth="1"/>
    <col min="30" max="30" width="4.4609375" customWidth="1"/>
    <col min="31" max="31" width="1.4609375" customWidth="1"/>
    <col min="32" max="36" width="4.4609375" customWidth="1"/>
    <col min="37" max="37" width="6.07421875" customWidth="1"/>
    <col min="39" max="39" width="8.3828125" customWidth="1"/>
    <col min="40" max="40" width="4.53515625" customWidth="1"/>
    <col min="41" max="41" width="10.61328125" customWidth="1"/>
    <col min="43" max="43" width="91.07421875" customWidth="1"/>
  </cols>
  <sheetData>
    <row r="1" spans="1:38" s="3" customFormat="1" ht="52.5" customHeight="1" x14ac:dyDescent="0.2">
      <c r="B1" s="8" t="s">
        <v>24</v>
      </c>
      <c r="C1" s="9"/>
      <c r="D1" s="9"/>
      <c r="E1" s="9"/>
      <c r="F1" s="46"/>
      <c r="G1" s="46"/>
    </row>
    <row r="2" spans="1:38" s="3" customFormat="1" ht="23.25" customHeight="1" x14ac:dyDescent="0.4">
      <c r="B2" s="59" t="s">
        <v>23</v>
      </c>
      <c r="C2" s="91" t="s">
        <v>73</v>
      </c>
      <c r="D2" s="9"/>
      <c r="E2" s="9"/>
      <c r="F2" s="46"/>
      <c r="G2" s="46"/>
      <c r="H2" s="46"/>
      <c r="I2" s="46"/>
      <c r="J2" s="46"/>
      <c r="K2" s="46"/>
      <c r="L2" s="46"/>
      <c r="M2" s="46"/>
    </row>
    <row r="3" spans="1:38" s="3" customFormat="1" ht="21.75" customHeight="1" x14ac:dyDescent="0.35">
      <c r="B3" s="8"/>
      <c r="C3" s="9"/>
      <c r="D3" s="9"/>
      <c r="E3" s="9"/>
      <c r="F3" s="46"/>
      <c r="G3" s="46"/>
      <c r="H3" s="46"/>
      <c r="I3" s="46"/>
      <c r="J3" s="46"/>
      <c r="K3" s="46"/>
      <c r="L3" s="46"/>
      <c r="M3" s="196" t="s">
        <v>95</v>
      </c>
      <c r="O3" s="120"/>
    </row>
    <row r="4" spans="1:38" s="3" customFormat="1" ht="15.75" customHeight="1" x14ac:dyDescent="0.3">
      <c r="A4" s="40"/>
      <c r="B4" s="45" t="s">
        <v>13</v>
      </c>
      <c r="C4" s="42" t="s">
        <v>14</v>
      </c>
      <c r="D4" s="42" t="s">
        <v>11</v>
      </c>
      <c r="E4" s="180" t="s">
        <v>94</v>
      </c>
      <c r="F4" s="187" t="s">
        <v>21</v>
      </c>
      <c r="G4" s="187" t="s">
        <v>33</v>
      </c>
      <c r="H4" s="90" t="s">
        <v>15</v>
      </c>
      <c r="I4" s="90"/>
      <c r="J4" s="90"/>
      <c r="K4" s="90"/>
      <c r="L4" s="90"/>
      <c r="M4" s="187" t="s">
        <v>96</v>
      </c>
      <c r="N4" s="43" t="s">
        <v>16</v>
      </c>
      <c r="O4" s="123" t="s">
        <v>91</v>
      </c>
      <c r="P4" s="124" t="s">
        <v>92</v>
      </c>
      <c r="Q4" s="125"/>
      <c r="R4" s="125"/>
      <c r="S4" s="123" t="s">
        <v>91</v>
      </c>
      <c r="T4" s="124" t="s">
        <v>92</v>
      </c>
      <c r="U4" s="125"/>
      <c r="V4" s="123" t="s">
        <v>91</v>
      </c>
      <c r="W4" s="124" t="s">
        <v>92</v>
      </c>
      <c r="X4" s="125"/>
      <c r="Y4" s="123" t="s">
        <v>91</v>
      </c>
      <c r="Z4" s="124" t="s">
        <v>92</v>
      </c>
    </row>
    <row r="5" spans="1:38" s="3" customFormat="1" ht="18" customHeight="1" x14ac:dyDescent="0.4">
      <c r="A5" s="44">
        <v>1</v>
      </c>
      <c r="B5" s="97"/>
      <c r="C5" s="60"/>
      <c r="D5" s="41"/>
      <c r="E5" s="181"/>
      <c r="F5" s="188"/>
      <c r="G5" s="189"/>
      <c r="H5" s="83"/>
      <c r="I5" s="84"/>
      <c r="J5" s="84"/>
      <c r="K5" s="84"/>
      <c r="L5" s="84"/>
      <c r="M5" s="197"/>
      <c r="N5" s="101"/>
      <c r="O5" s="126">
        <f>COUNTIF($C$5:$C$36,"H")</f>
        <v>0</v>
      </c>
      <c r="P5" s="127">
        <f>COUNTIF($AK$5:$AK$29,"H")</f>
        <v>0</v>
      </c>
      <c r="Q5" s="106"/>
      <c r="R5" s="107" t="s">
        <v>26</v>
      </c>
      <c r="S5" s="128">
        <f>IF(SUM(O$5:O5)&gt;8, IF(SUM(S5:S$5)=8, 0, 8 -SUM(O5:O$5)), O5)</f>
        <v>0</v>
      </c>
      <c r="T5" s="129">
        <f>IF(SUM(P$5:P5)&gt;10, IF(SUM(T5:T$5)=10, 0, 10 -SUM(P5:P$5)), P5)</f>
        <v>0</v>
      </c>
      <c r="U5" s="108" t="s">
        <v>7</v>
      </c>
      <c r="V5" s="130">
        <v>0.8</v>
      </c>
      <c r="W5" s="131">
        <v>0.8</v>
      </c>
      <c r="X5" s="109" t="s">
        <v>5</v>
      </c>
      <c r="Y5" s="132">
        <f>+S5*V5</f>
        <v>0</v>
      </c>
      <c r="Z5" s="133">
        <f t="shared" ref="Z5:Z12" si="0">+T5*W5</f>
        <v>0</v>
      </c>
      <c r="AA5" s="134">
        <f>COUNTIF($AL$5:$AL$29,"I")</f>
        <v>0</v>
      </c>
      <c r="AB5" s="135" t="str">
        <f>IF(AA5&gt;5,"zuviel Elemente aus Gr.I","Gr I  Ok")</f>
        <v>Gr I  Ok</v>
      </c>
      <c r="AC5" s="53"/>
      <c r="AK5" s="3">
        <f>IF(ISBLANK(E5),C5,0)</f>
        <v>0</v>
      </c>
      <c r="AL5" s="3">
        <f>IF(ISBLANK(E5),D5,0)</f>
        <v>0</v>
      </c>
    </row>
    <row r="6" spans="1:38" s="3" customFormat="1" ht="18" customHeight="1" x14ac:dyDescent="0.4">
      <c r="A6" s="31">
        <v>2</v>
      </c>
      <c r="B6" s="96"/>
      <c r="C6" s="95"/>
      <c r="D6" s="93"/>
      <c r="E6" s="182"/>
      <c r="F6" s="190"/>
      <c r="G6" s="191"/>
      <c r="H6" s="85"/>
      <c r="I6" s="82"/>
      <c r="J6" s="82"/>
      <c r="K6" s="82"/>
      <c r="L6" s="82"/>
      <c r="M6" s="198"/>
      <c r="N6" s="63"/>
      <c r="O6" s="136">
        <f>COUNTIF($C$5:$C$36,"G")</f>
        <v>0</v>
      </c>
      <c r="P6" s="137">
        <f>COUNTIF($AK$5:$AK$29,"G")</f>
        <v>0</v>
      </c>
      <c r="Q6" s="110"/>
      <c r="R6" s="111" t="s">
        <v>10</v>
      </c>
      <c r="S6" s="138">
        <f>IF(SUM(O$5:O6)&gt;8, IF(SUM(S$5:S5)=8, 0, 8 -SUM(O$5:O5)), O6)</f>
        <v>0</v>
      </c>
      <c r="T6" s="134">
        <f>IF(SUM(P$5:P6)&gt;10, IF(SUM(T$5:T5)=10, 0, 10 -SUM(P$5:P5)), P6)</f>
        <v>0</v>
      </c>
      <c r="U6" s="110" t="s">
        <v>7</v>
      </c>
      <c r="V6" s="139">
        <v>0.8</v>
      </c>
      <c r="W6" s="140">
        <v>0.7</v>
      </c>
      <c r="X6" s="112" t="s">
        <v>5</v>
      </c>
      <c r="Y6" s="132">
        <f t="shared" ref="Y6:Y12" si="1">+S6*V6</f>
        <v>0</v>
      </c>
      <c r="Z6" s="141">
        <f t="shared" si="0"/>
        <v>0</v>
      </c>
      <c r="AA6" s="134">
        <f>COUNTIF($AL$5:$AL$29,"II")</f>
        <v>0</v>
      </c>
      <c r="AB6" s="135" t="str">
        <f>IF(AA6&gt;5,"zuviel Elemente aus Gr.II","Gr II  Ok")</f>
        <v>Gr II  Ok</v>
      </c>
      <c r="AC6" s="53"/>
      <c r="AK6" s="3">
        <f t="shared" ref="AK6:AK29" si="2">IF(ISBLANK(E6),C6,0)</f>
        <v>0</v>
      </c>
      <c r="AL6" s="3">
        <f t="shared" ref="AL6:AL29" si="3">IF(ISBLANK(E6),D6,0)</f>
        <v>0</v>
      </c>
    </row>
    <row r="7" spans="1:38" s="3" customFormat="1" ht="18" customHeight="1" x14ac:dyDescent="0.4">
      <c r="A7" s="31">
        <v>3</v>
      </c>
      <c r="B7" s="96"/>
      <c r="C7" s="61"/>
      <c r="D7" s="33"/>
      <c r="E7" s="183"/>
      <c r="F7" s="190"/>
      <c r="G7" s="191"/>
      <c r="H7" s="82"/>
      <c r="I7" s="82"/>
      <c r="J7" s="82"/>
      <c r="K7" s="82"/>
      <c r="L7" s="82"/>
      <c r="M7" s="198"/>
      <c r="N7" s="122"/>
      <c r="O7" s="136">
        <f>COUNTIF($C$5:$C$36,"F")</f>
        <v>0</v>
      </c>
      <c r="P7" s="137">
        <f>COUNTIF($AK$5:$AK$29,"F")</f>
        <v>0</v>
      </c>
      <c r="Q7" s="51"/>
      <c r="R7" s="18" t="s">
        <v>6</v>
      </c>
      <c r="S7" s="138">
        <f>IF(SUM(O$5:O7)&gt;8, IF(SUM(S$5:S6)=8, 0, 8 -SUM(O$5:O6)), O7)</f>
        <v>0</v>
      </c>
      <c r="T7" s="134">
        <f>IF(SUM(P$5:P7)&gt;10, IF(SUM(T$5:T6)=10, 0, 10 -SUM(P$5:P6)), P7)</f>
        <v>0</v>
      </c>
      <c r="U7" s="19" t="s">
        <v>7</v>
      </c>
      <c r="V7" s="142">
        <v>0.8</v>
      </c>
      <c r="W7" s="143">
        <v>0.6</v>
      </c>
      <c r="X7" s="34" t="s">
        <v>5</v>
      </c>
      <c r="Y7" s="132">
        <f t="shared" si="1"/>
        <v>0</v>
      </c>
      <c r="Z7" s="141">
        <f t="shared" si="0"/>
        <v>0</v>
      </c>
      <c r="AA7" s="134">
        <f>COUNTIF($AL$5:$AL$29,"III")</f>
        <v>0</v>
      </c>
      <c r="AB7" s="135" t="str">
        <f>IF(AA7&gt;5,"zuviel Elemente aus Gr.III","Gr III  Ok")</f>
        <v>Gr III  Ok</v>
      </c>
      <c r="AC7" s="49"/>
      <c r="AK7" s="3">
        <f t="shared" si="2"/>
        <v>0</v>
      </c>
      <c r="AL7" s="3">
        <f t="shared" si="3"/>
        <v>0</v>
      </c>
    </row>
    <row r="8" spans="1:38" s="3" customFormat="1" ht="18" customHeight="1" x14ac:dyDescent="0.4">
      <c r="A8" s="31">
        <v>4</v>
      </c>
      <c r="B8" s="96"/>
      <c r="C8" s="61"/>
      <c r="D8" s="33"/>
      <c r="E8" s="183"/>
      <c r="F8" s="190"/>
      <c r="G8" s="191"/>
      <c r="H8" s="82"/>
      <c r="I8" s="82"/>
      <c r="J8" s="82"/>
      <c r="K8" s="82"/>
      <c r="L8" s="82"/>
      <c r="M8" s="198"/>
      <c r="N8" s="122"/>
      <c r="O8" s="144">
        <f>COUNTIF($C$5:$C$36,"E")</f>
        <v>0</v>
      </c>
      <c r="P8" s="145">
        <f>COUNTIF($AK$5:$AK$29,"E")</f>
        <v>0</v>
      </c>
      <c r="Q8" s="10"/>
      <c r="R8" s="11" t="s">
        <v>0</v>
      </c>
      <c r="S8" s="138">
        <f>IF(SUM(O$5:O8)&gt;8, IF(SUM(S$5:S7)=8, 0, 8 -SUM(O$5:O7)), O8)</f>
        <v>0</v>
      </c>
      <c r="T8" s="134">
        <f>IF(SUM(P$5:P8)&gt;10, IF(SUM(T$5:T7)=10, 0, 10 -SUM(P$5:P7)), P8)</f>
        <v>0</v>
      </c>
      <c r="U8" s="12" t="s">
        <v>7</v>
      </c>
      <c r="V8" s="146">
        <v>0.8</v>
      </c>
      <c r="W8" s="147">
        <v>0.5</v>
      </c>
      <c r="X8" s="34" t="s">
        <v>5</v>
      </c>
      <c r="Y8" s="132">
        <f t="shared" si="1"/>
        <v>0</v>
      </c>
      <c r="Z8" s="148">
        <f t="shared" si="0"/>
        <v>0</v>
      </c>
      <c r="AA8" s="134">
        <f>COUNTIF($AL$5:$AL$29,"IV")</f>
        <v>0</v>
      </c>
      <c r="AB8" s="135" t="str">
        <f>IF(AA8&gt;5,"zuviel Elemente aus Gr.IV","Gr IV  Ok")</f>
        <v>Gr IV  Ok</v>
      </c>
      <c r="AC8" s="48"/>
      <c r="AK8" s="3">
        <f t="shared" si="2"/>
        <v>0</v>
      </c>
      <c r="AL8" s="3">
        <f t="shared" si="3"/>
        <v>0</v>
      </c>
    </row>
    <row r="9" spans="1:38" ht="18" customHeight="1" x14ac:dyDescent="0.4">
      <c r="A9" s="31">
        <v>5</v>
      </c>
      <c r="B9" s="98"/>
      <c r="C9" s="95"/>
      <c r="D9" s="93"/>
      <c r="E9" s="183"/>
      <c r="F9" s="190"/>
      <c r="G9" s="191"/>
      <c r="H9" s="82"/>
      <c r="I9" s="82"/>
      <c r="J9" s="82"/>
      <c r="K9" s="82"/>
      <c r="L9" s="82"/>
      <c r="M9" s="198"/>
      <c r="N9" s="122"/>
      <c r="O9" s="144">
        <f>COUNTIF($C$5:$C$36,"D")</f>
        <v>0</v>
      </c>
      <c r="P9" s="145">
        <f>COUNTIF($AK$5:$AK$29,"D")</f>
        <v>0</v>
      </c>
      <c r="Q9" s="10"/>
      <c r="R9" s="11" t="s">
        <v>1</v>
      </c>
      <c r="S9" s="138">
        <f>IF(SUM(O$5:O9)&gt;8, IF(SUM(S$5:S8)=8, 0, 8 -SUM(O$5:O8)), O9)</f>
        <v>0</v>
      </c>
      <c r="T9" s="134">
        <f>IF(SUM(P$5:P9)&gt;10, IF(SUM(T$5:T8)=10, 0, 10 -SUM(P$5:P8)), P9)</f>
        <v>0</v>
      </c>
      <c r="U9" s="12" t="s">
        <v>7</v>
      </c>
      <c r="V9" s="146">
        <v>0.8</v>
      </c>
      <c r="W9" s="147">
        <v>0.4</v>
      </c>
      <c r="X9" s="34" t="s">
        <v>5</v>
      </c>
      <c r="Y9" s="132">
        <f t="shared" si="1"/>
        <v>0</v>
      </c>
      <c r="Z9" s="148">
        <f t="shared" si="0"/>
        <v>0</v>
      </c>
      <c r="AB9" s="113" t="s">
        <v>27</v>
      </c>
      <c r="AC9" s="48"/>
      <c r="AD9" s="3"/>
      <c r="AE9" s="3"/>
      <c r="AF9" s="3"/>
      <c r="AG9" s="3"/>
      <c r="AH9" s="3"/>
      <c r="AK9" s="3">
        <f t="shared" si="2"/>
        <v>0</v>
      </c>
      <c r="AL9" s="3">
        <f t="shared" si="3"/>
        <v>0</v>
      </c>
    </row>
    <row r="10" spans="1:38" ht="18" customHeight="1" x14ac:dyDescent="0.4">
      <c r="A10" s="31">
        <v>6</v>
      </c>
      <c r="B10" s="97"/>
      <c r="C10" s="61"/>
      <c r="D10" s="33"/>
      <c r="E10" s="183"/>
      <c r="F10" s="192"/>
      <c r="G10" s="193"/>
      <c r="H10" s="82"/>
      <c r="I10" s="82"/>
      <c r="J10" s="102"/>
      <c r="K10" s="102"/>
      <c r="L10" s="102"/>
      <c r="M10" s="198"/>
      <c r="N10" s="122"/>
      <c r="O10" s="144">
        <f>COUNTIF($C$5:$C$36,"C")</f>
        <v>0</v>
      </c>
      <c r="P10" s="145">
        <f>COUNTIF($AK$5:$AK$29,"C")</f>
        <v>0</v>
      </c>
      <c r="Q10" s="10"/>
      <c r="R10" s="11" t="s">
        <v>2</v>
      </c>
      <c r="S10" s="138">
        <f>IF(SUM(O$5:O10)&gt;8, IF(SUM(S$5:S9)=8, 0, 8 -SUM(O$5:O9)), O10)</f>
        <v>0</v>
      </c>
      <c r="T10" s="134">
        <f>IF(SUM(P$5:P10)&gt;10, IF(SUM(T$5:T9)=10, 0, 10 -SUM(P$5:P9)), P10)</f>
        <v>0</v>
      </c>
      <c r="U10" s="12" t="s">
        <v>7</v>
      </c>
      <c r="V10" s="146">
        <v>0.6</v>
      </c>
      <c r="W10" s="147">
        <v>0.3</v>
      </c>
      <c r="X10" s="34" t="s">
        <v>5</v>
      </c>
      <c r="Y10" s="132">
        <f t="shared" si="1"/>
        <v>0</v>
      </c>
      <c r="Z10" s="148">
        <f t="shared" si="0"/>
        <v>0</v>
      </c>
      <c r="AB10" s="113" t="s">
        <v>28</v>
      </c>
      <c r="AC10" s="48"/>
      <c r="AD10" s="3"/>
      <c r="AE10" s="3"/>
      <c r="AF10" s="3"/>
      <c r="AG10" s="3"/>
      <c r="AH10" s="3"/>
      <c r="AK10" s="3">
        <f t="shared" si="2"/>
        <v>0</v>
      </c>
      <c r="AL10" s="3">
        <f t="shared" si="3"/>
        <v>0</v>
      </c>
    </row>
    <row r="11" spans="1:38" ht="18" customHeight="1" x14ac:dyDescent="0.4">
      <c r="A11" s="31">
        <v>7</v>
      </c>
      <c r="B11" s="96"/>
      <c r="C11" s="95"/>
      <c r="D11" s="93"/>
      <c r="E11" s="183"/>
      <c r="F11" s="190"/>
      <c r="G11" s="191"/>
      <c r="H11" s="82"/>
      <c r="I11" s="82"/>
      <c r="J11" s="82"/>
      <c r="K11" s="82"/>
      <c r="L11" s="82"/>
      <c r="M11" s="198"/>
      <c r="N11" s="122"/>
      <c r="O11" s="144">
        <f>COUNTIF($C$5:$C$36,"B")</f>
        <v>0</v>
      </c>
      <c r="P11" s="145">
        <f>COUNTIF($AK$5:$AK$29,"B")</f>
        <v>0</v>
      </c>
      <c r="Q11" s="10"/>
      <c r="R11" s="11" t="s">
        <v>3</v>
      </c>
      <c r="S11" s="138">
        <f>IF(SUM(O$5:O11)&gt;8, IF(SUM(S$5:S10)=8, 0, 8 -SUM(O$5:O10)), O11)</f>
        <v>0</v>
      </c>
      <c r="T11" s="134">
        <f>IF(SUM(P$5:P11)&gt;10, IF(SUM(T$5:T10)=10, 0, 10 -SUM(P$5:P10)), P11)</f>
        <v>0</v>
      </c>
      <c r="U11" s="12" t="s">
        <v>7</v>
      </c>
      <c r="V11" s="146">
        <v>0.4</v>
      </c>
      <c r="W11" s="147">
        <v>0.2</v>
      </c>
      <c r="X11" s="34" t="s">
        <v>5</v>
      </c>
      <c r="Y11" s="132">
        <f t="shared" si="1"/>
        <v>0</v>
      </c>
      <c r="Z11" s="148">
        <f t="shared" si="0"/>
        <v>0</v>
      </c>
      <c r="AB11" s="113" t="s">
        <v>29</v>
      </c>
      <c r="AC11" s="48"/>
      <c r="AD11" s="3"/>
      <c r="AE11" s="3"/>
      <c r="AF11" s="3"/>
      <c r="AG11" s="3"/>
      <c r="AH11" s="3"/>
      <c r="AK11" s="3">
        <f t="shared" si="2"/>
        <v>0</v>
      </c>
      <c r="AL11" s="3">
        <f t="shared" si="3"/>
        <v>0</v>
      </c>
    </row>
    <row r="12" spans="1:38" ht="18" customHeight="1" x14ac:dyDescent="0.4">
      <c r="A12" s="31">
        <v>8</v>
      </c>
      <c r="B12" s="96"/>
      <c r="C12" s="95"/>
      <c r="D12" s="93"/>
      <c r="E12" s="183"/>
      <c r="F12" s="190"/>
      <c r="G12" s="191"/>
      <c r="H12" s="85"/>
      <c r="I12" s="82"/>
      <c r="J12" s="82"/>
      <c r="K12" s="82"/>
      <c r="L12" s="82"/>
      <c r="M12" s="198"/>
      <c r="N12" s="63"/>
      <c r="O12" s="149">
        <f>COUNTIF($C$5:$C$36,"A")</f>
        <v>0</v>
      </c>
      <c r="P12" s="150">
        <f>COUNTIF($AK$5:$AK$29,"A")</f>
        <v>0</v>
      </c>
      <c r="Q12" s="13"/>
      <c r="R12" s="11" t="s">
        <v>4</v>
      </c>
      <c r="S12" s="138">
        <f>IF(SUM(O$5:O12)&gt;8, IF(SUM(S$5:S11)=8, 0, 8 -SUM(O$5:O11)), O12)</f>
        <v>0</v>
      </c>
      <c r="T12" s="134">
        <f>IF(SUM(P$5:P12)&gt;10, IF(SUM(T$5:T11)=10, 0, 10 -SUM(P$5:P11)), P12)</f>
        <v>0</v>
      </c>
      <c r="U12" s="14" t="s">
        <v>7</v>
      </c>
      <c r="V12" s="151">
        <v>0.2</v>
      </c>
      <c r="W12" s="152">
        <v>0.1</v>
      </c>
      <c r="X12" s="35" t="s">
        <v>5</v>
      </c>
      <c r="Y12" s="132">
        <f t="shared" si="1"/>
        <v>0</v>
      </c>
      <c r="Z12" s="153">
        <f t="shared" si="0"/>
        <v>0</v>
      </c>
      <c r="AB12" s="113" t="s">
        <v>93</v>
      </c>
      <c r="AC12" s="48"/>
      <c r="AD12" s="3"/>
      <c r="AE12" s="3"/>
      <c r="AF12" s="3"/>
      <c r="AG12" s="3"/>
      <c r="AH12" s="3"/>
      <c r="AK12" s="3">
        <f t="shared" si="2"/>
        <v>0</v>
      </c>
      <c r="AL12" s="3">
        <f t="shared" si="3"/>
        <v>0</v>
      </c>
    </row>
    <row r="13" spans="1:38" ht="18" customHeight="1" thickBot="1" x14ac:dyDescent="0.45">
      <c r="A13" s="31">
        <v>9</v>
      </c>
      <c r="B13" s="96"/>
      <c r="C13" s="61"/>
      <c r="D13" s="33"/>
      <c r="E13" s="183"/>
      <c r="F13" s="190"/>
      <c r="G13" s="191"/>
      <c r="H13" s="85"/>
      <c r="I13" s="82"/>
      <c r="J13" s="82"/>
      <c r="K13" s="82"/>
      <c r="L13" s="82"/>
      <c r="M13" s="198"/>
      <c r="N13" s="63"/>
      <c r="O13" s="149">
        <f>COUNTIF($C$5:$C$29,"NE")</f>
        <v>0</v>
      </c>
      <c r="P13" s="154"/>
      <c r="Q13" s="110"/>
      <c r="R13" s="155" t="s">
        <v>48</v>
      </c>
      <c r="S13" s="138">
        <f>IF(SUM(O$5:O13)&gt;8, IF(SUM(S$5:S12)=8, 0, 8 -SUM(O$5:O12)), O13)</f>
        <v>0</v>
      </c>
      <c r="T13" s="53"/>
      <c r="U13" s="156"/>
      <c r="V13" s="157"/>
      <c r="W13" s="157"/>
      <c r="X13" s="158"/>
      <c r="Y13" s="112"/>
      <c r="Z13" s="159"/>
      <c r="AB13" s="113"/>
      <c r="AC13" s="3"/>
      <c r="AD13" s="3"/>
      <c r="AE13" s="3"/>
      <c r="AF13" s="3"/>
      <c r="AG13" s="3"/>
      <c r="AH13" s="3"/>
      <c r="AI13" s="3"/>
      <c r="AJ13" s="3"/>
      <c r="AK13" s="3">
        <f t="shared" si="2"/>
        <v>0</v>
      </c>
      <c r="AL13" s="3">
        <f t="shared" si="3"/>
        <v>0</v>
      </c>
    </row>
    <row r="14" spans="1:38" ht="18" customHeight="1" thickTop="1" thickBot="1" x14ac:dyDescent="0.45">
      <c r="A14" s="31">
        <v>10</v>
      </c>
      <c r="B14" s="96"/>
      <c r="C14" s="61"/>
      <c r="D14" s="33"/>
      <c r="E14" s="183"/>
      <c r="F14" s="190"/>
      <c r="G14" s="191"/>
      <c r="H14" s="85"/>
      <c r="I14" s="82"/>
      <c r="J14" s="82"/>
      <c r="K14" s="82"/>
      <c r="L14" s="82"/>
      <c r="M14" s="198"/>
      <c r="N14" s="63"/>
      <c r="O14" s="160"/>
      <c r="P14" s="26"/>
      <c r="Q14" s="6"/>
      <c r="R14" s="7" t="s">
        <v>8</v>
      </c>
      <c r="S14" s="15">
        <f>SUM(S5:S13)-IF(SUM(S5:S13)=8,IF(S16=0,1,0))</f>
        <v>0</v>
      </c>
      <c r="T14" s="15">
        <f>SUM(T5:T12)</f>
        <v>0</v>
      </c>
      <c r="U14" s="16"/>
      <c r="V14" s="161"/>
      <c r="W14" s="161"/>
      <c r="X14" s="36"/>
      <c r="Y14" s="162">
        <f>IF(S14&gt;8,"ERR",SUM(Y5:Y12))</f>
        <v>0</v>
      </c>
      <c r="Z14" s="21">
        <f>IF(T14&gt;10,"ERR",SUM(Z5:Z12))</f>
        <v>0</v>
      </c>
      <c r="AB14" s="3"/>
      <c r="AC14" s="3"/>
      <c r="AD14" s="3"/>
      <c r="AE14" s="3"/>
      <c r="AF14" s="3"/>
      <c r="AG14" s="3"/>
      <c r="AH14" s="3"/>
      <c r="AI14" s="3"/>
      <c r="AJ14" s="3"/>
      <c r="AK14" s="3">
        <f t="shared" si="2"/>
        <v>0</v>
      </c>
      <c r="AL14" s="3">
        <f t="shared" si="3"/>
        <v>0</v>
      </c>
    </row>
    <row r="15" spans="1:38" ht="18" customHeight="1" thickTop="1" x14ac:dyDescent="0.4">
      <c r="A15" s="31">
        <v>11</v>
      </c>
      <c r="B15" s="96"/>
      <c r="C15" s="95"/>
      <c r="D15" s="93"/>
      <c r="E15" s="184"/>
      <c r="F15" s="190"/>
      <c r="G15" s="191"/>
      <c r="H15" s="85"/>
      <c r="I15" s="82"/>
      <c r="J15" s="82"/>
      <c r="K15" s="82"/>
      <c r="L15" s="82"/>
      <c r="M15" s="198"/>
      <c r="N15" s="63"/>
      <c r="O15" s="163"/>
      <c r="P15" s="27" t="s">
        <v>9</v>
      </c>
      <c r="Q15" s="17"/>
      <c r="R15" s="18"/>
      <c r="S15" s="164">
        <f>IF(COUNTIF($D$5:$D$29,"I")&gt;0,1,0) + IF(COUNTIF($D$5:$D$29,"II")&gt;0,1,0) + IF(COUNTIF($D$5:$D$29,"III")&gt;0,1,0)</f>
        <v>0</v>
      </c>
      <c r="T15" s="134">
        <f>IF(COUNTIF($AL$5:$AL$29,"I")&gt;0,1,0) + IF(COUNTIF($AL$5:$AAL$29,"II")&gt;0,1,0) + IF(COUNTIF($AL$5:$AL$29,"III")&gt;0,1,0)</f>
        <v>0</v>
      </c>
      <c r="U15" s="19" t="s">
        <v>7</v>
      </c>
      <c r="V15" s="142">
        <v>0.5</v>
      </c>
      <c r="W15" s="143">
        <v>0.5</v>
      </c>
      <c r="X15" s="37" t="s">
        <v>5</v>
      </c>
      <c r="Y15" s="165">
        <f>S15*V15</f>
        <v>0</v>
      </c>
      <c r="Z15" s="141">
        <f>+T15*W15</f>
        <v>0</v>
      </c>
      <c r="AB15" s="3"/>
      <c r="AC15" s="3"/>
      <c r="AD15" s="3"/>
      <c r="AE15" s="3"/>
      <c r="AF15" s="3"/>
      <c r="AG15" s="3"/>
      <c r="AH15" s="3"/>
      <c r="AI15" s="3"/>
      <c r="AJ15" s="3"/>
      <c r="AK15" s="3">
        <f t="shared" si="2"/>
        <v>0</v>
      </c>
      <c r="AL15" s="3">
        <f t="shared" si="3"/>
        <v>0</v>
      </c>
    </row>
    <row r="16" spans="1:38" ht="18" customHeight="1" x14ac:dyDescent="0.4">
      <c r="A16" s="31">
        <v>12</v>
      </c>
      <c r="B16" s="97"/>
      <c r="C16" s="95"/>
      <c r="D16" s="93"/>
      <c r="E16" s="183"/>
      <c r="F16" s="190"/>
      <c r="G16" s="191"/>
      <c r="H16" s="85"/>
      <c r="I16" s="82"/>
      <c r="J16" s="82"/>
      <c r="K16" s="82"/>
      <c r="L16" s="82"/>
      <c r="M16" s="198"/>
      <c r="N16" s="39"/>
      <c r="O16" s="166"/>
      <c r="P16" s="28" t="s">
        <v>20</v>
      </c>
      <c r="Q16" s="38"/>
      <c r="R16" s="38"/>
      <c r="S16" s="167">
        <f>C29</f>
        <v>0</v>
      </c>
      <c r="T16" s="168">
        <f>C29</f>
        <v>0</v>
      </c>
      <c r="U16" s="52" t="s">
        <v>7</v>
      </c>
      <c r="V16" s="169">
        <v>1</v>
      </c>
      <c r="W16" s="170">
        <v>1</v>
      </c>
      <c r="X16" s="34" t="s">
        <v>5</v>
      </c>
      <c r="Y16" s="171" t="str">
        <f>IF(S16="c",0.5,IF(S16="d",0.5,IF(S16="e",0.5,IF(S16="f",0.5,IF(S16="g",0.5,IF(S16="h",0.5,IF(S16="ne",0,IF(S16="a",0,IF(S16="b",0.3,IF(S16="",0,"error"))))))))))</f>
        <v>error</v>
      </c>
      <c r="Z16" s="148" t="str">
        <f>IF(T16="c",0.3,IF(T16="d",0.5,IF(T16="e",0.5,IF(T16="f",0.5,IF(T16="g",0.5,IF(T16="h",0.5,IF(T16="a",0,IF(T16="b",0,IF(T16="",0,"error")))))))))</f>
        <v>error</v>
      </c>
      <c r="AB16" s="3"/>
      <c r="AC16" s="3"/>
      <c r="AD16" s="3"/>
      <c r="AE16" s="3"/>
      <c r="AF16" s="3"/>
      <c r="AG16" s="3"/>
      <c r="AH16" s="3"/>
      <c r="AI16" s="3"/>
      <c r="AJ16" s="3"/>
      <c r="AK16" s="3">
        <f t="shared" si="2"/>
        <v>0</v>
      </c>
      <c r="AL16" s="3">
        <f t="shared" si="3"/>
        <v>0</v>
      </c>
    </row>
    <row r="17" spans="1:41" ht="18" customHeight="1" thickBot="1" x14ac:dyDescent="0.45">
      <c r="A17" s="31">
        <v>13</v>
      </c>
      <c r="B17" s="96"/>
      <c r="C17" s="95"/>
      <c r="D17" s="93"/>
      <c r="E17" s="184"/>
      <c r="F17" s="190"/>
      <c r="G17" s="191"/>
      <c r="H17" s="85"/>
      <c r="I17" s="82"/>
      <c r="J17" s="82"/>
      <c r="K17" s="82"/>
      <c r="L17" s="82"/>
      <c r="M17" s="198"/>
      <c r="N17" s="63"/>
      <c r="O17" s="172"/>
      <c r="P17" s="29" t="s">
        <v>21</v>
      </c>
      <c r="Q17" s="20"/>
      <c r="R17" s="20"/>
      <c r="S17" s="173"/>
      <c r="T17" s="50">
        <f>F30</f>
        <v>0</v>
      </c>
      <c r="U17" s="19" t="s">
        <v>7</v>
      </c>
      <c r="V17" s="169">
        <v>1</v>
      </c>
      <c r="W17" s="170">
        <v>1</v>
      </c>
      <c r="X17" s="35" t="s">
        <v>5</v>
      </c>
      <c r="Y17" s="174">
        <f>S17*V17</f>
        <v>0</v>
      </c>
      <c r="Z17" s="153">
        <f>+T17*W17</f>
        <v>0</v>
      </c>
      <c r="AB17" s="3"/>
      <c r="AC17" s="3"/>
      <c r="AD17" s="3"/>
      <c r="AE17" s="3"/>
      <c r="AF17" s="3"/>
      <c r="AG17" s="3"/>
      <c r="AH17" s="3"/>
      <c r="AI17" s="3"/>
      <c r="AJ17" s="3"/>
      <c r="AK17" s="3">
        <f t="shared" si="2"/>
        <v>0</v>
      </c>
      <c r="AL17" s="3">
        <f t="shared" si="3"/>
        <v>0</v>
      </c>
    </row>
    <row r="18" spans="1:41" s="5" customFormat="1" ht="18" customHeight="1" thickTop="1" thickBot="1" x14ac:dyDescent="0.45">
      <c r="A18" s="31">
        <v>14</v>
      </c>
      <c r="B18" s="96"/>
      <c r="C18" s="61"/>
      <c r="D18" s="33"/>
      <c r="E18" s="184"/>
      <c r="F18" s="190"/>
      <c r="G18" s="191"/>
      <c r="H18" s="85"/>
      <c r="I18" s="82"/>
      <c r="J18" s="82"/>
      <c r="K18" s="82"/>
      <c r="L18" s="82"/>
      <c r="M18" s="198"/>
      <c r="N18" s="114"/>
      <c r="O18" s="172"/>
      <c r="P18" s="30" t="s">
        <v>17</v>
      </c>
      <c r="Q18" s="22"/>
      <c r="R18" s="22"/>
      <c r="S18" s="22"/>
      <c r="T18" s="22"/>
      <c r="U18" s="22"/>
      <c r="V18" s="22"/>
      <c r="W18" s="23"/>
      <c r="X18" s="24" t="s">
        <v>5</v>
      </c>
      <c r="Y18" s="175">
        <f>SUM(Y14:Y16)</f>
        <v>0</v>
      </c>
      <c r="Z18" s="25">
        <f>SUM(Z14:Z17)</f>
        <v>0</v>
      </c>
      <c r="AB18" s="3"/>
      <c r="AC18" s="3"/>
      <c r="AD18" s="3"/>
      <c r="AE18" s="3"/>
      <c r="AF18" s="3"/>
      <c r="AG18" s="3"/>
      <c r="AH18" s="3"/>
      <c r="AI18" s="3"/>
      <c r="AJ18" s="3"/>
      <c r="AK18" s="3">
        <f t="shared" si="2"/>
        <v>0</v>
      </c>
      <c r="AL18" s="3">
        <f t="shared" si="3"/>
        <v>0</v>
      </c>
    </row>
    <row r="19" spans="1:41" ht="18" customHeight="1" thickTop="1" thickBot="1" x14ac:dyDescent="0.45">
      <c r="A19" s="31">
        <v>15</v>
      </c>
      <c r="B19" s="97"/>
      <c r="C19" s="61"/>
      <c r="D19" s="33"/>
      <c r="E19" s="184"/>
      <c r="F19" s="190"/>
      <c r="G19" s="191"/>
      <c r="H19" s="85"/>
      <c r="I19" s="82"/>
      <c r="J19" s="82"/>
      <c r="K19" s="82"/>
      <c r="L19" s="82"/>
      <c r="M19" s="198"/>
      <c r="N19" s="63"/>
      <c r="O19" s="176"/>
      <c r="P19" s="30" t="s">
        <v>34</v>
      </c>
      <c r="Q19" s="30"/>
      <c r="R19" s="30"/>
      <c r="S19" s="30"/>
      <c r="T19" s="30"/>
      <c r="U19" s="30"/>
      <c r="V19" s="30"/>
      <c r="W19" s="30"/>
      <c r="X19" s="24" t="s">
        <v>5</v>
      </c>
      <c r="Y19" s="3"/>
      <c r="Z19" s="25">
        <f>G30</f>
        <v>-0.3</v>
      </c>
      <c r="AB19" s="113" t="s">
        <v>100</v>
      </c>
      <c r="AC19" s="3"/>
      <c r="AD19" s="3"/>
      <c r="AE19" s="3"/>
      <c r="AF19" s="3"/>
      <c r="AG19" s="3"/>
      <c r="AH19" s="3"/>
      <c r="AI19" s="3"/>
      <c r="AJ19" s="3"/>
      <c r="AK19" s="3">
        <f t="shared" si="2"/>
        <v>0</v>
      </c>
      <c r="AL19" s="3">
        <f t="shared" si="3"/>
        <v>0</v>
      </c>
    </row>
    <row r="20" spans="1:41" ht="18" customHeight="1" thickTop="1" thickBot="1" x14ac:dyDescent="0.45">
      <c r="A20" s="31">
        <v>16</v>
      </c>
      <c r="B20" s="96"/>
      <c r="C20" s="61"/>
      <c r="D20" s="33"/>
      <c r="E20" s="184"/>
      <c r="F20" s="190"/>
      <c r="G20" s="191"/>
      <c r="H20" s="85"/>
      <c r="I20" s="82"/>
      <c r="J20" s="82"/>
      <c r="K20" s="82"/>
      <c r="L20" s="82"/>
      <c r="M20" s="198"/>
      <c r="N20" s="63"/>
      <c r="O20" s="172"/>
      <c r="AB20" s="113" t="s">
        <v>101</v>
      </c>
      <c r="AC20" s="3"/>
      <c r="AD20" s="3"/>
      <c r="AE20" s="3"/>
      <c r="AF20" s="3"/>
      <c r="AG20" s="3"/>
      <c r="AH20" s="3"/>
      <c r="AI20" s="3"/>
      <c r="AJ20" s="3"/>
      <c r="AK20" s="3">
        <f t="shared" si="2"/>
        <v>0</v>
      </c>
      <c r="AL20" s="3">
        <f t="shared" si="3"/>
        <v>0</v>
      </c>
    </row>
    <row r="21" spans="1:41" ht="18" customHeight="1" thickTop="1" thickBot="1" x14ac:dyDescent="0.45">
      <c r="A21" s="31">
        <v>17</v>
      </c>
      <c r="B21" s="96"/>
      <c r="C21" s="61"/>
      <c r="D21" s="33"/>
      <c r="E21" s="184"/>
      <c r="F21" s="190"/>
      <c r="G21" s="191"/>
      <c r="H21" s="85"/>
      <c r="I21" s="82"/>
      <c r="J21" s="82"/>
      <c r="K21" s="82"/>
      <c r="L21" s="82"/>
      <c r="M21" s="198"/>
      <c r="N21" s="63"/>
      <c r="O21" s="172"/>
      <c r="P21" s="30" t="s">
        <v>18</v>
      </c>
      <c r="Q21" s="22"/>
      <c r="R21" s="22"/>
      <c r="S21" s="22"/>
      <c r="T21" s="22"/>
      <c r="U21" s="22"/>
      <c r="V21" s="22"/>
      <c r="W21" s="23"/>
      <c r="X21" s="24" t="s">
        <v>5</v>
      </c>
      <c r="Y21" s="175">
        <f>10-I30</f>
        <v>10</v>
      </c>
      <c r="Z21" s="25">
        <f>10-M30</f>
        <v>10</v>
      </c>
      <c r="AB21" s="3"/>
      <c r="AC21" s="3"/>
      <c r="AD21" s="3"/>
      <c r="AE21" s="3"/>
      <c r="AF21" s="3"/>
      <c r="AG21" s="3"/>
      <c r="AH21" s="3"/>
      <c r="AI21" s="3"/>
      <c r="AJ21" s="3"/>
      <c r="AK21" s="3">
        <f t="shared" si="2"/>
        <v>0</v>
      </c>
      <c r="AL21" s="3">
        <f t="shared" si="3"/>
        <v>0</v>
      </c>
    </row>
    <row r="22" spans="1:41" ht="18" customHeight="1" thickTop="1" x14ac:dyDescent="0.4">
      <c r="A22" s="31">
        <v>18</v>
      </c>
      <c r="B22" s="97"/>
      <c r="C22" s="61"/>
      <c r="D22" s="33"/>
      <c r="E22" s="184"/>
      <c r="F22" s="190"/>
      <c r="G22" s="191"/>
      <c r="H22" s="85"/>
      <c r="I22" s="82"/>
      <c r="J22" s="82"/>
      <c r="K22" s="82"/>
      <c r="L22" s="82"/>
      <c r="M22" s="198"/>
      <c r="N22" s="39"/>
      <c r="O22" s="172"/>
      <c r="AB22" s="3"/>
      <c r="AC22" s="3"/>
      <c r="AD22" s="3"/>
      <c r="AE22" s="3"/>
      <c r="AF22" s="3"/>
      <c r="AG22" s="3"/>
      <c r="AH22" s="3"/>
      <c r="AI22" s="3"/>
      <c r="AJ22" s="3"/>
      <c r="AK22" s="3">
        <f t="shared" si="2"/>
        <v>0</v>
      </c>
      <c r="AL22" s="3">
        <f t="shared" si="3"/>
        <v>0</v>
      </c>
    </row>
    <row r="23" spans="1:41" ht="18" customHeight="1" thickBot="1" x14ac:dyDescent="0.45">
      <c r="A23" s="31">
        <v>19</v>
      </c>
      <c r="B23" s="96"/>
      <c r="C23" s="95"/>
      <c r="D23" s="93"/>
      <c r="E23" s="184"/>
      <c r="F23" s="190"/>
      <c r="G23" s="191"/>
      <c r="H23" s="85"/>
      <c r="I23" s="82"/>
      <c r="J23" s="82"/>
      <c r="K23" s="82"/>
      <c r="L23" s="82"/>
      <c r="M23" s="198"/>
      <c r="N23" s="39"/>
      <c r="O23" s="172"/>
      <c r="P23" s="116" t="s">
        <v>35</v>
      </c>
      <c r="Q23" s="117"/>
      <c r="R23" s="117"/>
      <c r="S23" s="117"/>
      <c r="T23" s="117"/>
      <c r="U23" s="117"/>
      <c r="V23" s="117"/>
      <c r="W23" s="117"/>
      <c r="X23" s="118"/>
      <c r="Y23" s="118">
        <f>8-S14</f>
        <v>8</v>
      </c>
      <c r="Z23" s="117">
        <f>IF(T14&gt;=7, 0, IF(T14&gt;=5, 4, IF(T14&gt;=3, 6, IF(T14 &gt;= 1, 8, IF(T14 &lt; 1, 10 )))))</f>
        <v>10</v>
      </c>
      <c r="AA23" s="119" t="s">
        <v>36</v>
      </c>
      <c r="AB23" s="117"/>
      <c r="AC23" s="3"/>
      <c r="AD23" s="3"/>
      <c r="AE23" s="3"/>
      <c r="AF23" s="3"/>
      <c r="AG23" s="3"/>
      <c r="AH23" s="3"/>
      <c r="AI23" s="3"/>
      <c r="AJ23" s="3"/>
      <c r="AK23" s="3">
        <f t="shared" si="2"/>
        <v>0</v>
      </c>
      <c r="AL23" s="3">
        <f t="shared" si="3"/>
        <v>0</v>
      </c>
    </row>
    <row r="24" spans="1:41" ht="18" customHeight="1" thickTop="1" thickBot="1" x14ac:dyDescent="0.45">
      <c r="A24" s="31">
        <v>20</v>
      </c>
      <c r="B24" s="32"/>
      <c r="C24" s="61"/>
      <c r="D24" s="33"/>
      <c r="E24" s="184"/>
      <c r="F24" s="190"/>
      <c r="G24" s="191"/>
      <c r="H24" s="85"/>
      <c r="I24" s="82"/>
      <c r="J24" s="82"/>
      <c r="K24" s="82"/>
      <c r="L24" s="82"/>
      <c r="M24" s="198"/>
      <c r="N24" s="39"/>
      <c r="O24" s="172"/>
      <c r="P24" s="30" t="s">
        <v>19</v>
      </c>
      <c r="Q24" s="22"/>
      <c r="R24" s="22"/>
      <c r="S24" s="22"/>
      <c r="T24" s="22"/>
      <c r="U24" s="22"/>
      <c r="V24" s="22"/>
      <c r="W24" s="23"/>
      <c r="X24" s="24" t="s">
        <v>5</v>
      </c>
      <c r="Y24" s="175">
        <f>+Y18+Y21-Y23</f>
        <v>2</v>
      </c>
      <c r="Z24" s="25">
        <f>+Z18+Z19+Z21-Z23</f>
        <v>-0.30000000000000071</v>
      </c>
      <c r="AB24" s="3"/>
      <c r="AC24" s="3"/>
      <c r="AK24" s="3">
        <f t="shared" si="2"/>
        <v>0</v>
      </c>
      <c r="AL24" s="3">
        <f t="shared" si="3"/>
        <v>0</v>
      </c>
    </row>
    <row r="25" spans="1:41" ht="18" customHeight="1" thickTop="1" x14ac:dyDescent="0.4">
      <c r="A25" s="31">
        <v>21</v>
      </c>
      <c r="B25" s="32"/>
      <c r="C25" s="61"/>
      <c r="D25" s="33"/>
      <c r="E25" s="184"/>
      <c r="F25" s="190"/>
      <c r="G25" s="191"/>
      <c r="H25" s="85"/>
      <c r="I25" s="82"/>
      <c r="J25" s="82"/>
      <c r="K25" s="82"/>
      <c r="L25" s="82"/>
      <c r="M25" s="198"/>
      <c r="N25" s="39"/>
      <c r="O25" s="172"/>
      <c r="Y25" s="177" t="s">
        <v>91</v>
      </c>
      <c r="Z25" s="178" t="s">
        <v>92</v>
      </c>
      <c r="AB25" s="3"/>
      <c r="AC25" s="3"/>
      <c r="AK25" s="3">
        <f t="shared" si="2"/>
        <v>0</v>
      </c>
      <c r="AL25" s="3">
        <f t="shared" si="3"/>
        <v>0</v>
      </c>
    </row>
    <row r="26" spans="1:41" ht="18" customHeight="1" x14ac:dyDescent="0.4">
      <c r="A26" s="31">
        <v>22</v>
      </c>
      <c r="B26" s="32"/>
      <c r="C26" s="61"/>
      <c r="D26" s="33"/>
      <c r="E26" s="184"/>
      <c r="F26" s="190"/>
      <c r="G26" s="191"/>
      <c r="H26" s="85"/>
      <c r="I26" s="82"/>
      <c r="J26" s="82"/>
      <c r="K26" s="82"/>
      <c r="L26" s="82"/>
      <c r="M26" s="198"/>
      <c r="N26" s="39"/>
      <c r="O26" s="172"/>
      <c r="AB26" s="3"/>
      <c r="AK26" s="3">
        <f t="shared" si="2"/>
        <v>0</v>
      </c>
      <c r="AL26" s="3">
        <f t="shared" si="3"/>
        <v>0</v>
      </c>
    </row>
    <row r="27" spans="1:41" ht="18" customHeight="1" x14ac:dyDescent="0.4">
      <c r="A27" s="31">
        <v>23</v>
      </c>
      <c r="B27" s="32" t="s">
        <v>32</v>
      </c>
      <c r="C27" s="61"/>
      <c r="D27" s="33"/>
      <c r="E27" s="184"/>
      <c r="F27" s="190"/>
      <c r="G27" s="191"/>
      <c r="H27" s="85"/>
      <c r="I27" s="82"/>
      <c r="J27" s="82"/>
      <c r="K27" s="82"/>
      <c r="L27" s="82"/>
      <c r="M27" s="198"/>
      <c r="N27" s="39"/>
      <c r="O27" s="172"/>
      <c r="AB27" s="3"/>
      <c r="AK27" s="3">
        <f t="shared" si="2"/>
        <v>0</v>
      </c>
      <c r="AL27" s="3">
        <f t="shared" si="3"/>
        <v>0</v>
      </c>
    </row>
    <row r="28" spans="1:41" ht="18" customHeight="1" x14ac:dyDescent="0.4">
      <c r="A28" s="31">
        <v>24</v>
      </c>
      <c r="B28" s="32" t="s">
        <v>31</v>
      </c>
      <c r="C28" s="61"/>
      <c r="D28" s="121"/>
      <c r="E28" s="184"/>
      <c r="F28" s="190"/>
      <c r="G28" s="193">
        <v>-0.3</v>
      </c>
      <c r="H28" s="85"/>
      <c r="I28" s="82"/>
      <c r="J28" s="82"/>
      <c r="K28" s="82"/>
      <c r="L28" s="82"/>
      <c r="M28" s="198"/>
      <c r="N28" s="39"/>
      <c r="O28" s="172"/>
      <c r="AK28" s="3">
        <f t="shared" si="2"/>
        <v>0</v>
      </c>
      <c r="AL28" s="3">
        <f t="shared" si="3"/>
        <v>0</v>
      </c>
    </row>
    <row r="29" spans="1:41" ht="18" customHeight="1" thickBot="1" x14ac:dyDescent="0.45">
      <c r="A29" s="56">
        <v>25</v>
      </c>
      <c r="B29" s="202"/>
      <c r="C29" s="62"/>
      <c r="D29" s="54"/>
      <c r="E29" s="185"/>
      <c r="F29" s="194"/>
      <c r="G29" s="195"/>
      <c r="H29" s="86"/>
      <c r="I29" s="87"/>
      <c r="J29" s="87"/>
      <c r="K29" s="87"/>
      <c r="L29" s="87"/>
      <c r="M29" s="199"/>
      <c r="N29" s="64"/>
      <c r="O29" s="179"/>
      <c r="AK29" s="3">
        <f t="shared" si="2"/>
        <v>0</v>
      </c>
      <c r="AL29" s="3">
        <f t="shared" si="3"/>
        <v>0</v>
      </c>
    </row>
    <row r="30" spans="1:41" ht="21" thickTop="1" thickBot="1" x14ac:dyDescent="0.4">
      <c r="B30" s="55" t="s">
        <v>12</v>
      </c>
      <c r="C30" s="58">
        <f>COUNTA(C5:C29)</f>
        <v>0</v>
      </c>
      <c r="D30" s="55"/>
      <c r="E30" s="186"/>
      <c r="F30" s="57">
        <f>SUM(F5:F29)</f>
        <v>0</v>
      </c>
      <c r="G30" s="57">
        <f>SUM(G5:G29)</f>
        <v>-0.3</v>
      </c>
      <c r="H30" s="88" t="s">
        <v>97</v>
      </c>
      <c r="I30" s="201">
        <f>SUM(H5:L29)</f>
        <v>0</v>
      </c>
      <c r="J30" s="89"/>
      <c r="K30" s="89"/>
      <c r="L30" s="89" t="s">
        <v>98</v>
      </c>
      <c r="M30" s="200">
        <f>SUM(H5:M29)</f>
        <v>0</v>
      </c>
      <c r="N30" s="1"/>
    </row>
    <row r="31" spans="1:41" ht="30.5" thickTop="1" x14ac:dyDescent="0.55000000000000004">
      <c r="AM31" s="66">
        <v>0.8</v>
      </c>
      <c r="AN31" s="65" t="s">
        <v>5</v>
      </c>
      <c r="AO31" s="67">
        <f t="shared" ref="AO31:AO38" si="4">+AK31*AM31</f>
        <v>0</v>
      </c>
    </row>
    <row r="32" spans="1:41" ht="30" x14ac:dyDescent="0.55000000000000004">
      <c r="AM32" s="69">
        <v>0.7</v>
      </c>
      <c r="AN32" s="68" t="s">
        <v>5</v>
      </c>
      <c r="AO32" s="70">
        <f t="shared" si="4"/>
        <v>0</v>
      </c>
    </row>
    <row r="33" spans="36:43" ht="30" x14ac:dyDescent="0.55000000000000004">
      <c r="AM33" s="69">
        <v>0.6</v>
      </c>
      <c r="AN33" s="68" t="s">
        <v>5</v>
      </c>
      <c r="AO33" s="70">
        <f t="shared" si="4"/>
        <v>0</v>
      </c>
    </row>
    <row r="34" spans="36:43" ht="30" x14ac:dyDescent="0.55000000000000004">
      <c r="AM34" s="69">
        <v>0.5</v>
      </c>
      <c r="AN34" s="68" t="s">
        <v>5</v>
      </c>
      <c r="AO34" s="70">
        <f t="shared" si="4"/>
        <v>0</v>
      </c>
    </row>
    <row r="35" spans="36:43" ht="30" x14ac:dyDescent="0.55000000000000004">
      <c r="AM35" s="69">
        <v>0.4</v>
      </c>
      <c r="AN35" s="68" t="s">
        <v>5</v>
      </c>
      <c r="AO35" s="70">
        <f t="shared" si="4"/>
        <v>0</v>
      </c>
    </row>
    <row r="36" spans="36:43" ht="30" x14ac:dyDescent="0.55000000000000004">
      <c r="AM36" s="69">
        <v>0.3</v>
      </c>
      <c r="AN36" s="68" t="s">
        <v>5</v>
      </c>
      <c r="AO36" s="70">
        <f t="shared" si="4"/>
        <v>0</v>
      </c>
    </row>
    <row r="37" spans="36:43" ht="30" x14ac:dyDescent="0.55000000000000004">
      <c r="AM37" s="69">
        <v>0.2</v>
      </c>
      <c r="AN37" s="68" t="s">
        <v>5</v>
      </c>
      <c r="AO37" s="70">
        <f t="shared" si="4"/>
        <v>0</v>
      </c>
    </row>
    <row r="38" spans="36:43" ht="30.5" thickBot="1" x14ac:dyDescent="0.6">
      <c r="AM38" s="72">
        <v>0.1</v>
      </c>
      <c r="AN38" s="71" t="s">
        <v>5</v>
      </c>
      <c r="AO38" s="73">
        <f t="shared" si="4"/>
        <v>0</v>
      </c>
    </row>
    <row r="39" spans="36:43" ht="40" thickBot="1" x14ac:dyDescent="1.1499999999999999">
      <c r="AM39" s="75"/>
      <c r="AN39" s="74"/>
      <c r="AO39" s="76">
        <f>IF(AK39&gt;10,"ERR",SUM(AO31:AO38))</f>
        <v>0</v>
      </c>
    </row>
    <row r="40" spans="36:43" ht="30" x14ac:dyDescent="0.55000000000000004">
      <c r="AM40" s="78">
        <v>0.5</v>
      </c>
      <c r="AN40" s="77" t="s">
        <v>5</v>
      </c>
      <c r="AO40" s="79">
        <f>+AK40*AM40</f>
        <v>0</v>
      </c>
    </row>
    <row r="41" spans="36:43" ht="30" x14ac:dyDescent="0.55000000000000004">
      <c r="AM41" s="80"/>
      <c r="AN41" s="68" t="s">
        <v>5</v>
      </c>
      <c r="AO41" s="70">
        <f>IF(AK41="c",0.3,IF(AK41="d",0.5,IF(AK41="e",0.5,IF(AK41="f",0.5,IF(AK41="a",0,IF(AK41="b",0,IF(AK41="",0,"error")))))))</f>
        <v>0</v>
      </c>
    </row>
    <row r="42" spans="36:43" ht="15" customHeight="1" thickBot="1" x14ac:dyDescent="0.6">
      <c r="AM42" s="81"/>
      <c r="AN42" s="71" t="s">
        <v>5</v>
      </c>
      <c r="AO42" s="73">
        <f>+AK42</f>
        <v>0</v>
      </c>
    </row>
    <row r="43" spans="36:43" ht="15.75" customHeight="1" x14ac:dyDescent="0.35">
      <c r="AJ43" s="207" t="s">
        <v>22</v>
      </c>
      <c r="AK43" s="208"/>
      <c r="AL43" s="208"/>
      <c r="AM43" s="208"/>
      <c r="AN43" s="211"/>
      <c r="AO43" s="213">
        <f>SUM(AO39:AO42)</f>
        <v>0</v>
      </c>
    </row>
    <row r="44" spans="36:43" ht="16" thickBot="1" x14ac:dyDescent="0.4">
      <c r="AJ44" s="209"/>
      <c r="AK44" s="210"/>
      <c r="AL44" s="210"/>
      <c r="AM44" s="210"/>
      <c r="AN44" s="212"/>
      <c r="AO44" s="214"/>
    </row>
    <row r="45" spans="36:43" ht="303" thickTop="1" x14ac:dyDescent="8.25">
      <c r="AQ45" s="105" t="str">
        <f>+H30</f>
        <v>KM:</v>
      </c>
    </row>
  </sheetData>
  <mergeCells count="3">
    <mergeCell ref="AN43:AN44"/>
    <mergeCell ref="AJ43:AM44"/>
    <mergeCell ref="AO43:AO44"/>
  </mergeCells>
  <conditionalFormatting sqref="AO39">
    <cfRule type="cellIs" dxfId="65" priority="6" stopIfTrue="1" operator="equal">
      <formula>"ERR"</formula>
    </cfRule>
  </conditionalFormatting>
  <conditionalFormatting sqref="AA6:AA8">
    <cfRule type="cellIs" dxfId="64" priority="2" operator="greaterThan">
      <formula>5</formula>
    </cfRule>
  </conditionalFormatting>
  <conditionalFormatting sqref="Z14">
    <cfRule type="cellIs" dxfId="63" priority="4" stopIfTrue="1" operator="equal">
      <formula>"ERR"</formula>
    </cfRule>
  </conditionalFormatting>
  <conditionalFormatting sqref="T14">
    <cfRule type="cellIs" dxfId="62" priority="5" stopIfTrue="1" operator="between">
      <formula>0.1</formula>
      <formula>9.9</formula>
    </cfRule>
  </conditionalFormatting>
  <conditionalFormatting sqref="AA5">
    <cfRule type="cellIs" dxfId="61" priority="3" operator="greaterThan">
      <formula>5</formula>
    </cfRule>
  </conditionalFormatting>
  <conditionalFormatting sqref="S14">
    <cfRule type="cellIs" dxfId="60" priority="1" stopIfTrue="1" operator="between">
      <formula>0.1</formula>
      <formula>9.9</formula>
    </cfRule>
  </conditionalFormatting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1"/>
  <headerFooter alignWithMargins="0">
    <oddFooter xml:space="preserve">&amp;R&amp;"Times New Roman,Normal"&amp;8TT, NOR  19.11.05 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Q45"/>
  <sheetViews>
    <sheetView zoomScale="70" zoomScaleNormal="70" workbookViewId="0">
      <selection sqref="A1:XFD1048576"/>
    </sheetView>
  </sheetViews>
  <sheetFormatPr baseColWidth="10" defaultColWidth="8.921875" defaultRowHeight="15.5" x14ac:dyDescent="0.35"/>
  <cols>
    <col min="1" max="1" width="3.84375" customWidth="1"/>
    <col min="2" max="2" width="30.61328125" customWidth="1"/>
    <col min="3" max="3" width="5.4609375" style="2" customWidth="1"/>
    <col min="4" max="5" width="3.15234375" style="2" customWidth="1"/>
    <col min="6" max="6" width="4.84375" style="47" customWidth="1"/>
    <col min="7" max="7" width="7.15234375" style="47" customWidth="1"/>
    <col min="8" max="8" width="6.4609375" style="47" customWidth="1"/>
    <col min="9" max="11" width="3.921875" style="47" customWidth="1"/>
    <col min="12" max="12" width="2.84375" style="47" customWidth="1"/>
    <col min="13" max="13" width="5.69140625" style="47" customWidth="1"/>
    <col min="14" max="14" width="26.15234375" customWidth="1"/>
    <col min="15" max="15" width="2.4609375" customWidth="1"/>
    <col min="16" max="16" width="1.84375" style="2" customWidth="1"/>
    <col min="17" max="17" width="1.921875" style="1" customWidth="1"/>
    <col min="18" max="18" width="2.53515625" style="1" customWidth="1"/>
    <col min="19" max="19" width="3.07421875" style="1" customWidth="1"/>
    <col min="20" max="20" width="4.3828125" style="1" customWidth="1"/>
    <col min="21" max="21" width="2" customWidth="1"/>
    <col min="22" max="22" width="4.23046875" customWidth="1"/>
    <col min="23" max="23" width="4.07421875" style="4" customWidth="1"/>
    <col min="24" max="24" width="2" style="2" customWidth="1"/>
    <col min="25" max="25" width="5.07421875" style="2" customWidth="1"/>
    <col min="26" max="26" width="6.69140625" customWidth="1"/>
    <col min="27" max="27" width="3" customWidth="1"/>
    <col min="28" max="28" width="18.23046875" customWidth="1"/>
    <col min="29" max="29" width="3" customWidth="1"/>
    <col min="30" max="30" width="4.4609375" customWidth="1"/>
    <col min="31" max="31" width="1.4609375" customWidth="1"/>
    <col min="32" max="36" width="4.4609375" customWidth="1"/>
    <col min="37" max="37" width="6.07421875" customWidth="1"/>
    <col min="39" max="39" width="8.3828125" customWidth="1"/>
    <col min="40" max="40" width="4.53515625" customWidth="1"/>
    <col min="41" max="41" width="10.61328125" customWidth="1"/>
    <col min="43" max="43" width="91.07421875" customWidth="1"/>
  </cols>
  <sheetData>
    <row r="1" spans="1:38" s="3" customFormat="1" ht="52.5" customHeight="1" x14ac:dyDescent="0.2">
      <c r="B1" s="8" t="s">
        <v>24</v>
      </c>
      <c r="C1" s="9"/>
      <c r="D1" s="9"/>
      <c r="E1" s="9"/>
      <c r="F1" s="46"/>
      <c r="G1" s="46"/>
    </row>
    <row r="2" spans="1:38" s="3" customFormat="1" ht="23.25" customHeight="1" x14ac:dyDescent="0.4">
      <c r="B2" s="59" t="s">
        <v>23</v>
      </c>
      <c r="C2" s="91" t="s">
        <v>73</v>
      </c>
      <c r="D2" s="9"/>
      <c r="E2" s="9"/>
      <c r="F2" s="46"/>
      <c r="G2" s="46"/>
      <c r="H2" s="46"/>
      <c r="I2" s="46"/>
      <c r="J2" s="46"/>
      <c r="K2" s="46"/>
      <c r="L2" s="46"/>
      <c r="M2" s="46"/>
    </row>
    <row r="3" spans="1:38" s="3" customFormat="1" ht="21.75" customHeight="1" x14ac:dyDescent="0.35">
      <c r="B3" s="8"/>
      <c r="C3" s="9"/>
      <c r="D3" s="9"/>
      <c r="E3" s="9"/>
      <c r="F3" s="46"/>
      <c r="G3" s="46"/>
      <c r="H3" s="46"/>
      <c r="I3" s="46"/>
      <c r="J3" s="46"/>
      <c r="K3" s="46"/>
      <c r="L3" s="46"/>
      <c r="M3" s="196" t="s">
        <v>95</v>
      </c>
      <c r="O3" s="120"/>
    </row>
    <row r="4" spans="1:38" s="3" customFormat="1" ht="15.75" customHeight="1" x14ac:dyDescent="0.3">
      <c r="A4" s="40"/>
      <c r="B4" s="45" t="s">
        <v>13</v>
      </c>
      <c r="C4" s="42" t="s">
        <v>14</v>
      </c>
      <c r="D4" s="42" t="s">
        <v>11</v>
      </c>
      <c r="E4" s="180" t="s">
        <v>94</v>
      </c>
      <c r="F4" s="187" t="s">
        <v>21</v>
      </c>
      <c r="G4" s="187" t="s">
        <v>33</v>
      </c>
      <c r="H4" s="90" t="s">
        <v>15</v>
      </c>
      <c r="I4" s="90"/>
      <c r="J4" s="90"/>
      <c r="K4" s="90"/>
      <c r="L4" s="90"/>
      <c r="M4" s="187" t="s">
        <v>96</v>
      </c>
      <c r="N4" s="43" t="s">
        <v>16</v>
      </c>
      <c r="O4" s="123" t="s">
        <v>91</v>
      </c>
      <c r="P4" s="124" t="s">
        <v>92</v>
      </c>
      <c r="Q4" s="125"/>
      <c r="R4" s="125"/>
      <c r="S4" s="123" t="s">
        <v>91</v>
      </c>
      <c r="T4" s="124" t="s">
        <v>92</v>
      </c>
      <c r="U4" s="125"/>
      <c r="V4" s="123" t="s">
        <v>91</v>
      </c>
      <c r="W4" s="124" t="s">
        <v>92</v>
      </c>
      <c r="X4" s="125"/>
      <c r="Y4" s="123" t="s">
        <v>91</v>
      </c>
      <c r="Z4" s="124" t="s">
        <v>92</v>
      </c>
    </row>
    <row r="5" spans="1:38" s="3" customFormat="1" ht="18" customHeight="1" x14ac:dyDescent="0.4">
      <c r="A5" s="44">
        <v>1</v>
      </c>
      <c r="B5" s="97"/>
      <c r="C5" s="60"/>
      <c r="D5" s="41"/>
      <c r="E5" s="181"/>
      <c r="F5" s="188"/>
      <c r="G5" s="189"/>
      <c r="H5" s="83"/>
      <c r="I5" s="84"/>
      <c r="J5" s="84"/>
      <c r="K5" s="84"/>
      <c r="L5" s="84"/>
      <c r="M5" s="197"/>
      <c r="N5" s="101"/>
      <c r="O5" s="126">
        <f>COUNTIF($C$5:$C$36,"H")</f>
        <v>0</v>
      </c>
      <c r="P5" s="127">
        <f>COUNTIF($AK$5:$AK$29,"H")</f>
        <v>0</v>
      </c>
      <c r="Q5" s="106"/>
      <c r="R5" s="107" t="s">
        <v>26</v>
      </c>
      <c r="S5" s="128">
        <f>IF(SUM(O$5:O5)&gt;8, IF(SUM(S5:S$5)=8, 0, 8 -SUM(O5:O$5)), O5)</f>
        <v>0</v>
      </c>
      <c r="T5" s="129">
        <f>IF(SUM(P$5:P5)&gt;10, IF(SUM(T5:T$5)=10, 0, 10 -SUM(P5:P$5)), P5)</f>
        <v>0</v>
      </c>
      <c r="U5" s="108" t="s">
        <v>7</v>
      </c>
      <c r="V5" s="130">
        <v>0.8</v>
      </c>
      <c r="W5" s="131">
        <v>0.8</v>
      </c>
      <c r="X5" s="109" t="s">
        <v>5</v>
      </c>
      <c r="Y5" s="132">
        <f>+S5*V5</f>
        <v>0</v>
      </c>
      <c r="Z5" s="133">
        <f t="shared" ref="Z5:Z12" si="0">+T5*W5</f>
        <v>0</v>
      </c>
      <c r="AA5" s="134">
        <f>COUNTIF($AL$5:$AL$29,"I")</f>
        <v>0</v>
      </c>
      <c r="AB5" s="135" t="str">
        <f>IF(AA5&gt;5,"zuviel Elemente aus Gr.I","Gr I  Ok")</f>
        <v>Gr I  Ok</v>
      </c>
      <c r="AC5" s="53"/>
      <c r="AK5" s="3">
        <f>IF(ISBLANK(E5),C5,0)</f>
        <v>0</v>
      </c>
      <c r="AL5" s="3">
        <f>IF(ISBLANK(E5),D5,0)</f>
        <v>0</v>
      </c>
    </row>
    <row r="6" spans="1:38" s="3" customFormat="1" ht="18" customHeight="1" x14ac:dyDescent="0.4">
      <c r="A6" s="31">
        <v>2</v>
      </c>
      <c r="B6" s="96"/>
      <c r="C6" s="95"/>
      <c r="D6" s="93"/>
      <c r="E6" s="182"/>
      <c r="F6" s="190"/>
      <c r="G6" s="191"/>
      <c r="H6" s="85"/>
      <c r="I6" s="82"/>
      <c r="J6" s="82"/>
      <c r="K6" s="82"/>
      <c r="L6" s="82"/>
      <c r="M6" s="198"/>
      <c r="N6" s="63"/>
      <c r="O6" s="136">
        <f>COUNTIF($C$5:$C$36,"G")</f>
        <v>0</v>
      </c>
      <c r="P6" s="137">
        <f>COUNTIF($AK$5:$AK$29,"G")</f>
        <v>0</v>
      </c>
      <c r="Q6" s="110"/>
      <c r="R6" s="111" t="s">
        <v>10</v>
      </c>
      <c r="S6" s="138">
        <f>IF(SUM(O$5:O6)&gt;8, IF(SUM(S$5:S5)=8, 0, 8 -SUM(O$5:O5)), O6)</f>
        <v>0</v>
      </c>
      <c r="T6" s="134">
        <f>IF(SUM(P$5:P6)&gt;10, IF(SUM(T$5:T5)=10, 0, 10 -SUM(P$5:P5)), P6)</f>
        <v>0</v>
      </c>
      <c r="U6" s="110" t="s">
        <v>7</v>
      </c>
      <c r="V6" s="139">
        <v>0.8</v>
      </c>
      <c r="W6" s="140">
        <v>0.7</v>
      </c>
      <c r="X6" s="112" t="s">
        <v>5</v>
      </c>
      <c r="Y6" s="132">
        <f t="shared" ref="Y6:Y12" si="1">+S6*V6</f>
        <v>0</v>
      </c>
      <c r="Z6" s="141">
        <f t="shared" si="0"/>
        <v>0</v>
      </c>
      <c r="AA6" s="134">
        <f>COUNTIF($AL$5:$AL$29,"II")</f>
        <v>0</v>
      </c>
      <c r="AB6" s="135" t="str">
        <f>IF(AA6&gt;5,"zuviel Elemente aus Gr.II","Gr II  Ok")</f>
        <v>Gr II  Ok</v>
      </c>
      <c r="AC6" s="53"/>
      <c r="AK6" s="3">
        <f t="shared" ref="AK6:AK29" si="2">IF(ISBLANK(E6),C6,0)</f>
        <v>0</v>
      </c>
      <c r="AL6" s="3">
        <f t="shared" ref="AL6:AL29" si="3">IF(ISBLANK(E6),D6,0)</f>
        <v>0</v>
      </c>
    </row>
    <row r="7" spans="1:38" s="3" customFormat="1" ht="18" customHeight="1" x14ac:dyDescent="0.4">
      <c r="A7" s="31">
        <v>3</v>
      </c>
      <c r="B7" s="96"/>
      <c r="C7" s="61"/>
      <c r="D7" s="33"/>
      <c r="E7" s="183"/>
      <c r="F7" s="190"/>
      <c r="G7" s="191"/>
      <c r="H7" s="82"/>
      <c r="I7" s="82"/>
      <c r="J7" s="82"/>
      <c r="K7" s="82"/>
      <c r="L7" s="82"/>
      <c r="M7" s="198"/>
      <c r="N7" s="122"/>
      <c r="O7" s="136">
        <f>COUNTIF($C$5:$C$36,"F")</f>
        <v>0</v>
      </c>
      <c r="P7" s="137">
        <f>COUNTIF($AK$5:$AK$29,"F")</f>
        <v>0</v>
      </c>
      <c r="Q7" s="51"/>
      <c r="R7" s="18" t="s">
        <v>6</v>
      </c>
      <c r="S7" s="138">
        <f>IF(SUM(O$5:O7)&gt;8, IF(SUM(S$5:S6)=8, 0, 8 -SUM(O$5:O6)), O7)</f>
        <v>0</v>
      </c>
      <c r="T7" s="134">
        <f>IF(SUM(P$5:P7)&gt;10, IF(SUM(T$5:T6)=10, 0, 10 -SUM(P$5:P6)), P7)</f>
        <v>0</v>
      </c>
      <c r="U7" s="19" t="s">
        <v>7</v>
      </c>
      <c r="V7" s="142">
        <v>0.8</v>
      </c>
      <c r="W7" s="143">
        <v>0.6</v>
      </c>
      <c r="X7" s="34" t="s">
        <v>5</v>
      </c>
      <c r="Y7" s="132">
        <f t="shared" si="1"/>
        <v>0</v>
      </c>
      <c r="Z7" s="141">
        <f t="shared" si="0"/>
        <v>0</v>
      </c>
      <c r="AA7" s="134">
        <f>COUNTIF($AL$5:$AL$29,"III")</f>
        <v>0</v>
      </c>
      <c r="AB7" s="135" t="str">
        <f>IF(AA7&gt;5,"zuviel Elemente aus Gr.III","Gr III  Ok")</f>
        <v>Gr III  Ok</v>
      </c>
      <c r="AC7" s="49"/>
      <c r="AK7" s="3">
        <f t="shared" si="2"/>
        <v>0</v>
      </c>
      <c r="AL7" s="3">
        <f t="shared" si="3"/>
        <v>0</v>
      </c>
    </row>
    <row r="8" spans="1:38" s="3" customFormat="1" ht="18" customHeight="1" x14ac:dyDescent="0.4">
      <c r="A8" s="31">
        <v>4</v>
      </c>
      <c r="B8" s="96"/>
      <c r="C8" s="61"/>
      <c r="D8" s="33"/>
      <c r="E8" s="183"/>
      <c r="F8" s="190"/>
      <c r="G8" s="191"/>
      <c r="H8" s="82"/>
      <c r="I8" s="82"/>
      <c r="J8" s="82"/>
      <c r="K8" s="82"/>
      <c r="L8" s="82"/>
      <c r="M8" s="198"/>
      <c r="N8" s="122"/>
      <c r="O8" s="144">
        <f>COUNTIF($C$5:$C$36,"E")</f>
        <v>0</v>
      </c>
      <c r="P8" s="145">
        <f>COUNTIF($AK$5:$AK$29,"E")</f>
        <v>0</v>
      </c>
      <c r="Q8" s="10"/>
      <c r="R8" s="11" t="s">
        <v>0</v>
      </c>
      <c r="S8" s="138">
        <f>IF(SUM(O$5:O8)&gt;8, IF(SUM(S$5:S7)=8, 0, 8 -SUM(O$5:O7)), O8)</f>
        <v>0</v>
      </c>
      <c r="T8" s="134">
        <f>IF(SUM(P$5:P8)&gt;10, IF(SUM(T$5:T7)=10, 0, 10 -SUM(P$5:P7)), P8)</f>
        <v>0</v>
      </c>
      <c r="U8" s="12" t="s">
        <v>7</v>
      </c>
      <c r="V8" s="146">
        <v>0.8</v>
      </c>
      <c r="W8" s="147">
        <v>0.5</v>
      </c>
      <c r="X8" s="34" t="s">
        <v>5</v>
      </c>
      <c r="Y8" s="132">
        <f t="shared" si="1"/>
        <v>0</v>
      </c>
      <c r="Z8" s="148">
        <f t="shared" si="0"/>
        <v>0</v>
      </c>
      <c r="AA8" s="134">
        <f>COUNTIF($AL$5:$AL$29,"IV")</f>
        <v>0</v>
      </c>
      <c r="AB8" s="135" t="str">
        <f>IF(AA8&gt;5,"zuviel Elemente aus Gr.IV","Gr IV  Ok")</f>
        <v>Gr IV  Ok</v>
      </c>
      <c r="AC8" s="48"/>
      <c r="AK8" s="3">
        <f t="shared" si="2"/>
        <v>0</v>
      </c>
      <c r="AL8" s="3">
        <f t="shared" si="3"/>
        <v>0</v>
      </c>
    </row>
    <row r="9" spans="1:38" ht="18" customHeight="1" x14ac:dyDescent="0.4">
      <c r="A9" s="31">
        <v>5</v>
      </c>
      <c r="B9" s="98"/>
      <c r="C9" s="95"/>
      <c r="D9" s="93"/>
      <c r="E9" s="183"/>
      <c r="F9" s="190"/>
      <c r="G9" s="191"/>
      <c r="H9" s="82"/>
      <c r="I9" s="82"/>
      <c r="J9" s="82"/>
      <c r="K9" s="82"/>
      <c r="L9" s="82"/>
      <c r="M9" s="198"/>
      <c r="N9" s="122"/>
      <c r="O9" s="144">
        <f>COUNTIF($C$5:$C$36,"D")</f>
        <v>0</v>
      </c>
      <c r="P9" s="145">
        <f>COUNTIF($AK$5:$AK$29,"D")</f>
        <v>0</v>
      </c>
      <c r="Q9" s="10"/>
      <c r="R9" s="11" t="s">
        <v>1</v>
      </c>
      <c r="S9" s="138">
        <f>IF(SUM(O$5:O9)&gt;8, IF(SUM(S$5:S8)=8, 0, 8 -SUM(O$5:O8)), O9)</f>
        <v>0</v>
      </c>
      <c r="T9" s="134">
        <f>IF(SUM(P$5:P9)&gt;10, IF(SUM(T$5:T8)=10, 0, 10 -SUM(P$5:P8)), P9)</f>
        <v>0</v>
      </c>
      <c r="U9" s="12" t="s">
        <v>7</v>
      </c>
      <c r="V9" s="146">
        <v>0.8</v>
      </c>
      <c r="W9" s="147">
        <v>0.4</v>
      </c>
      <c r="X9" s="34" t="s">
        <v>5</v>
      </c>
      <c r="Y9" s="132">
        <f t="shared" si="1"/>
        <v>0</v>
      </c>
      <c r="Z9" s="148">
        <f t="shared" si="0"/>
        <v>0</v>
      </c>
      <c r="AB9" s="113" t="s">
        <v>27</v>
      </c>
      <c r="AC9" s="48"/>
      <c r="AD9" s="3"/>
      <c r="AE9" s="3"/>
      <c r="AF9" s="3"/>
      <c r="AG9" s="3"/>
      <c r="AH9" s="3"/>
      <c r="AK9" s="3">
        <f t="shared" si="2"/>
        <v>0</v>
      </c>
      <c r="AL9" s="3">
        <f t="shared" si="3"/>
        <v>0</v>
      </c>
    </row>
    <row r="10" spans="1:38" ht="18" customHeight="1" x14ac:dyDescent="0.4">
      <c r="A10" s="31">
        <v>6</v>
      </c>
      <c r="B10" s="97"/>
      <c r="C10" s="61"/>
      <c r="D10" s="33"/>
      <c r="E10" s="183"/>
      <c r="F10" s="192"/>
      <c r="G10" s="193"/>
      <c r="H10" s="82"/>
      <c r="I10" s="82"/>
      <c r="J10" s="102"/>
      <c r="K10" s="102"/>
      <c r="L10" s="102"/>
      <c r="M10" s="198"/>
      <c r="N10" s="122"/>
      <c r="O10" s="144">
        <f>COUNTIF($C$5:$C$36,"C")</f>
        <v>0</v>
      </c>
      <c r="P10" s="145">
        <f>COUNTIF($AK$5:$AK$29,"C")</f>
        <v>0</v>
      </c>
      <c r="Q10" s="10"/>
      <c r="R10" s="11" t="s">
        <v>2</v>
      </c>
      <c r="S10" s="138">
        <f>IF(SUM(O$5:O10)&gt;8, IF(SUM(S$5:S9)=8, 0, 8 -SUM(O$5:O9)), O10)</f>
        <v>0</v>
      </c>
      <c r="T10" s="134">
        <f>IF(SUM(P$5:P10)&gt;10, IF(SUM(T$5:T9)=10, 0, 10 -SUM(P$5:P9)), P10)</f>
        <v>0</v>
      </c>
      <c r="U10" s="12" t="s">
        <v>7</v>
      </c>
      <c r="V10" s="146">
        <v>0.6</v>
      </c>
      <c r="W10" s="147">
        <v>0.3</v>
      </c>
      <c r="X10" s="34" t="s">
        <v>5</v>
      </c>
      <c r="Y10" s="132">
        <f t="shared" si="1"/>
        <v>0</v>
      </c>
      <c r="Z10" s="148">
        <f t="shared" si="0"/>
        <v>0</v>
      </c>
      <c r="AB10" s="113" t="s">
        <v>28</v>
      </c>
      <c r="AC10" s="48"/>
      <c r="AD10" s="3"/>
      <c r="AE10" s="3"/>
      <c r="AF10" s="3"/>
      <c r="AG10" s="3"/>
      <c r="AH10" s="3"/>
      <c r="AK10" s="3">
        <f t="shared" si="2"/>
        <v>0</v>
      </c>
      <c r="AL10" s="3">
        <f t="shared" si="3"/>
        <v>0</v>
      </c>
    </row>
    <row r="11" spans="1:38" ht="18" customHeight="1" x14ac:dyDescent="0.4">
      <c r="A11" s="31">
        <v>7</v>
      </c>
      <c r="B11" s="96"/>
      <c r="C11" s="95"/>
      <c r="D11" s="93"/>
      <c r="E11" s="183"/>
      <c r="F11" s="190"/>
      <c r="G11" s="191"/>
      <c r="H11" s="82"/>
      <c r="I11" s="82"/>
      <c r="J11" s="82"/>
      <c r="K11" s="82"/>
      <c r="L11" s="82"/>
      <c r="M11" s="198"/>
      <c r="N11" s="122"/>
      <c r="O11" s="144">
        <f>COUNTIF($C$5:$C$36,"B")</f>
        <v>0</v>
      </c>
      <c r="P11" s="145">
        <f>COUNTIF($AK$5:$AK$29,"B")</f>
        <v>0</v>
      </c>
      <c r="Q11" s="10"/>
      <c r="R11" s="11" t="s">
        <v>3</v>
      </c>
      <c r="S11" s="138">
        <f>IF(SUM(O$5:O11)&gt;8, IF(SUM(S$5:S10)=8, 0, 8 -SUM(O$5:O10)), O11)</f>
        <v>0</v>
      </c>
      <c r="T11" s="134">
        <f>IF(SUM(P$5:P11)&gt;10, IF(SUM(T$5:T10)=10, 0, 10 -SUM(P$5:P10)), P11)</f>
        <v>0</v>
      </c>
      <c r="U11" s="12" t="s">
        <v>7</v>
      </c>
      <c r="V11" s="146">
        <v>0.4</v>
      </c>
      <c r="W11" s="147">
        <v>0.2</v>
      </c>
      <c r="X11" s="34" t="s">
        <v>5</v>
      </c>
      <c r="Y11" s="132">
        <f t="shared" si="1"/>
        <v>0</v>
      </c>
      <c r="Z11" s="148">
        <f t="shared" si="0"/>
        <v>0</v>
      </c>
      <c r="AB11" s="113" t="s">
        <v>29</v>
      </c>
      <c r="AC11" s="48"/>
      <c r="AD11" s="3"/>
      <c r="AE11" s="3"/>
      <c r="AF11" s="3"/>
      <c r="AG11" s="3"/>
      <c r="AH11" s="3"/>
      <c r="AK11" s="3">
        <f t="shared" si="2"/>
        <v>0</v>
      </c>
      <c r="AL11" s="3">
        <f t="shared" si="3"/>
        <v>0</v>
      </c>
    </row>
    <row r="12" spans="1:38" ht="18" customHeight="1" x14ac:dyDescent="0.4">
      <c r="A12" s="31">
        <v>8</v>
      </c>
      <c r="B12" s="96"/>
      <c r="C12" s="95"/>
      <c r="D12" s="93"/>
      <c r="E12" s="183"/>
      <c r="F12" s="190"/>
      <c r="G12" s="191"/>
      <c r="H12" s="85"/>
      <c r="I12" s="82"/>
      <c r="J12" s="82"/>
      <c r="K12" s="82"/>
      <c r="L12" s="82"/>
      <c r="M12" s="198"/>
      <c r="N12" s="63"/>
      <c r="O12" s="149">
        <f>COUNTIF($C$5:$C$36,"A")</f>
        <v>0</v>
      </c>
      <c r="P12" s="150">
        <f>COUNTIF($AK$5:$AK$29,"A")</f>
        <v>0</v>
      </c>
      <c r="Q12" s="13"/>
      <c r="R12" s="11" t="s">
        <v>4</v>
      </c>
      <c r="S12" s="138">
        <f>IF(SUM(O$5:O12)&gt;8, IF(SUM(S$5:S11)=8, 0, 8 -SUM(O$5:O11)), O12)</f>
        <v>0</v>
      </c>
      <c r="T12" s="134">
        <f>IF(SUM(P$5:P12)&gt;10, IF(SUM(T$5:T11)=10, 0, 10 -SUM(P$5:P11)), P12)</f>
        <v>0</v>
      </c>
      <c r="U12" s="14" t="s">
        <v>7</v>
      </c>
      <c r="V12" s="151">
        <v>0.2</v>
      </c>
      <c r="W12" s="152">
        <v>0.1</v>
      </c>
      <c r="X12" s="35" t="s">
        <v>5</v>
      </c>
      <c r="Y12" s="132">
        <f t="shared" si="1"/>
        <v>0</v>
      </c>
      <c r="Z12" s="153">
        <f t="shared" si="0"/>
        <v>0</v>
      </c>
      <c r="AB12" s="113" t="s">
        <v>93</v>
      </c>
      <c r="AC12" s="48"/>
      <c r="AD12" s="3"/>
      <c r="AE12" s="3"/>
      <c r="AF12" s="3"/>
      <c r="AG12" s="3"/>
      <c r="AH12" s="3"/>
      <c r="AK12" s="3">
        <f t="shared" si="2"/>
        <v>0</v>
      </c>
      <c r="AL12" s="3">
        <f t="shared" si="3"/>
        <v>0</v>
      </c>
    </row>
    <row r="13" spans="1:38" ht="18" customHeight="1" thickBot="1" x14ac:dyDescent="0.45">
      <c r="A13" s="31">
        <v>9</v>
      </c>
      <c r="B13" s="96"/>
      <c r="C13" s="61"/>
      <c r="D13" s="33"/>
      <c r="E13" s="183"/>
      <c r="F13" s="190"/>
      <c r="G13" s="191"/>
      <c r="H13" s="85"/>
      <c r="I13" s="82"/>
      <c r="J13" s="82"/>
      <c r="K13" s="82"/>
      <c r="L13" s="82"/>
      <c r="M13" s="198"/>
      <c r="N13" s="63"/>
      <c r="O13" s="149">
        <f>COUNTIF($C$5:$C$29,"NE")</f>
        <v>0</v>
      </c>
      <c r="P13" s="154"/>
      <c r="Q13" s="110"/>
      <c r="R13" s="155" t="s">
        <v>48</v>
      </c>
      <c r="S13" s="138">
        <f>IF(SUM(O$5:O13)&gt;8, IF(SUM(S$5:S12)=8, 0, 8 -SUM(O$5:O12)), O13)</f>
        <v>0</v>
      </c>
      <c r="T13" s="53"/>
      <c r="U13" s="156"/>
      <c r="V13" s="157"/>
      <c r="W13" s="157"/>
      <c r="X13" s="158"/>
      <c r="Y13" s="112"/>
      <c r="Z13" s="159"/>
      <c r="AB13" s="113"/>
      <c r="AC13" s="3"/>
      <c r="AD13" s="3"/>
      <c r="AE13" s="3"/>
      <c r="AF13" s="3"/>
      <c r="AG13" s="3"/>
      <c r="AH13" s="3"/>
      <c r="AI13" s="3"/>
      <c r="AJ13" s="3"/>
      <c r="AK13" s="3">
        <f t="shared" si="2"/>
        <v>0</v>
      </c>
      <c r="AL13" s="3">
        <f t="shared" si="3"/>
        <v>0</v>
      </c>
    </row>
    <row r="14" spans="1:38" ht="18" customHeight="1" thickTop="1" thickBot="1" x14ac:dyDescent="0.45">
      <c r="A14" s="31">
        <v>10</v>
      </c>
      <c r="B14" s="96"/>
      <c r="C14" s="61"/>
      <c r="D14" s="33"/>
      <c r="E14" s="183"/>
      <c r="F14" s="190"/>
      <c r="G14" s="191"/>
      <c r="H14" s="85"/>
      <c r="I14" s="82"/>
      <c r="J14" s="82"/>
      <c r="K14" s="82"/>
      <c r="L14" s="82"/>
      <c r="M14" s="198"/>
      <c r="N14" s="63"/>
      <c r="O14" s="160"/>
      <c r="P14" s="26"/>
      <c r="Q14" s="6"/>
      <c r="R14" s="7" t="s">
        <v>8</v>
      </c>
      <c r="S14" s="15">
        <f>SUM(S5:S13)-IF(SUM(S5:S13)=8,IF(S16=0,1,0))</f>
        <v>0</v>
      </c>
      <c r="T14" s="15">
        <f>SUM(T5:T12)</f>
        <v>0</v>
      </c>
      <c r="U14" s="16"/>
      <c r="V14" s="161"/>
      <c r="W14" s="161"/>
      <c r="X14" s="36"/>
      <c r="Y14" s="162">
        <f>IF(S14&gt;8,"ERR",SUM(Y5:Y12))</f>
        <v>0</v>
      </c>
      <c r="Z14" s="21">
        <f>IF(T14&gt;10,"ERR",SUM(Z5:Z12))</f>
        <v>0</v>
      </c>
      <c r="AB14" s="3"/>
      <c r="AC14" s="3"/>
      <c r="AD14" s="3"/>
      <c r="AE14" s="3"/>
      <c r="AF14" s="3"/>
      <c r="AG14" s="3"/>
      <c r="AH14" s="3"/>
      <c r="AI14" s="3"/>
      <c r="AJ14" s="3"/>
      <c r="AK14" s="3">
        <f t="shared" si="2"/>
        <v>0</v>
      </c>
      <c r="AL14" s="3">
        <f t="shared" si="3"/>
        <v>0</v>
      </c>
    </row>
    <row r="15" spans="1:38" ht="18" customHeight="1" thickTop="1" x14ac:dyDescent="0.4">
      <c r="A15" s="31">
        <v>11</v>
      </c>
      <c r="B15" s="96"/>
      <c r="C15" s="95"/>
      <c r="D15" s="93"/>
      <c r="E15" s="184"/>
      <c r="F15" s="190"/>
      <c r="G15" s="191"/>
      <c r="H15" s="85"/>
      <c r="I15" s="82"/>
      <c r="J15" s="82"/>
      <c r="K15" s="82"/>
      <c r="L15" s="82"/>
      <c r="M15" s="198"/>
      <c r="N15" s="63"/>
      <c r="O15" s="163"/>
      <c r="P15" s="27" t="s">
        <v>9</v>
      </c>
      <c r="Q15" s="17"/>
      <c r="R15" s="18"/>
      <c r="S15" s="164">
        <f>IF(COUNTIF($D$5:$D$29,"I")&gt;0,1,0) + IF(COUNTIF($D$5:$D$29,"II")&gt;0,1,0) + IF(COUNTIF($D$5:$D$29,"III")&gt;0,1,0)</f>
        <v>0</v>
      </c>
      <c r="T15" s="134">
        <f>IF(COUNTIF($AL$5:$AL$29,"I")&gt;0,1,0) + IF(COUNTIF($AL$5:$AAL$29,"II")&gt;0,1,0) + IF(COUNTIF($AL$5:$AL$29,"III")&gt;0,1,0)</f>
        <v>0</v>
      </c>
      <c r="U15" s="19" t="s">
        <v>7</v>
      </c>
      <c r="V15" s="142">
        <v>0.5</v>
      </c>
      <c r="W15" s="143">
        <v>0.5</v>
      </c>
      <c r="X15" s="37" t="s">
        <v>5</v>
      </c>
      <c r="Y15" s="165">
        <f>S15*V15</f>
        <v>0</v>
      </c>
      <c r="Z15" s="141">
        <f>+T15*W15</f>
        <v>0</v>
      </c>
      <c r="AB15" s="3"/>
      <c r="AC15" s="3"/>
      <c r="AD15" s="3"/>
      <c r="AE15" s="3"/>
      <c r="AF15" s="3"/>
      <c r="AG15" s="3"/>
      <c r="AH15" s="3"/>
      <c r="AI15" s="3"/>
      <c r="AJ15" s="3"/>
      <c r="AK15" s="3">
        <f t="shared" si="2"/>
        <v>0</v>
      </c>
      <c r="AL15" s="3">
        <f t="shared" si="3"/>
        <v>0</v>
      </c>
    </row>
    <row r="16" spans="1:38" ht="18" customHeight="1" x14ac:dyDescent="0.4">
      <c r="A16" s="31">
        <v>12</v>
      </c>
      <c r="B16" s="97"/>
      <c r="C16" s="95"/>
      <c r="D16" s="93"/>
      <c r="E16" s="183"/>
      <c r="F16" s="190"/>
      <c r="G16" s="191"/>
      <c r="H16" s="85"/>
      <c r="I16" s="82"/>
      <c r="J16" s="82"/>
      <c r="K16" s="82"/>
      <c r="L16" s="82"/>
      <c r="M16" s="198"/>
      <c r="N16" s="39"/>
      <c r="O16" s="166"/>
      <c r="P16" s="28" t="s">
        <v>20</v>
      </c>
      <c r="Q16" s="38"/>
      <c r="R16" s="38"/>
      <c r="S16" s="167">
        <f>C29</f>
        <v>0</v>
      </c>
      <c r="T16" s="168">
        <f>C29</f>
        <v>0</v>
      </c>
      <c r="U16" s="52" t="s">
        <v>7</v>
      </c>
      <c r="V16" s="169">
        <v>1</v>
      </c>
      <c r="W16" s="170">
        <v>1</v>
      </c>
      <c r="X16" s="34" t="s">
        <v>5</v>
      </c>
      <c r="Y16" s="171" t="str">
        <f>IF(S16="c",0.5,IF(S16="d",0.5,IF(S16="e",0.5,IF(S16="f",0.5,IF(S16="g",0.5,IF(S16="h",0.5,IF(S16="ne",0,IF(S16="a",0,IF(S16="b",0.3,IF(S16="",0,"error"))))))))))</f>
        <v>error</v>
      </c>
      <c r="Z16" s="148" t="str">
        <f>IF(T16="c",0.3,IF(T16="d",0.5,IF(T16="e",0.5,IF(T16="f",0.5,IF(T16="g",0.5,IF(T16="h",0.5,IF(T16="a",0,IF(T16="b",0,IF(T16="",0,"error")))))))))</f>
        <v>error</v>
      </c>
      <c r="AB16" s="3"/>
      <c r="AC16" s="3"/>
      <c r="AD16" s="3"/>
      <c r="AE16" s="3"/>
      <c r="AF16" s="3"/>
      <c r="AG16" s="3"/>
      <c r="AH16" s="3"/>
      <c r="AI16" s="3"/>
      <c r="AJ16" s="3"/>
      <c r="AK16" s="3">
        <f t="shared" si="2"/>
        <v>0</v>
      </c>
      <c r="AL16" s="3">
        <f t="shared" si="3"/>
        <v>0</v>
      </c>
    </row>
    <row r="17" spans="1:41" ht="18" customHeight="1" thickBot="1" x14ac:dyDescent="0.45">
      <c r="A17" s="31">
        <v>13</v>
      </c>
      <c r="B17" s="96"/>
      <c r="C17" s="95"/>
      <c r="D17" s="93"/>
      <c r="E17" s="184"/>
      <c r="F17" s="190"/>
      <c r="G17" s="191"/>
      <c r="H17" s="85"/>
      <c r="I17" s="82"/>
      <c r="J17" s="82"/>
      <c r="K17" s="82"/>
      <c r="L17" s="82"/>
      <c r="M17" s="198"/>
      <c r="N17" s="63"/>
      <c r="O17" s="172"/>
      <c r="P17" s="29" t="s">
        <v>21</v>
      </c>
      <c r="Q17" s="20"/>
      <c r="R17" s="20"/>
      <c r="S17" s="173"/>
      <c r="T17" s="50">
        <f>F30</f>
        <v>0</v>
      </c>
      <c r="U17" s="19" t="s">
        <v>7</v>
      </c>
      <c r="V17" s="169">
        <v>1</v>
      </c>
      <c r="W17" s="170">
        <v>1</v>
      </c>
      <c r="X17" s="35" t="s">
        <v>5</v>
      </c>
      <c r="Y17" s="174">
        <f>S17*V17</f>
        <v>0</v>
      </c>
      <c r="Z17" s="153">
        <f>+T17*W17</f>
        <v>0</v>
      </c>
      <c r="AB17" s="3"/>
      <c r="AC17" s="3"/>
      <c r="AD17" s="3"/>
      <c r="AE17" s="3"/>
      <c r="AF17" s="3"/>
      <c r="AG17" s="3"/>
      <c r="AH17" s="3"/>
      <c r="AI17" s="3"/>
      <c r="AJ17" s="3"/>
      <c r="AK17" s="3">
        <f t="shared" si="2"/>
        <v>0</v>
      </c>
      <c r="AL17" s="3">
        <f t="shared" si="3"/>
        <v>0</v>
      </c>
    </row>
    <row r="18" spans="1:41" s="5" customFormat="1" ht="18" customHeight="1" thickTop="1" thickBot="1" x14ac:dyDescent="0.45">
      <c r="A18" s="31">
        <v>14</v>
      </c>
      <c r="B18" s="96"/>
      <c r="C18" s="61"/>
      <c r="D18" s="33"/>
      <c r="E18" s="184"/>
      <c r="F18" s="190"/>
      <c r="G18" s="191"/>
      <c r="H18" s="85"/>
      <c r="I18" s="82"/>
      <c r="J18" s="82"/>
      <c r="K18" s="82"/>
      <c r="L18" s="82"/>
      <c r="M18" s="198"/>
      <c r="N18" s="114"/>
      <c r="O18" s="172"/>
      <c r="P18" s="30" t="s">
        <v>17</v>
      </c>
      <c r="Q18" s="22"/>
      <c r="R18" s="22"/>
      <c r="S18" s="22"/>
      <c r="T18" s="22"/>
      <c r="U18" s="22"/>
      <c r="V18" s="22"/>
      <c r="W18" s="23"/>
      <c r="X18" s="24" t="s">
        <v>5</v>
      </c>
      <c r="Y18" s="175">
        <f>SUM(Y14:Y16)</f>
        <v>0</v>
      </c>
      <c r="Z18" s="25">
        <f>SUM(Z14:Z17)</f>
        <v>0</v>
      </c>
      <c r="AB18" s="3"/>
      <c r="AC18" s="3"/>
      <c r="AD18" s="3"/>
      <c r="AE18" s="3"/>
      <c r="AF18" s="3"/>
      <c r="AG18" s="3"/>
      <c r="AH18" s="3"/>
      <c r="AI18" s="3"/>
      <c r="AJ18" s="3"/>
      <c r="AK18" s="3">
        <f t="shared" si="2"/>
        <v>0</v>
      </c>
      <c r="AL18" s="3">
        <f t="shared" si="3"/>
        <v>0</v>
      </c>
    </row>
    <row r="19" spans="1:41" ht="18" customHeight="1" thickTop="1" thickBot="1" x14ac:dyDescent="0.45">
      <c r="A19" s="31">
        <v>15</v>
      </c>
      <c r="B19" s="97"/>
      <c r="C19" s="61"/>
      <c r="D19" s="33"/>
      <c r="E19" s="184"/>
      <c r="F19" s="190"/>
      <c r="G19" s="191"/>
      <c r="H19" s="85"/>
      <c r="I19" s="82"/>
      <c r="J19" s="82"/>
      <c r="K19" s="82"/>
      <c r="L19" s="82"/>
      <c r="M19" s="198"/>
      <c r="N19" s="63"/>
      <c r="O19" s="176"/>
      <c r="P19" s="30" t="s">
        <v>34</v>
      </c>
      <c r="Q19" s="30"/>
      <c r="R19" s="30"/>
      <c r="S19" s="30"/>
      <c r="T19" s="30"/>
      <c r="U19" s="30"/>
      <c r="V19" s="30"/>
      <c r="W19" s="30"/>
      <c r="X19" s="24" t="s">
        <v>5</v>
      </c>
      <c r="Y19" s="3"/>
      <c r="Z19" s="25">
        <f>G30</f>
        <v>-0.3</v>
      </c>
      <c r="AB19" s="113" t="s">
        <v>100</v>
      </c>
      <c r="AC19" s="3"/>
      <c r="AD19" s="3"/>
      <c r="AE19" s="3"/>
      <c r="AF19" s="3"/>
      <c r="AG19" s="3"/>
      <c r="AH19" s="3"/>
      <c r="AI19" s="3"/>
      <c r="AJ19" s="3"/>
      <c r="AK19" s="3">
        <f t="shared" si="2"/>
        <v>0</v>
      </c>
      <c r="AL19" s="3">
        <f t="shared" si="3"/>
        <v>0</v>
      </c>
    </row>
    <row r="20" spans="1:41" ht="18" customHeight="1" thickTop="1" thickBot="1" x14ac:dyDescent="0.45">
      <c r="A20" s="31">
        <v>16</v>
      </c>
      <c r="B20" s="96"/>
      <c r="C20" s="61"/>
      <c r="D20" s="33"/>
      <c r="E20" s="184"/>
      <c r="F20" s="190"/>
      <c r="G20" s="191"/>
      <c r="H20" s="85"/>
      <c r="I20" s="82"/>
      <c r="J20" s="82"/>
      <c r="K20" s="82"/>
      <c r="L20" s="82"/>
      <c r="M20" s="198"/>
      <c r="N20" s="63"/>
      <c r="O20" s="172"/>
      <c r="AB20" s="113" t="s">
        <v>101</v>
      </c>
      <c r="AC20" s="3"/>
      <c r="AD20" s="3"/>
      <c r="AE20" s="3"/>
      <c r="AF20" s="3"/>
      <c r="AG20" s="3"/>
      <c r="AH20" s="3"/>
      <c r="AI20" s="3"/>
      <c r="AJ20" s="3"/>
      <c r="AK20" s="3">
        <f t="shared" si="2"/>
        <v>0</v>
      </c>
      <c r="AL20" s="3">
        <f t="shared" si="3"/>
        <v>0</v>
      </c>
    </row>
    <row r="21" spans="1:41" ht="18" customHeight="1" thickTop="1" thickBot="1" x14ac:dyDescent="0.45">
      <c r="A21" s="31">
        <v>17</v>
      </c>
      <c r="B21" s="96"/>
      <c r="C21" s="61"/>
      <c r="D21" s="33"/>
      <c r="E21" s="184"/>
      <c r="F21" s="190"/>
      <c r="G21" s="191"/>
      <c r="H21" s="85"/>
      <c r="I21" s="82"/>
      <c r="J21" s="82"/>
      <c r="K21" s="82"/>
      <c r="L21" s="82"/>
      <c r="M21" s="198"/>
      <c r="N21" s="63"/>
      <c r="O21" s="172"/>
      <c r="P21" s="30" t="s">
        <v>18</v>
      </c>
      <c r="Q21" s="22"/>
      <c r="R21" s="22"/>
      <c r="S21" s="22"/>
      <c r="T21" s="22"/>
      <c r="U21" s="22"/>
      <c r="V21" s="22"/>
      <c r="W21" s="23"/>
      <c r="X21" s="24" t="s">
        <v>5</v>
      </c>
      <c r="Y21" s="175">
        <f>10-I30</f>
        <v>10</v>
      </c>
      <c r="Z21" s="25">
        <f>10-M30</f>
        <v>10</v>
      </c>
      <c r="AB21" s="3"/>
      <c r="AC21" s="3"/>
      <c r="AD21" s="3"/>
      <c r="AE21" s="3"/>
      <c r="AF21" s="3"/>
      <c r="AG21" s="3"/>
      <c r="AH21" s="3"/>
      <c r="AI21" s="3"/>
      <c r="AJ21" s="3"/>
      <c r="AK21" s="3">
        <f t="shared" si="2"/>
        <v>0</v>
      </c>
      <c r="AL21" s="3">
        <f t="shared" si="3"/>
        <v>0</v>
      </c>
    </row>
    <row r="22" spans="1:41" ht="18" customHeight="1" thickTop="1" x14ac:dyDescent="0.4">
      <c r="A22" s="31">
        <v>18</v>
      </c>
      <c r="B22" s="97"/>
      <c r="C22" s="61"/>
      <c r="D22" s="33"/>
      <c r="E22" s="184"/>
      <c r="F22" s="190"/>
      <c r="G22" s="191"/>
      <c r="H22" s="85"/>
      <c r="I22" s="82"/>
      <c r="J22" s="82"/>
      <c r="K22" s="82"/>
      <c r="L22" s="82"/>
      <c r="M22" s="198"/>
      <c r="N22" s="39"/>
      <c r="O22" s="172"/>
      <c r="AB22" s="3"/>
      <c r="AC22" s="3"/>
      <c r="AD22" s="3"/>
      <c r="AE22" s="3"/>
      <c r="AF22" s="3"/>
      <c r="AG22" s="3"/>
      <c r="AH22" s="3"/>
      <c r="AI22" s="3"/>
      <c r="AJ22" s="3"/>
      <c r="AK22" s="3">
        <f t="shared" si="2"/>
        <v>0</v>
      </c>
      <c r="AL22" s="3">
        <f t="shared" si="3"/>
        <v>0</v>
      </c>
    </row>
    <row r="23" spans="1:41" ht="18" customHeight="1" thickBot="1" x14ac:dyDescent="0.45">
      <c r="A23" s="31">
        <v>19</v>
      </c>
      <c r="B23" s="96"/>
      <c r="C23" s="95"/>
      <c r="D23" s="93"/>
      <c r="E23" s="184"/>
      <c r="F23" s="190"/>
      <c r="G23" s="191"/>
      <c r="H23" s="85"/>
      <c r="I23" s="82"/>
      <c r="J23" s="82"/>
      <c r="K23" s="82"/>
      <c r="L23" s="82"/>
      <c r="M23" s="198"/>
      <c r="N23" s="39"/>
      <c r="O23" s="172"/>
      <c r="P23" s="116" t="s">
        <v>35</v>
      </c>
      <c r="Q23" s="117"/>
      <c r="R23" s="117"/>
      <c r="S23" s="117"/>
      <c r="T23" s="117"/>
      <c r="U23" s="117"/>
      <c r="V23" s="117"/>
      <c r="W23" s="117"/>
      <c r="X23" s="118"/>
      <c r="Y23" s="118">
        <f>8-S14</f>
        <v>8</v>
      </c>
      <c r="Z23" s="117">
        <f>IF(T14&gt;=7, 0, IF(T14&gt;=5, 4, IF(T14&gt;=3, 6, IF(T14 &gt;= 1, 8, IF(T14 &lt; 1, 10 )))))</f>
        <v>10</v>
      </c>
      <c r="AA23" s="119" t="s">
        <v>36</v>
      </c>
      <c r="AB23" s="117"/>
      <c r="AC23" s="3"/>
      <c r="AD23" s="3"/>
      <c r="AE23" s="3"/>
      <c r="AF23" s="3"/>
      <c r="AG23" s="3"/>
      <c r="AH23" s="3"/>
      <c r="AI23" s="3"/>
      <c r="AJ23" s="3"/>
      <c r="AK23" s="3">
        <f t="shared" si="2"/>
        <v>0</v>
      </c>
      <c r="AL23" s="3">
        <f t="shared" si="3"/>
        <v>0</v>
      </c>
    </row>
    <row r="24" spans="1:41" ht="18" customHeight="1" thickTop="1" thickBot="1" x14ac:dyDescent="0.45">
      <c r="A24" s="31">
        <v>20</v>
      </c>
      <c r="B24" s="32"/>
      <c r="C24" s="61"/>
      <c r="D24" s="33"/>
      <c r="E24" s="184"/>
      <c r="F24" s="190"/>
      <c r="G24" s="191"/>
      <c r="H24" s="85"/>
      <c r="I24" s="82"/>
      <c r="J24" s="82"/>
      <c r="K24" s="82"/>
      <c r="L24" s="82"/>
      <c r="M24" s="198"/>
      <c r="N24" s="39"/>
      <c r="O24" s="172"/>
      <c r="P24" s="30" t="s">
        <v>19</v>
      </c>
      <c r="Q24" s="22"/>
      <c r="R24" s="22"/>
      <c r="S24" s="22"/>
      <c r="T24" s="22"/>
      <c r="U24" s="22"/>
      <c r="V24" s="22"/>
      <c r="W24" s="23"/>
      <c r="X24" s="24" t="s">
        <v>5</v>
      </c>
      <c r="Y24" s="175">
        <f>+Y18+Y21-Y23</f>
        <v>2</v>
      </c>
      <c r="Z24" s="25">
        <f>+Z18+Z19+Z21-Z23</f>
        <v>-0.30000000000000071</v>
      </c>
      <c r="AB24" s="3"/>
      <c r="AC24" s="3"/>
      <c r="AK24" s="3">
        <f t="shared" si="2"/>
        <v>0</v>
      </c>
      <c r="AL24" s="3">
        <f t="shared" si="3"/>
        <v>0</v>
      </c>
    </row>
    <row r="25" spans="1:41" ht="18" customHeight="1" thickTop="1" x14ac:dyDescent="0.4">
      <c r="A25" s="31">
        <v>21</v>
      </c>
      <c r="B25" s="32"/>
      <c r="C25" s="61"/>
      <c r="D25" s="33"/>
      <c r="E25" s="184"/>
      <c r="F25" s="190"/>
      <c r="G25" s="191"/>
      <c r="H25" s="85"/>
      <c r="I25" s="82"/>
      <c r="J25" s="82"/>
      <c r="K25" s="82"/>
      <c r="L25" s="82"/>
      <c r="M25" s="198"/>
      <c r="N25" s="39"/>
      <c r="O25" s="172"/>
      <c r="Y25" s="177" t="s">
        <v>91</v>
      </c>
      <c r="Z25" s="178" t="s">
        <v>92</v>
      </c>
      <c r="AB25" s="3"/>
      <c r="AC25" s="3"/>
      <c r="AK25" s="3">
        <f t="shared" si="2"/>
        <v>0</v>
      </c>
      <c r="AL25" s="3">
        <f t="shared" si="3"/>
        <v>0</v>
      </c>
    </row>
    <row r="26" spans="1:41" ht="18" customHeight="1" x14ac:dyDescent="0.4">
      <c r="A26" s="31">
        <v>22</v>
      </c>
      <c r="B26" s="32"/>
      <c r="C26" s="61"/>
      <c r="D26" s="33"/>
      <c r="E26" s="184"/>
      <c r="F26" s="190"/>
      <c r="G26" s="191"/>
      <c r="H26" s="85"/>
      <c r="I26" s="82"/>
      <c r="J26" s="82"/>
      <c r="K26" s="82"/>
      <c r="L26" s="82"/>
      <c r="M26" s="198"/>
      <c r="N26" s="39"/>
      <c r="O26" s="172"/>
      <c r="AB26" s="3"/>
      <c r="AK26" s="3">
        <f t="shared" si="2"/>
        <v>0</v>
      </c>
      <c r="AL26" s="3">
        <f t="shared" si="3"/>
        <v>0</v>
      </c>
    </row>
    <row r="27" spans="1:41" ht="18" customHeight="1" x14ac:dyDescent="0.4">
      <c r="A27" s="31">
        <v>23</v>
      </c>
      <c r="B27" s="32" t="s">
        <v>32</v>
      </c>
      <c r="C27" s="61"/>
      <c r="D27" s="33"/>
      <c r="E27" s="184"/>
      <c r="F27" s="190"/>
      <c r="G27" s="191"/>
      <c r="H27" s="85"/>
      <c r="I27" s="82"/>
      <c r="J27" s="82"/>
      <c r="K27" s="82"/>
      <c r="L27" s="82"/>
      <c r="M27" s="198"/>
      <c r="N27" s="39"/>
      <c r="O27" s="172"/>
      <c r="AB27" s="3"/>
      <c r="AK27" s="3">
        <f t="shared" si="2"/>
        <v>0</v>
      </c>
      <c r="AL27" s="3">
        <f t="shared" si="3"/>
        <v>0</v>
      </c>
    </row>
    <row r="28" spans="1:41" ht="18" customHeight="1" x14ac:dyDescent="0.4">
      <c r="A28" s="31">
        <v>24</v>
      </c>
      <c r="B28" s="32" t="s">
        <v>31</v>
      </c>
      <c r="C28" s="61"/>
      <c r="D28" s="121"/>
      <c r="E28" s="184"/>
      <c r="F28" s="190"/>
      <c r="G28" s="193">
        <v>-0.3</v>
      </c>
      <c r="H28" s="85"/>
      <c r="I28" s="82"/>
      <c r="J28" s="82"/>
      <c r="K28" s="82"/>
      <c r="L28" s="82"/>
      <c r="M28" s="198"/>
      <c r="N28" s="39"/>
      <c r="O28" s="172"/>
      <c r="AK28" s="3">
        <f t="shared" si="2"/>
        <v>0</v>
      </c>
      <c r="AL28" s="3">
        <f t="shared" si="3"/>
        <v>0</v>
      </c>
    </row>
    <row r="29" spans="1:41" ht="18" customHeight="1" thickBot="1" x14ac:dyDescent="0.45">
      <c r="A29" s="56">
        <v>25</v>
      </c>
      <c r="B29" s="202"/>
      <c r="C29" s="62"/>
      <c r="D29" s="54"/>
      <c r="E29" s="185"/>
      <c r="F29" s="194"/>
      <c r="G29" s="195"/>
      <c r="H29" s="86"/>
      <c r="I29" s="87"/>
      <c r="J29" s="87"/>
      <c r="K29" s="87"/>
      <c r="L29" s="87"/>
      <c r="M29" s="199"/>
      <c r="N29" s="64"/>
      <c r="O29" s="179"/>
      <c r="AK29" s="3">
        <f t="shared" si="2"/>
        <v>0</v>
      </c>
      <c r="AL29" s="3">
        <f t="shared" si="3"/>
        <v>0</v>
      </c>
    </row>
    <row r="30" spans="1:41" ht="21" thickTop="1" thickBot="1" x14ac:dyDescent="0.4">
      <c r="B30" s="55" t="s">
        <v>12</v>
      </c>
      <c r="C30" s="58">
        <f>COUNTA(C5:C29)</f>
        <v>0</v>
      </c>
      <c r="D30" s="55"/>
      <c r="E30" s="186"/>
      <c r="F30" s="57">
        <f>SUM(F5:F29)</f>
        <v>0</v>
      </c>
      <c r="G30" s="57">
        <f>SUM(G5:G29)</f>
        <v>-0.3</v>
      </c>
      <c r="H30" s="88" t="s">
        <v>97</v>
      </c>
      <c r="I30" s="201">
        <f>SUM(H5:L29)</f>
        <v>0</v>
      </c>
      <c r="J30" s="89"/>
      <c r="K30" s="89"/>
      <c r="L30" s="89" t="s">
        <v>98</v>
      </c>
      <c r="M30" s="200">
        <f>SUM(H5:M29)</f>
        <v>0</v>
      </c>
      <c r="N30" s="1"/>
    </row>
    <row r="31" spans="1:41" ht="30.5" thickTop="1" x14ac:dyDescent="0.55000000000000004">
      <c r="AM31" s="66">
        <v>0.8</v>
      </c>
      <c r="AN31" s="65" t="s">
        <v>5</v>
      </c>
      <c r="AO31" s="67">
        <f t="shared" ref="AO31:AO38" si="4">+AK31*AM31</f>
        <v>0</v>
      </c>
    </row>
    <row r="32" spans="1:41" ht="30" x14ac:dyDescent="0.55000000000000004">
      <c r="AM32" s="69">
        <v>0.7</v>
      </c>
      <c r="AN32" s="68" t="s">
        <v>5</v>
      </c>
      <c r="AO32" s="70">
        <f t="shared" si="4"/>
        <v>0</v>
      </c>
    </row>
    <row r="33" spans="36:43" ht="30" x14ac:dyDescent="0.55000000000000004">
      <c r="AM33" s="69">
        <v>0.6</v>
      </c>
      <c r="AN33" s="68" t="s">
        <v>5</v>
      </c>
      <c r="AO33" s="70">
        <f t="shared" si="4"/>
        <v>0</v>
      </c>
    </row>
    <row r="34" spans="36:43" ht="30" x14ac:dyDescent="0.55000000000000004">
      <c r="AM34" s="69">
        <v>0.5</v>
      </c>
      <c r="AN34" s="68" t="s">
        <v>5</v>
      </c>
      <c r="AO34" s="70">
        <f t="shared" si="4"/>
        <v>0</v>
      </c>
    </row>
    <row r="35" spans="36:43" ht="30" x14ac:dyDescent="0.55000000000000004">
      <c r="AM35" s="69">
        <v>0.4</v>
      </c>
      <c r="AN35" s="68" t="s">
        <v>5</v>
      </c>
      <c r="AO35" s="70">
        <f t="shared" si="4"/>
        <v>0</v>
      </c>
    </row>
    <row r="36" spans="36:43" ht="30" x14ac:dyDescent="0.55000000000000004">
      <c r="AM36" s="69">
        <v>0.3</v>
      </c>
      <c r="AN36" s="68" t="s">
        <v>5</v>
      </c>
      <c r="AO36" s="70">
        <f t="shared" si="4"/>
        <v>0</v>
      </c>
    </row>
    <row r="37" spans="36:43" ht="30" x14ac:dyDescent="0.55000000000000004">
      <c r="AM37" s="69">
        <v>0.2</v>
      </c>
      <c r="AN37" s="68" t="s">
        <v>5</v>
      </c>
      <c r="AO37" s="70">
        <f t="shared" si="4"/>
        <v>0</v>
      </c>
    </row>
    <row r="38" spans="36:43" ht="30.5" thickBot="1" x14ac:dyDescent="0.6">
      <c r="AM38" s="72">
        <v>0.1</v>
      </c>
      <c r="AN38" s="71" t="s">
        <v>5</v>
      </c>
      <c r="AO38" s="73">
        <f t="shared" si="4"/>
        <v>0</v>
      </c>
    </row>
    <row r="39" spans="36:43" ht="40" thickBot="1" x14ac:dyDescent="1.1499999999999999">
      <c r="AM39" s="75"/>
      <c r="AN39" s="74"/>
      <c r="AO39" s="76">
        <f>IF(AK39&gt;10,"ERR",SUM(AO31:AO38))</f>
        <v>0</v>
      </c>
    </row>
    <row r="40" spans="36:43" ht="30" x14ac:dyDescent="0.55000000000000004">
      <c r="AM40" s="78">
        <v>0.5</v>
      </c>
      <c r="AN40" s="77" t="s">
        <v>5</v>
      </c>
      <c r="AO40" s="79">
        <f>+AK40*AM40</f>
        <v>0</v>
      </c>
    </row>
    <row r="41" spans="36:43" ht="30" x14ac:dyDescent="0.55000000000000004">
      <c r="AM41" s="80"/>
      <c r="AN41" s="68" t="s">
        <v>5</v>
      </c>
      <c r="AO41" s="70">
        <f>IF(AK41="c",0.3,IF(AK41="d",0.5,IF(AK41="e",0.5,IF(AK41="f",0.5,IF(AK41="a",0,IF(AK41="b",0,IF(AK41="",0,"error")))))))</f>
        <v>0</v>
      </c>
    </row>
    <row r="42" spans="36:43" ht="15" customHeight="1" thickBot="1" x14ac:dyDescent="0.6">
      <c r="AM42" s="81"/>
      <c r="AN42" s="71" t="s">
        <v>5</v>
      </c>
      <c r="AO42" s="73">
        <f>+AK42</f>
        <v>0</v>
      </c>
    </row>
    <row r="43" spans="36:43" ht="15.75" customHeight="1" x14ac:dyDescent="0.35">
      <c r="AJ43" s="207" t="s">
        <v>22</v>
      </c>
      <c r="AK43" s="208"/>
      <c r="AL43" s="208"/>
      <c r="AM43" s="208"/>
      <c r="AN43" s="211"/>
      <c r="AO43" s="213">
        <f>SUM(AO39:AO42)</f>
        <v>0</v>
      </c>
    </row>
    <row r="44" spans="36:43" ht="16" thickBot="1" x14ac:dyDescent="0.4">
      <c r="AJ44" s="209"/>
      <c r="AK44" s="210"/>
      <c r="AL44" s="210"/>
      <c r="AM44" s="210"/>
      <c r="AN44" s="212"/>
      <c r="AO44" s="214"/>
    </row>
    <row r="45" spans="36:43" ht="303" thickTop="1" x14ac:dyDescent="8.25">
      <c r="AQ45" s="105" t="str">
        <f>+H30</f>
        <v>KM:</v>
      </c>
    </row>
  </sheetData>
  <mergeCells count="3">
    <mergeCell ref="AN43:AN44"/>
    <mergeCell ref="AJ43:AM44"/>
    <mergeCell ref="AO43:AO44"/>
  </mergeCells>
  <conditionalFormatting sqref="AO39">
    <cfRule type="cellIs" dxfId="59" priority="6" stopIfTrue="1" operator="equal">
      <formula>"ERR"</formula>
    </cfRule>
  </conditionalFormatting>
  <conditionalFormatting sqref="AA6:AA8">
    <cfRule type="cellIs" dxfId="58" priority="2" operator="greaterThan">
      <formula>5</formula>
    </cfRule>
  </conditionalFormatting>
  <conditionalFormatting sqref="Z14">
    <cfRule type="cellIs" dxfId="57" priority="4" stopIfTrue="1" operator="equal">
      <formula>"ERR"</formula>
    </cfRule>
  </conditionalFormatting>
  <conditionalFormatting sqref="T14">
    <cfRule type="cellIs" dxfId="56" priority="5" stopIfTrue="1" operator="between">
      <formula>0.1</formula>
      <formula>9.9</formula>
    </cfRule>
  </conditionalFormatting>
  <conditionalFormatting sqref="AA5">
    <cfRule type="cellIs" dxfId="55" priority="3" operator="greaterThan">
      <formula>5</formula>
    </cfRule>
  </conditionalFormatting>
  <conditionalFormatting sqref="S14">
    <cfRule type="cellIs" dxfId="54" priority="1" stopIfTrue="1" operator="between">
      <formula>0.1</formula>
      <formula>9.9</formula>
    </cfRule>
  </conditionalFormatting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1"/>
  <headerFooter alignWithMargins="0">
    <oddFooter xml:space="preserve">&amp;R&amp;"Times New Roman,Normal"&amp;8TT, NOR  19.11.05 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Q45"/>
  <sheetViews>
    <sheetView zoomScale="70" zoomScaleNormal="70" workbookViewId="0">
      <selection sqref="A1:XFD1048576"/>
    </sheetView>
  </sheetViews>
  <sheetFormatPr baseColWidth="10" defaultColWidth="8.921875" defaultRowHeight="15.5" x14ac:dyDescent="0.35"/>
  <cols>
    <col min="1" max="1" width="3.84375" customWidth="1"/>
    <col min="2" max="2" width="30.61328125" customWidth="1"/>
    <col min="3" max="3" width="5.4609375" style="2" customWidth="1"/>
    <col min="4" max="5" width="3.15234375" style="2" customWidth="1"/>
    <col min="6" max="6" width="4.84375" style="47" customWidth="1"/>
    <col min="7" max="7" width="7.15234375" style="47" customWidth="1"/>
    <col min="8" max="8" width="6.4609375" style="47" customWidth="1"/>
    <col min="9" max="11" width="3.921875" style="47" customWidth="1"/>
    <col min="12" max="12" width="2.84375" style="47" customWidth="1"/>
    <col min="13" max="13" width="5.69140625" style="47" customWidth="1"/>
    <col min="14" max="14" width="26.15234375" customWidth="1"/>
    <col min="15" max="15" width="2.4609375" customWidth="1"/>
    <col min="16" max="16" width="1.84375" style="2" customWidth="1"/>
    <col min="17" max="17" width="1.921875" style="1" customWidth="1"/>
    <col min="18" max="18" width="2.53515625" style="1" customWidth="1"/>
    <col min="19" max="19" width="3.07421875" style="1" customWidth="1"/>
    <col min="20" max="20" width="4.3828125" style="1" customWidth="1"/>
    <col min="21" max="21" width="2" customWidth="1"/>
    <col min="22" max="22" width="4.23046875" customWidth="1"/>
    <col min="23" max="23" width="4.07421875" style="4" customWidth="1"/>
    <col min="24" max="24" width="2" style="2" customWidth="1"/>
    <col min="25" max="25" width="5.07421875" style="2" customWidth="1"/>
    <col min="26" max="26" width="6.69140625" customWidth="1"/>
    <col min="27" max="27" width="3" customWidth="1"/>
    <col min="28" max="28" width="18.23046875" customWidth="1"/>
    <col min="29" max="29" width="3" customWidth="1"/>
    <col min="30" max="30" width="4.4609375" customWidth="1"/>
    <col min="31" max="31" width="1.4609375" customWidth="1"/>
    <col min="32" max="36" width="4.4609375" customWidth="1"/>
    <col min="37" max="37" width="6.07421875" customWidth="1"/>
    <col min="39" max="39" width="8.3828125" customWidth="1"/>
    <col min="40" max="40" width="4.53515625" customWidth="1"/>
    <col min="41" max="41" width="10.61328125" customWidth="1"/>
    <col min="43" max="43" width="91.07421875" customWidth="1"/>
  </cols>
  <sheetData>
    <row r="1" spans="1:38" s="3" customFormat="1" ht="52.5" customHeight="1" x14ac:dyDescent="0.2">
      <c r="B1" s="8" t="s">
        <v>24</v>
      </c>
      <c r="C1" s="9"/>
      <c r="D1" s="9"/>
      <c r="E1" s="9"/>
      <c r="F1" s="46"/>
      <c r="G1" s="46"/>
    </row>
    <row r="2" spans="1:38" s="3" customFormat="1" ht="23.25" customHeight="1" x14ac:dyDescent="0.4">
      <c r="B2" s="59" t="s">
        <v>23</v>
      </c>
      <c r="C2" s="91" t="s">
        <v>73</v>
      </c>
      <c r="D2" s="9"/>
      <c r="E2" s="9"/>
      <c r="F2" s="46"/>
      <c r="G2" s="46"/>
      <c r="H2" s="46"/>
      <c r="I2" s="46"/>
      <c r="J2" s="46"/>
      <c r="K2" s="46"/>
      <c r="L2" s="46"/>
      <c r="M2" s="46"/>
    </row>
    <row r="3" spans="1:38" s="3" customFormat="1" ht="21.75" customHeight="1" x14ac:dyDescent="0.35">
      <c r="B3" s="8"/>
      <c r="C3" s="9"/>
      <c r="D3" s="9"/>
      <c r="E3" s="9"/>
      <c r="F3" s="46"/>
      <c r="G3" s="46"/>
      <c r="H3" s="46"/>
      <c r="I3" s="46"/>
      <c r="J3" s="46"/>
      <c r="K3" s="46"/>
      <c r="L3" s="46"/>
      <c r="M3" s="196" t="s">
        <v>95</v>
      </c>
      <c r="O3" s="120"/>
    </row>
    <row r="4" spans="1:38" s="3" customFormat="1" ht="15.75" customHeight="1" x14ac:dyDescent="0.3">
      <c r="A4" s="40"/>
      <c r="B4" s="45" t="s">
        <v>13</v>
      </c>
      <c r="C4" s="42" t="s">
        <v>14</v>
      </c>
      <c r="D4" s="42" t="s">
        <v>11</v>
      </c>
      <c r="E4" s="180" t="s">
        <v>94</v>
      </c>
      <c r="F4" s="187" t="s">
        <v>21</v>
      </c>
      <c r="G4" s="187" t="s">
        <v>33</v>
      </c>
      <c r="H4" s="90" t="s">
        <v>15</v>
      </c>
      <c r="I4" s="90"/>
      <c r="J4" s="90"/>
      <c r="K4" s="90"/>
      <c r="L4" s="90"/>
      <c r="M4" s="187" t="s">
        <v>96</v>
      </c>
      <c r="N4" s="43" t="s">
        <v>16</v>
      </c>
      <c r="O4" s="123" t="s">
        <v>91</v>
      </c>
      <c r="P4" s="124" t="s">
        <v>92</v>
      </c>
      <c r="Q4" s="125"/>
      <c r="R4" s="125"/>
      <c r="S4" s="123" t="s">
        <v>91</v>
      </c>
      <c r="T4" s="124" t="s">
        <v>92</v>
      </c>
      <c r="U4" s="125"/>
      <c r="V4" s="123" t="s">
        <v>91</v>
      </c>
      <c r="W4" s="124" t="s">
        <v>92</v>
      </c>
      <c r="X4" s="125"/>
      <c r="Y4" s="123" t="s">
        <v>91</v>
      </c>
      <c r="Z4" s="124" t="s">
        <v>92</v>
      </c>
    </row>
    <row r="5" spans="1:38" s="3" customFormat="1" ht="18" customHeight="1" x14ac:dyDescent="0.4">
      <c r="A5" s="44">
        <v>1</v>
      </c>
      <c r="B5" s="97"/>
      <c r="C5" s="60"/>
      <c r="D5" s="41"/>
      <c r="E5" s="181"/>
      <c r="F5" s="188"/>
      <c r="G5" s="189"/>
      <c r="H5" s="83"/>
      <c r="I5" s="84"/>
      <c r="J5" s="84"/>
      <c r="K5" s="84"/>
      <c r="L5" s="84"/>
      <c r="M5" s="197"/>
      <c r="N5" s="101"/>
      <c r="O5" s="126">
        <f>COUNTIF($C$5:$C$36,"H")</f>
        <v>0</v>
      </c>
      <c r="P5" s="127">
        <f>COUNTIF($AK$5:$AK$29,"H")</f>
        <v>0</v>
      </c>
      <c r="Q5" s="106"/>
      <c r="R5" s="107" t="s">
        <v>26</v>
      </c>
      <c r="S5" s="128">
        <f>IF(SUM(O$5:O5)&gt;8, IF(SUM(S5:S$5)=8, 0, 8 -SUM(O5:O$5)), O5)</f>
        <v>0</v>
      </c>
      <c r="T5" s="129">
        <f>IF(SUM(P$5:P5)&gt;10, IF(SUM(T5:T$5)=10, 0, 10 -SUM(P5:P$5)), P5)</f>
        <v>0</v>
      </c>
      <c r="U5" s="108" t="s">
        <v>7</v>
      </c>
      <c r="V5" s="130">
        <v>0.8</v>
      </c>
      <c r="W5" s="131">
        <v>0.8</v>
      </c>
      <c r="X5" s="109" t="s">
        <v>5</v>
      </c>
      <c r="Y5" s="132">
        <f>+S5*V5</f>
        <v>0</v>
      </c>
      <c r="Z5" s="133">
        <f t="shared" ref="Z5:Z12" si="0">+T5*W5</f>
        <v>0</v>
      </c>
      <c r="AA5" s="134">
        <f>COUNTIF($AL$5:$AL$29,"I")</f>
        <v>0</v>
      </c>
      <c r="AB5" s="135" t="str">
        <f>IF(AA5&gt;5,"zuviel Elemente aus Gr.I","Gr I  Ok")</f>
        <v>Gr I  Ok</v>
      </c>
      <c r="AC5" s="53"/>
      <c r="AK5" s="3">
        <f>IF(ISBLANK(E5),C5,0)</f>
        <v>0</v>
      </c>
      <c r="AL5" s="3">
        <f>IF(ISBLANK(E5),D5,0)</f>
        <v>0</v>
      </c>
    </row>
    <row r="6" spans="1:38" s="3" customFormat="1" ht="18" customHeight="1" x14ac:dyDescent="0.4">
      <c r="A6" s="31">
        <v>2</v>
      </c>
      <c r="B6" s="96"/>
      <c r="C6" s="95"/>
      <c r="D6" s="93"/>
      <c r="E6" s="182"/>
      <c r="F6" s="190"/>
      <c r="G6" s="191"/>
      <c r="H6" s="85"/>
      <c r="I6" s="82"/>
      <c r="J6" s="82"/>
      <c r="K6" s="82"/>
      <c r="L6" s="82"/>
      <c r="M6" s="198"/>
      <c r="N6" s="63"/>
      <c r="O6" s="136">
        <f>COUNTIF($C$5:$C$36,"G")</f>
        <v>0</v>
      </c>
      <c r="P6" s="137">
        <f>COUNTIF($AK$5:$AK$29,"G")</f>
        <v>0</v>
      </c>
      <c r="Q6" s="110"/>
      <c r="R6" s="111" t="s">
        <v>10</v>
      </c>
      <c r="S6" s="138">
        <f>IF(SUM(O$5:O6)&gt;8, IF(SUM(S$5:S5)=8, 0, 8 -SUM(O$5:O5)), O6)</f>
        <v>0</v>
      </c>
      <c r="T6" s="134">
        <f>IF(SUM(P$5:P6)&gt;10, IF(SUM(T$5:T5)=10, 0, 10 -SUM(P$5:P5)), P6)</f>
        <v>0</v>
      </c>
      <c r="U6" s="110" t="s">
        <v>7</v>
      </c>
      <c r="V6" s="139">
        <v>0.8</v>
      </c>
      <c r="W6" s="140">
        <v>0.7</v>
      </c>
      <c r="X6" s="112" t="s">
        <v>5</v>
      </c>
      <c r="Y6" s="132">
        <f t="shared" ref="Y6:Y12" si="1">+S6*V6</f>
        <v>0</v>
      </c>
      <c r="Z6" s="141">
        <f t="shared" si="0"/>
        <v>0</v>
      </c>
      <c r="AA6" s="134">
        <f>COUNTIF($AL$5:$AL$29,"II")</f>
        <v>0</v>
      </c>
      <c r="AB6" s="135" t="str">
        <f>IF(AA6&gt;5,"zuviel Elemente aus Gr.II","Gr II  Ok")</f>
        <v>Gr II  Ok</v>
      </c>
      <c r="AC6" s="53"/>
      <c r="AK6" s="3">
        <f t="shared" ref="AK6:AK29" si="2">IF(ISBLANK(E6),C6,0)</f>
        <v>0</v>
      </c>
      <c r="AL6" s="3">
        <f t="shared" ref="AL6:AL29" si="3">IF(ISBLANK(E6),D6,0)</f>
        <v>0</v>
      </c>
    </row>
    <row r="7" spans="1:38" s="3" customFormat="1" ht="18" customHeight="1" x14ac:dyDescent="0.4">
      <c r="A7" s="31">
        <v>3</v>
      </c>
      <c r="B7" s="96"/>
      <c r="C7" s="61"/>
      <c r="D7" s="33"/>
      <c r="E7" s="183"/>
      <c r="F7" s="190"/>
      <c r="G7" s="191"/>
      <c r="H7" s="82"/>
      <c r="I7" s="82"/>
      <c r="J7" s="82"/>
      <c r="K7" s="82"/>
      <c r="L7" s="82"/>
      <c r="M7" s="198"/>
      <c r="N7" s="122"/>
      <c r="O7" s="136">
        <f>COUNTIF($C$5:$C$36,"F")</f>
        <v>0</v>
      </c>
      <c r="P7" s="137">
        <f>COUNTIF($AK$5:$AK$29,"F")</f>
        <v>0</v>
      </c>
      <c r="Q7" s="51"/>
      <c r="R7" s="18" t="s">
        <v>6</v>
      </c>
      <c r="S7" s="138">
        <f>IF(SUM(O$5:O7)&gt;8, IF(SUM(S$5:S6)=8, 0, 8 -SUM(O$5:O6)), O7)</f>
        <v>0</v>
      </c>
      <c r="T7" s="134">
        <f>IF(SUM(P$5:P7)&gt;10, IF(SUM(T$5:T6)=10, 0, 10 -SUM(P$5:P6)), P7)</f>
        <v>0</v>
      </c>
      <c r="U7" s="19" t="s">
        <v>7</v>
      </c>
      <c r="V7" s="142">
        <v>0.8</v>
      </c>
      <c r="W7" s="143">
        <v>0.6</v>
      </c>
      <c r="X7" s="34" t="s">
        <v>5</v>
      </c>
      <c r="Y7" s="132">
        <f t="shared" si="1"/>
        <v>0</v>
      </c>
      <c r="Z7" s="141">
        <f t="shared" si="0"/>
        <v>0</v>
      </c>
      <c r="AA7" s="134">
        <f>COUNTIF($AL$5:$AL$29,"III")</f>
        <v>0</v>
      </c>
      <c r="AB7" s="135" t="str">
        <f>IF(AA7&gt;5,"zuviel Elemente aus Gr.III","Gr III  Ok")</f>
        <v>Gr III  Ok</v>
      </c>
      <c r="AC7" s="49"/>
      <c r="AK7" s="3">
        <f t="shared" si="2"/>
        <v>0</v>
      </c>
      <c r="AL7" s="3">
        <f t="shared" si="3"/>
        <v>0</v>
      </c>
    </row>
    <row r="8" spans="1:38" s="3" customFormat="1" ht="18" customHeight="1" x14ac:dyDescent="0.4">
      <c r="A8" s="31">
        <v>4</v>
      </c>
      <c r="B8" s="96"/>
      <c r="C8" s="61"/>
      <c r="D8" s="33"/>
      <c r="E8" s="183"/>
      <c r="F8" s="190"/>
      <c r="G8" s="191"/>
      <c r="H8" s="82"/>
      <c r="I8" s="82"/>
      <c r="J8" s="82"/>
      <c r="K8" s="82"/>
      <c r="L8" s="82"/>
      <c r="M8" s="198"/>
      <c r="N8" s="122"/>
      <c r="O8" s="144">
        <f>COUNTIF($C$5:$C$36,"E")</f>
        <v>0</v>
      </c>
      <c r="P8" s="145">
        <f>COUNTIF($AK$5:$AK$29,"E")</f>
        <v>0</v>
      </c>
      <c r="Q8" s="10"/>
      <c r="R8" s="11" t="s">
        <v>0</v>
      </c>
      <c r="S8" s="138">
        <f>IF(SUM(O$5:O8)&gt;8, IF(SUM(S$5:S7)=8, 0, 8 -SUM(O$5:O7)), O8)</f>
        <v>0</v>
      </c>
      <c r="T8" s="134">
        <f>IF(SUM(P$5:P8)&gt;10, IF(SUM(T$5:T7)=10, 0, 10 -SUM(P$5:P7)), P8)</f>
        <v>0</v>
      </c>
      <c r="U8" s="12" t="s">
        <v>7</v>
      </c>
      <c r="V8" s="146">
        <v>0.8</v>
      </c>
      <c r="W8" s="147">
        <v>0.5</v>
      </c>
      <c r="X8" s="34" t="s">
        <v>5</v>
      </c>
      <c r="Y8" s="132">
        <f t="shared" si="1"/>
        <v>0</v>
      </c>
      <c r="Z8" s="148">
        <f t="shared" si="0"/>
        <v>0</v>
      </c>
      <c r="AA8" s="134">
        <f>COUNTIF($AL$5:$AL$29,"IV")</f>
        <v>0</v>
      </c>
      <c r="AB8" s="135" t="str">
        <f>IF(AA8&gt;5,"zuviel Elemente aus Gr.IV","Gr IV  Ok")</f>
        <v>Gr IV  Ok</v>
      </c>
      <c r="AC8" s="48"/>
      <c r="AK8" s="3">
        <f t="shared" si="2"/>
        <v>0</v>
      </c>
      <c r="AL8" s="3">
        <f t="shared" si="3"/>
        <v>0</v>
      </c>
    </row>
    <row r="9" spans="1:38" ht="18" customHeight="1" x14ac:dyDescent="0.4">
      <c r="A9" s="31">
        <v>5</v>
      </c>
      <c r="B9" s="98"/>
      <c r="C9" s="95"/>
      <c r="D9" s="93"/>
      <c r="E9" s="183"/>
      <c r="F9" s="190"/>
      <c r="G9" s="191"/>
      <c r="H9" s="82"/>
      <c r="I9" s="82"/>
      <c r="J9" s="82"/>
      <c r="K9" s="82"/>
      <c r="L9" s="82"/>
      <c r="M9" s="198"/>
      <c r="N9" s="122"/>
      <c r="O9" s="144">
        <f>COUNTIF($C$5:$C$36,"D")</f>
        <v>0</v>
      </c>
      <c r="P9" s="145">
        <f>COUNTIF($AK$5:$AK$29,"D")</f>
        <v>0</v>
      </c>
      <c r="Q9" s="10"/>
      <c r="R9" s="11" t="s">
        <v>1</v>
      </c>
      <c r="S9" s="138">
        <f>IF(SUM(O$5:O9)&gt;8, IF(SUM(S$5:S8)=8, 0, 8 -SUM(O$5:O8)), O9)</f>
        <v>0</v>
      </c>
      <c r="T9" s="134">
        <f>IF(SUM(P$5:P9)&gt;10, IF(SUM(T$5:T8)=10, 0, 10 -SUM(P$5:P8)), P9)</f>
        <v>0</v>
      </c>
      <c r="U9" s="12" t="s">
        <v>7</v>
      </c>
      <c r="V9" s="146">
        <v>0.8</v>
      </c>
      <c r="W9" s="147">
        <v>0.4</v>
      </c>
      <c r="X9" s="34" t="s">
        <v>5</v>
      </c>
      <c r="Y9" s="132">
        <f t="shared" si="1"/>
        <v>0</v>
      </c>
      <c r="Z9" s="148">
        <f t="shared" si="0"/>
        <v>0</v>
      </c>
      <c r="AB9" s="113" t="s">
        <v>27</v>
      </c>
      <c r="AC9" s="48"/>
      <c r="AD9" s="3"/>
      <c r="AE9" s="3"/>
      <c r="AF9" s="3"/>
      <c r="AG9" s="3"/>
      <c r="AH9" s="3"/>
      <c r="AK9" s="3">
        <f t="shared" si="2"/>
        <v>0</v>
      </c>
      <c r="AL9" s="3">
        <f t="shared" si="3"/>
        <v>0</v>
      </c>
    </row>
    <row r="10" spans="1:38" ht="18" customHeight="1" x14ac:dyDescent="0.4">
      <c r="A10" s="31">
        <v>6</v>
      </c>
      <c r="B10" s="97"/>
      <c r="C10" s="61"/>
      <c r="D10" s="33"/>
      <c r="E10" s="183"/>
      <c r="F10" s="192"/>
      <c r="G10" s="193"/>
      <c r="H10" s="82"/>
      <c r="I10" s="82"/>
      <c r="J10" s="102"/>
      <c r="K10" s="102"/>
      <c r="L10" s="102"/>
      <c r="M10" s="198"/>
      <c r="N10" s="122"/>
      <c r="O10" s="144">
        <f>COUNTIF($C$5:$C$36,"C")</f>
        <v>0</v>
      </c>
      <c r="P10" s="145">
        <f>COUNTIF($AK$5:$AK$29,"C")</f>
        <v>0</v>
      </c>
      <c r="Q10" s="10"/>
      <c r="R10" s="11" t="s">
        <v>2</v>
      </c>
      <c r="S10" s="138">
        <f>IF(SUM(O$5:O10)&gt;8, IF(SUM(S$5:S9)=8, 0, 8 -SUM(O$5:O9)), O10)</f>
        <v>0</v>
      </c>
      <c r="T10" s="134">
        <f>IF(SUM(P$5:P10)&gt;10, IF(SUM(T$5:T9)=10, 0, 10 -SUM(P$5:P9)), P10)</f>
        <v>0</v>
      </c>
      <c r="U10" s="12" t="s">
        <v>7</v>
      </c>
      <c r="V10" s="146">
        <v>0.6</v>
      </c>
      <c r="W10" s="147">
        <v>0.3</v>
      </c>
      <c r="X10" s="34" t="s">
        <v>5</v>
      </c>
      <c r="Y10" s="132">
        <f t="shared" si="1"/>
        <v>0</v>
      </c>
      <c r="Z10" s="148">
        <f t="shared" si="0"/>
        <v>0</v>
      </c>
      <c r="AB10" s="113" t="s">
        <v>28</v>
      </c>
      <c r="AC10" s="48"/>
      <c r="AD10" s="3"/>
      <c r="AE10" s="3"/>
      <c r="AF10" s="3"/>
      <c r="AG10" s="3"/>
      <c r="AH10" s="3"/>
      <c r="AK10" s="3">
        <f t="shared" si="2"/>
        <v>0</v>
      </c>
      <c r="AL10" s="3">
        <f t="shared" si="3"/>
        <v>0</v>
      </c>
    </row>
    <row r="11" spans="1:38" ht="18" customHeight="1" x14ac:dyDescent="0.4">
      <c r="A11" s="31">
        <v>7</v>
      </c>
      <c r="B11" s="96"/>
      <c r="C11" s="95"/>
      <c r="D11" s="93"/>
      <c r="E11" s="183"/>
      <c r="F11" s="190"/>
      <c r="G11" s="191"/>
      <c r="H11" s="82"/>
      <c r="I11" s="82"/>
      <c r="J11" s="82"/>
      <c r="K11" s="82"/>
      <c r="L11" s="82"/>
      <c r="M11" s="198"/>
      <c r="N11" s="122"/>
      <c r="O11" s="144">
        <f>COUNTIF($C$5:$C$36,"B")</f>
        <v>0</v>
      </c>
      <c r="P11" s="145">
        <f>COUNTIF($AK$5:$AK$29,"B")</f>
        <v>0</v>
      </c>
      <c r="Q11" s="10"/>
      <c r="R11" s="11" t="s">
        <v>3</v>
      </c>
      <c r="S11" s="138">
        <f>IF(SUM(O$5:O11)&gt;8, IF(SUM(S$5:S10)=8, 0, 8 -SUM(O$5:O10)), O11)</f>
        <v>0</v>
      </c>
      <c r="T11" s="134">
        <f>IF(SUM(P$5:P11)&gt;10, IF(SUM(T$5:T10)=10, 0, 10 -SUM(P$5:P10)), P11)</f>
        <v>0</v>
      </c>
      <c r="U11" s="12" t="s">
        <v>7</v>
      </c>
      <c r="V11" s="146">
        <v>0.4</v>
      </c>
      <c r="W11" s="147">
        <v>0.2</v>
      </c>
      <c r="X11" s="34" t="s">
        <v>5</v>
      </c>
      <c r="Y11" s="132">
        <f t="shared" si="1"/>
        <v>0</v>
      </c>
      <c r="Z11" s="148">
        <f t="shared" si="0"/>
        <v>0</v>
      </c>
      <c r="AB11" s="113" t="s">
        <v>29</v>
      </c>
      <c r="AC11" s="48"/>
      <c r="AD11" s="3"/>
      <c r="AE11" s="3"/>
      <c r="AF11" s="3"/>
      <c r="AG11" s="3"/>
      <c r="AH11" s="3"/>
      <c r="AK11" s="3">
        <f t="shared" si="2"/>
        <v>0</v>
      </c>
      <c r="AL11" s="3">
        <f t="shared" si="3"/>
        <v>0</v>
      </c>
    </row>
    <row r="12" spans="1:38" ht="18" customHeight="1" x14ac:dyDescent="0.4">
      <c r="A12" s="31">
        <v>8</v>
      </c>
      <c r="B12" s="96"/>
      <c r="C12" s="95"/>
      <c r="D12" s="93"/>
      <c r="E12" s="183"/>
      <c r="F12" s="190"/>
      <c r="G12" s="191"/>
      <c r="H12" s="85"/>
      <c r="I12" s="82"/>
      <c r="J12" s="82"/>
      <c r="K12" s="82"/>
      <c r="L12" s="82"/>
      <c r="M12" s="198"/>
      <c r="N12" s="63"/>
      <c r="O12" s="149">
        <f>COUNTIF($C$5:$C$36,"A")</f>
        <v>0</v>
      </c>
      <c r="P12" s="150">
        <f>COUNTIF($AK$5:$AK$29,"A")</f>
        <v>0</v>
      </c>
      <c r="Q12" s="13"/>
      <c r="R12" s="11" t="s">
        <v>4</v>
      </c>
      <c r="S12" s="138">
        <f>IF(SUM(O$5:O12)&gt;8, IF(SUM(S$5:S11)=8, 0, 8 -SUM(O$5:O11)), O12)</f>
        <v>0</v>
      </c>
      <c r="T12" s="134">
        <f>IF(SUM(P$5:P12)&gt;10, IF(SUM(T$5:T11)=10, 0, 10 -SUM(P$5:P11)), P12)</f>
        <v>0</v>
      </c>
      <c r="U12" s="14" t="s">
        <v>7</v>
      </c>
      <c r="V12" s="151">
        <v>0.2</v>
      </c>
      <c r="W12" s="152">
        <v>0.1</v>
      </c>
      <c r="X12" s="35" t="s">
        <v>5</v>
      </c>
      <c r="Y12" s="132">
        <f t="shared" si="1"/>
        <v>0</v>
      </c>
      <c r="Z12" s="153">
        <f t="shared" si="0"/>
        <v>0</v>
      </c>
      <c r="AB12" s="113" t="s">
        <v>93</v>
      </c>
      <c r="AC12" s="48"/>
      <c r="AD12" s="3"/>
      <c r="AE12" s="3"/>
      <c r="AF12" s="3"/>
      <c r="AG12" s="3"/>
      <c r="AH12" s="3"/>
      <c r="AK12" s="3">
        <f t="shared" si="2"/>
        <v>0</v>
      </c>
      <c r="AL12" s="3">
        <f t="shared" si="3"/>
        <v>0</v>
      </c>
    </row>
    <row r="13" spans="1:38" ht="18" customHeight="1" thickBot="1" x14ac:dyDescent="0.45">
      <c r="A13" s="31">
        <v>9</v>
      </c>
      <c r="B13" s="96"/>
      <c r="C13" s="61"/>
      <c r="D13" s="33"/>
      <c r="E13" s="183"/>
      <c r="F13" s="190"/>
      <c r="G13" s="191"/>
      <c r="H13" s="85"/>
      <c r="I13" s="82"/>
      <c r="J13" s="82"/>
      <c r="K13" s="82"/>
      <c r="L13" s="82"/>
      <c r="M13" s="198"/>
      <c r="N13" s="63"/>
      <c r="O13" s="149">
        <f>COUNTIF($C$5:$C$29,"NE")</f>
        <v>0</v>
      </c>
      <c r="P13" s="154"/>
      <c r="Q13" s="110"/>
      <c r="R13" s="155" t="s">
        <v>48</v>
      </c>
      <c r="S13" s="138">
        <f>IF(SUM(O$5:O13)&gt;8, IF(SUM(S$5:S12)=8, 0, 8 -SUM(O$5:O12)), O13)</f>
        <v>0</v>
      </c>
      <c r="T13" s="53"/>
      <c r="U13" s="156"/>
      <c r="V13" s="157"/>
      <c r="W13" s="157"/>
      <c r="X13" s="158"/>
      <c r="Y13" s="112"/>
      <c r="Z13" s="159"/>
      <c r="AB13" s="113"/>
      <c r="AC13" s="3"/>
      <c r="AD13" s="3"/>
      <c r="AE13" s="3"/>
      <c r="AF13" s="3"/>
      <c r="AG13" s="3"/>
      <c r="AH13" s="3"/>
      <c r="AI13" s="3"/>
      <c r="AJ13" s="3"/>
      <c r="AK13" s="3">
        <f t="shared" si="2"/>
        <v>0</v>
      </c>
      <c r="AL13" s="3">
        <f t="shared" si="3"/>
        <v>0</v>
      </c>
    </row>
    <row r="14" spans="1:38" ht="18" customHeight="1" thickTop="1" thickBot="1" x14ac:dyDescent="0.45">
      <c r="A14" s="31">
        <v>10</v>
      </c>
      <c r="B14" s="96"/>
      <c r="C14" s="61"/>
      <c r="D14" s="33"/>
      <c r="E14" s="183"/>
      <c r="F14" s="190"/>
      <c r="G14" s="191"/>
      <c r="H14" s="85"/>
      <c r="I14" s="82"/>
      <c r="J14" s="82"/>
      <c r="K14" s="82"/>
      <c r="L14" s="82"/>
      <c r="M14" s="198"/>
      <c r="N14" s="63"/>
      <c r="O14" s="160"/>
      <c r="P14" s="26"/>
      <c r="Q14" s="6"/>
      <c r="R14" s="7" t="s">
        <v>8</v>
      </c>
      <c r="S14" s="15">
        <f>SUM(S5:S13)-IF(SUM(S5:S13)=8,IF(S16=0,1,0))</f>
        <v>0</v>
      </c>
      <c r="T14" s="15">
        <f>SUM(T5:T12)</f>
        <v>0</v>
      </c>
      <c r="U14" s="16"/>
      <c r="V14" s="161"/>
      <c r="W14" s="161"/>
      <c r="X14" s="36"/>
      <c r="Y14" s="162">
        <f>IF(S14&gt;8,"ERR",SUM(Y5:Y12))</f>
        <v>0</v>
      </c>
      <c r="Z14" s="21">
        <f>IF(T14&gt;10,"ERR",SUM(Z5:Z12))</f>
        <v>0</v>
      </c>
      <c r="AB14" s="3"/>
      <c r="AC14" s="3"/>
      <c r="AD14" s="3"/>
      <c r="AE14" s="3"/>
      <c r="AF14" s="3"/>
      <c r="AG14" s="3"/>
      <c r="AH14" s="3"/>
      <c r="AI14" s="3"/>
      <c r="AJ14" s="3"/>
      <c r="AK14" s="3">
        <f t="shared" si="2"/>
        <v>0</v>
      </c>
      <c r="AL14" s="3">
        <f t="shared" si="3"/>
        <v>0</v>
      </c>
    </row>
    <row r="15" spans="1:38" ht="18" customHeight="1" thickTop="1" x14ac:dyDescent="0.4">
      <c r="A15" s="31">
        <v>11</v>
      </c>
      <c r="B15" s="96"/>
      <c r="C15" s="95"/>
      <c r="D15" s="93"/>
      <c r="E15" s="184"/>
      <c r="F15" s="190"/>
      <c r="G15" s="191"/>
      <c r="H15" s="85"/>
      <c r="I15" s="82"/>
      <c r="J15" s="82"/>
      <c r="K15" s="82"/>
      <c r="L15" s="82"/>
      <c r="M15" s="198"/>
      <c r="N15" s="63"/>
      <c r="O15" s="163"/>
      <c r="P15" s="27" t="s">
        <v>9</v>
      </c>
      <c r="Q15" s="17"/>
      <c r="R15" s="18"/>
      <c r="S15" s="164">
        <f>IF(COUNTIF($D$5:$D$29,"I")&gt;0,1,0) + IF(COUNTIF($D$5:$D$29,"II")&gt;0,1,0) + IF(COUNTIF($D$5:$D$29,"III")&gt;0,1,0)</f>
        <v>0</v>
      </c>
      <c r="T15" s="134">
        <f>IF(COUNTIF($AL$5:$AL$29,"I")&gt;0,1,0) + IF(COUNTIF($AL$5:$AAL$29,"II")&gt;0,1,0) + IF(COUNTIF($AL$5:$AL$29,"III")&gt;0,1,0)</f>
        <v>0</v>
      </c>
      <c r="U15" s="19" t="s">
        <v>7</v>
      </c>
      <c r="V15" s="142">
        <v>0.5</v>
      </c>
      <c r="W15" s="143">
        <v>0.5</v>
      </c>
      <c r="X15" s="37" t="s">
        <v>5</v>
      </c>
      <c r="Y15" s="165">
        <f>S15*V15</f>
        <v>0</v>
      </c>
      <c r="Z15" s="141">
        <f>+T15*W15</f>
        <v>0</v>
      </c>
      <c r="AB15" s="3"/>
      <c r="AC15" s="3"/>
      <c r="AD15" s="3"/>
      <c r="AE15" s="3"/>
      <c r="AF15" s="3"/>
      <c r="AG15" s="3"/>
      <c r="AH15" s="3"/>
      <c r="AI15" s="3"/>
      <c r="AJ15" s="3"/>
      <c r="AK15" s="3">
        <f t="shared" si="2"/>
        <v>0</v>
      </c>
      <c r="AL15" s="3">
        <f t="shared" si="3"/>
        <v>0</v>
      </c>
    </row>
    <row r="16" spans="1:38" ht="18" customHeight="1" x14ac:dyDescent="0.4">
      <c r="A16" s="31">
        <v>12</v>
      </c>
      <c r="B16" s="97"/>
      <c r="C16" s="95"/>
      <c r="D16" s="93"/>
      <c r="E16" s="183"/>
      <c r="F16" s="190"/>
      <c r="G16" s="191"/>
      <c r="H16" s="85"/>
      <c r="I16" s="82"/>
      <c r="J16" s="82"/>
      <c r="K16" s="82"/>
      <c r="L16" s="82"/>
      <c r="M16" s="198"/>
      <c r="N16" s="39"/>
      <c r="O16" s="166"/>
      <c r="P16" s="28" t="s">
        <v>20</v>
      </c>
      <c r="Q16" s="38"/>
      <c r="R16" s="38"/>
      <c r="S16" s="167">
        <f>C29</f>
        <v>0</v>
      </c>
      <c r="T16" s="168">
        <f>C29</f>
        <v>0</v>
      </c>
      <c r="U16" s="52" t="s">
        <v>7</v>
      </c>
      <c r="V16" s="169">
        <v>1</v>
      </c>
      <c r="W16" s="170">
        <v>1</v>
      </c>
      <c r="X16" s="34" t="s">
        <v>5</v>
      </c>
      <c r="Y16" s="171" t="str">
        <f>IF(S16="c",0.5,IF(S16="d",0.5,IF(S16="e",0.5,IF(S16="f",0.5,IF(S16="g",0.5,IF(S16="h",0.5,IF(S16="ne",0,IF(S16="a",0,IF(S16="b",0.3,IF(S16="",0,"error"))))))))))</f>
        <v>error</v>
      </c>
      <c r="Z16" s="148" t="str">
        <f>IF(T16="c",0.3,IF(T16="d",0.5,IF(T16="e",0.5,IF(T16="f",0.5,IF(T16="g",0.5,IF(T16="h",0.5,IF(T16="a",0,IF(T16="b",0,IF(T16="",0,"error")))))))))</f>
        <v>error</v>
      </c>
      <c r="AB16" s="3"/>
      <c r="AC16" s="3"/>
      <c r="AD16" s="3"/>
      <c r="AE16" s="3"/>
      <c r="AF16" s="3"/>
      <c r="AG16" s="3"/>
      <c r="AH16" s="3"/>
      <c r="AI16" s="3"/>
      <c r="AJ16" s="3"/>
      <c r="AK16" s="3">
        <f t="shared" si="2"/>
        <v>0</v>
      </c>
      <c r="AL16" s="3">
        <f t="shared" si="3"/>
        <v>0</v>
      </c>
    </row>
    <row r="17" spans="1:41" ht="18" customHeight="1" thickBot="1" x14ac:dyDescent="0.45">
      <c r="A17" s="31">
        <v>13</v>
      </c>
      <c r="B17" s="96"/>
      <c r="C17" s="95"/>
      <c r="D17" s="93"/>
      <c r="E17" s="184"/>
      <c r="F17" s="190"/>
      <c r="G17" s="191"/>
      <c r="H17" s="85"/>
      <c r="I17" s="82"/>
      <c r="J17" s="82"/>
      <c r="K17" s="82"/>
      <c r="L17" s="82"/>
      <c r="M17" s="198"/>
      <c r="N17" s="63"/>
      <c r="O17" s="172"/>
      <c r="P17" s="29" t="s">
        <v>21</v>
      </c>
      <c r="Q17" s="20"/>
      <c r="R17" s="20"/>
      <c r="S17" s="173"/>
      <c r="T17" s="50">
        <f>F30</f>
        <v>0</v>
      </c>
      <c r="U17" s="19" t="s">
        <v>7</v>
      </c>
      <c r="V17" s="169">
        <v>1</v>
      </c>
      <c r="W17" s="170">
        <v>1</v>
      </c>
      <c r="X17" s="35" t="s">
        <v>5</v>
      </c>
      <c r="Y17" s="174">
        <f>S17*V17</f>
        <v>0</v>
      </c>
      <c r="Z17" s="153">
        <f>+T17*W17</f>
        <v>0</v>
      </c>
      <c r="AB17" s="3"/>
      <c r="AC17" s="3"/>
      <c r="AD17" s="3"/>
      <c r="AE17" s="3"/>
      <c r="AF17" s="3"/>
      <c r="AG17" s="3"/>
      <c r="AH17" s="3"/>
      <c r="AI17" s="3"/>
      <c r="AJ17" s="3"/>
      <c r="AK17" s="3">
        <f t="shared" si="2"/>
        <v>0</v>
      </c>
      <c r="AL17" s="3">
        <f t="shared" si="3"/>
        <v>0</v>
      </c>
    </row>
    <row r="18" spans="1:41" s="5" customFormat="1" ht="18" customHeight="1" thickTop="1" thickBot="1" x14ac:dyDescent="0.45">
      <c r="A18" s="31">
        <v>14</v>
      </c>
      <c r="B18" s="96"/>
      <c r="C18" s="61"/>
      <c r="D18" s="33"/>
      <c r="E18" s="184"/>
      <c r="F18" s="190"/>
      <c r="G18" s="191"/>
      <c r="H18" s="85"/>
      <c r="I18" s="82"/>
      <c r="J18" s="82"/>
      <c r="K18" s="82"/>
      <c r="L18" s="82"/>
      <c r="M18" s="198"/>
      <c r="N18" s="114"/>
      <c r="O18" s="172"/>
      <c r="P18" s="30" t="s">
        <v>17</v>
      </c>
      <c r="Q18" s="22"/>
      <c r="R18" s="22"/>
      <c r="S18" s="22"/>
      <c r="T18" s="22"/>
      <c r="U18" s="22"/>
      <c r="V18" s="22"/>
      <c r="W18" s="23"/>
      <c r="X18" s="24" t="s">
        <v>5</v>
      </c>
      <c r="Y18" s="175">
        <f>SUM(Y14:Y16)</f>
        <v>0</v>
      </c>
      <c r="Z18" s="25">
        <f>SUM(Z14:Z17)</f>
        <v>0</v>
      </c>
      <c r="AB18" s="3"/>
      <c r="AC18" s="3"/>
      <c r="AD18" s="3"/>
      <c r="AE18" s="3"/>
      <c r="AF18" s="3"/>
      <c r="AG18" s="3"/>
      <c r="AH18" s="3"/>
      <c r="AI18" s="3"/>
      <c r="AJ18" s="3"/>
      <c r="AK18" s="3">
        <f t="shared" si="2"/>
        <v>0</v>
      </c>
      <c r="AL18" s="3">
        <f t="shared" si="3"/>
        <v>0</v>
      </c>
    </row>
    <row r="19" spans="1:41" ht="18" customHeight="1" thickTop="1" thickBot="1" x14ac:dyDescent="0.45">
      <c r="A19" s="31">
        <v>15</v>
      </c>
      <c r="B19" s="97"/>
      <c r="C19" s="61"/>
      <c r="D19" s="33"/>
      <c r="E19" s="184"/>
      <c r="F19" s="190"/>
      <c r="G19" s="191"/>
      <c r="H19" s="85"/>
      <c r="I19" s="82"/>
      <c r="J19" s="82"/>
      <c r="K19" s="82"/>
      <c r="L19" s="82"/>
      <c r="M19" s="198"/>
      <c r="N19" s="63"/>
      <c r="O19" s="176"/>
      <c r="P19" s="30" t="s">
        <v>34</v>
      </c>
      <c r="Q19" s="30"/>
      <c r="R19" s="30"/>
      <c r="S19" s="30"/>
      <c r="T19" s="30"/>
      <c r="U19" s="30"/>
      <c r="V19" s="30"/>
      <c r="W19" s="30"/>
      <c r="X19" s="24" t="s">
        <v>5</v>
      </c>
      <c r="Y19" s="3"/>
      <c r="Z19" s="25">
        <f>G30</f>
        <v>-0.3</v>
      </c>
      <c r="AB19" s="113" t="s">
        <v>100</v>
      </c>
      <c r="AC19" s="3"/>
      <c r="AD19" s="3"/>
      <c r="AE19" s="3"/>
      <c r="AF19" s="3"/>
      <c r="AG19" s="3"/>
      <c r="AH19" s="3"/>
      <c r="AI19" s="3"/>
      <c r="AJ19" s="3"/>
      <c r="AK19" s="3">
        <f t="shared" si="2"/>
        <v>0</v>
      </c>
      <c r="AL19" s="3">
        <f t="shared" si="3"/>
        <v>0</v>
      </c>
    </row>
    <row r="20" spans="1:41" ht="18" customHeight="1" thickTop="1" thickBot="1" x14ac:dyDescent="0.45">
      <c r="A20" s="31">
        <v>16</v>
      </c>
      <c r="B20" s="96"/>
      <c r="C20" s="61"/>
      <c r="D20" s="33"/>
      <c r="E20" s="184"/>
      <c r="F20" s="190"/>
      <c r="G20" s="191"/>
      <c r="H20" s="85"/>
      <c r="I20" s="82"/>
      <c r="J20" s="82"/>
      <c r="K20" s="82"/>
      <c r="L20" s="82"/>
      <c r="M20" s="198"/>
      <c r="N20" s="63"/>
      <c r="O20" s="172"/>
      <c r="AB20" s="113" t="s">
        <v>101</v>
      </c>
      <c r="AC20" s="3"/>
      <c r="AD20" s="3"/>
      <c r="AE20" s="3"/>
      <c r="AF20" s="3"/>
      <c r="AG20" s="3"/>
      <c r="AH20" s="3"/>
      <c r="AI20" s="3"/>
      <c r="AJ20" s="3"/>
      <c r="AK20" s="3">
        <f t="shared" si="2"/>
        <v>0</v>
      </c>
      <c r="AL20" s="3">
        <f t="shared" si="3"/>
        <v>0</v>
      </c>
    </row>
    <row r="21" spans="1:41" ht="18" customHeight="1" thickTop="1" thickBot="1" x14ac:dyDescent="0.45">
      <c r="A21" s="31">
        <v>17</v>
      </c>
      <c r="B21" s="96"/>
      <c r="C21" s="61"/>
      <c r="D21" s="33"/>
      <c r="E21" s="184"/>
      <c r="F21" s="190"/>
      <c r="G21" s="191"/>
      <c r="H21" s="85"/>
      <c r="I21" s="82"/>
      <c r="J21" s="82"/>
      <c r="K21" s="82"/>
      <c r="L21" s="82"/>
      <c r="M21" s="198"/>
      <c r="N21" s="63"/>
      <c r="O21" s="172"/>
      <c r="P21" s="30" t="s">
        <v>18</v>
      </c>
      <c r="Q21" s="22"/>
      <c r="R21" s="22"/>
      <c r="S21" s="22"/>
      <c r="T21" s="22"/>
      <c r="U21" s="22"/>
      <c r="V21" s="22"/>
      <c r="W21" s="23"/>
      <c r="X21" s="24" t="s">
        <v>5</v>
      </c>
      <c r="Y21" s="175">
        <f>10-I30</f>
        <v>10</v>
      </c>
      <c r="Z21" s="25">
        <f>10-M30</f>
        <v>10</v>
      </c>
      <c r="AB21" s="3"/>
      <c r="AC21" s="3"/>
      <c r="AD21" s="3"/>
      <c r="AE21" s="3"/>
      <c r="AF21" s="3"/>
      <c r="AG21" s="3"/>
      <c r="AH21" s="3"/>
      <c r="AI21" s="3"/>
      <c r="AJ21" s="3"/>
      <c r="AK21" s="3">
        <f t="shared" si="2"/>
        <v>0</v>
      </c>
      <c r="AL21" s="3">
        <f t="shared" si="3"/>
        <v>0</v>
      </c>
    </row>
    <row r="22" spans="1:41" ht="18" customHeight="1" thickTop="1" x14ac:dyDescent="0.4">
      <c r="A22" s="31">
        <v>18</v>
      </c>
      <c r="B22" s="97"/>
      <c r="C22" s="61"/>
      <c r="D22" s="33"/>
      <c r="E22" s="184"/>
      <c r="F22" s="190"/>
      <c r="G22" s="191"/>
      <c r="H22" s="85"/>
      <c r="I22" s="82"/>
      <c r="J22" s="82"/>
      <c r="K22" s="82"/>
      <c r="L22" s="82"/>
      <c r="M22" s="198"/>
      <c r="N22" s="39"/>
      <c r="O22" s="172"/>
      <c r="AB22" s="3"/>
      <c r="AC22" s="3"/>
      <c r="AD22" s="3"/>
      <c r="AE22" s="3"/>
      <c r="AF22" s="3"/>
      <c r="AG22" s="3"/>
      <c r="AH22" s="3"/>
      <c r="AI22" s="3"/>
      <c r="AJ22" s="3"/>
      <c r="AK22" s="3">
        <f t="shared" si="2"/>
        <v>0</v>
      </c>
      <c r="AL22" s="3">
        <f t="shared" si="3"/>
        <v>0</v>
      </c>
    </row>
    <row r="23" spans="1:41" ht="18" customHeight="1" thickBot="1" x14ac:dyDescent="0.45">
      <c r="A23" s="31">
        <v>19</v>
      </c>
      <c r="B23" s="96"/>
      <c r="C23" s="95"/>
      <c r="D23" s="93"/>
      <c r="E23" s="184"/>
      <c r="F23" s="190"/>
      <c r="G23" s="191"/>
      <c r="H23" s="85"/>
      <c r="I23" s="82"/>
      <c r="J23" s="82"/>
      <c r="K23" s="82"/>
      <c r="L23" s="82"/>
      <c r="M23" s="198"/>
      <c r="N23" s="39"/>
      <c r="O23" s="172"/>
      <c r="P23" s="116" t="s">
        <v>35</v>
      </c>
      <c r="Q23" s="117"/>
      <c r="R23" s="117"/>
      <c r="S23" s="117"/>
      <c r="T23" s="117"/>
      <c r="U23" s="117"/>
      <c r="V23" s="117"/>
      <c r="W23" s="117"/>
      <c r="X23" s="118"/>
      <c r="Y23" s="118">
        <f>8-S14</f>
        <v>8</v>
      </c>
      <c r="Z23" s="117">
        <f>IF(T14&gt;=7, 0, IF(T14&gt;=5, 4, IF(T14&gt;=3, 6, IF(T14 &gt;= 1, 8, IF(T14 &lt; 1, 10 )))))</f>
        <v>10</v>
      </c>
      <c r="AA23" s="119" t="s">
        <v>36</v>
      </c>
      <c r="AB23" s="117"/>
      <c r="AC23" s="3"/>
      <c r="AD23" s="3"/>
      <c r="AE23" s="3"/>
      <c r="AF23" s="3"/>
      <c r="AG23" s="3"/>
      <c r="AH23" s="3"/>
      <c r="AI23" s="3"/>
      <c r="AJ23" s="3"/>
      <c r="AK23" s="3">
        <f t="shared" si="2"/>
        <v>0</v>
      </c>
      <c r="AL23" s="3">
        <f t="shared" si="3"/>
        <v>0</v>
      </c>
    </row>
    <row r="24" spans="1:41" ht="18" customHeight="1" thickTop="1" thickBot="1" x14ac:dyDescent="0.45">
      <c r="A24" s="31">
        <v>20</v>
      </c>
      <c r="B24" s="32"/>
      <c r="C24" s="61"/>
      <c r="D24" s="33"/>
      <c r="E24" s="184"/>
      <c r="F24" s="190"/>
      <c r="G24" s="191"/>
      <c r="H24" s="85"/>
      <c r="I24" s="82"/>
      <c r="J24" s="82"/>
      <c r="K24" s="82"/>
      <c r="L24" s="82"/>
      <c r="M24" s="198"/>
      <c r="N24" s="39"/>
      <c r="O24" s="172"/>
      <c r="P24" s="30" t="s">
        <v>19</v>
      </c>
      <c r="Q24" s="22"/>
      <c r="R24" s="22"/>
      <c r="S24" s="22"/>
      <c r="T24" s="22"/>
      <c r="U24" s="22"/>
      <c r="V24" s="22"/>
      <c r="W24" s="23"/>
      <c r="X24" s="24" t="s">
        <v>5</v>
      </c>
      <c r="Y24" s="175">
        <f>+Y18+Y21-Y23</f>
        <v>2</v>
      </c>
      <c r="Z24" s="25">
        <f>+Z18+Z19+Z21-Z23</f>
        <v>-0.30000000000000071</v>
      </c>
      <c r="AB24" s="3"/>
      <c r="AC24" s="3"/>
      <c r="AK24" s="3">
        <f t="shared" si="2"/>
        <v>0</v>
      </c>
      <c r="AL24" s="3">
        <f t="shared" si="3"/>
        <v>0</v>
      </c>
    </row>
    <row r="25" spans="1:41" ht="18" customHeight="1" thickTop="1" x14ac:dyDescent="0.4">
      <c r="A25" s="31">
        <v>21</v>
      </c>
      <c r="B25" s="32"/>
      <c r="C25" s="61"/>
      <c r="D25" s="33"/>
      <c r="E25" s="184"/>
      <c r="F25" s="190"/>
      <c r="G25" s="191"/>
      <c r="H25" s="85"/>
      <c r="I25" s="82"/>
      <c r="J25" s="82"/>
      <c r="K25" s="82"/>
      <c r="L25" s="82"/>
      <c r="M25" s="198"/>
      <c r="N25" s="39"/>
      <c r="O25" s="172"/>
      <c r="Y25" s="177" t="s">
        <v>91</v>
      </c>
      <c r="Z25" s="178" t="s">
        <v>92</v>
      </c>
      <c r="AB25" s="3"/>
      <c r="AC25" s="3"/>
      <c r="AK25" s="3">
        <f t="shared" si="2"/>
        <v>0</v>
      </c>
      <c r="AL25" s="3">
        <f t="shared" si="3"/>
        <v>0</v>
      </c>
    </row>
    <row r="26" spans="1:41" ht="18" customHeight="1" x14ac:dyDescent="0.4">
      <c r="A26" s="31">
        <v>22</v>
      </c>
      <c r="B26" s="32"/>
      <c r="C26" s="61"/>
      <c r="D26" s="33"/>
      <c r="E26" s="184"/>
      <c r="F26" s="190"/>
      <c r="G26" s="191"/>
      <c r="H26" s="85"/>
      <c r="I26" s="82"/>
      <c r="J26" s="82"/>
      <c r="K26" s="82"/>
      <c r="L26" s="82"/>
      <c r="M26" s="198"/>
      <c r="N26" s="39"/>
      <c r="O26" s="172"/>
      <c r="AB26" s="3"/>
      <c r="AK26" s="3">
        <f t="shared" si="2"/>
        <v>0</v>
      </c>
      <c r="AL26" s="3">
        <f t="shared" si="3"/>
        <v>0</v>
      </c>
    </row>
    <row r="27" spans="1:41" ht="18" customHeight="1" x14ac:dyDescent="0.4">
      <c r="A27" s="31">
        <v>23</v>
      </c>
      <c r="B27" s="32" t="s">
        <v>32</v>
      </c>
      <c r="C27" s="61"/>
      <c r="D27" s="33"/>
      <c r="E27" s="184"/>
      <c r="F27" s="190"/>
      <c r="G27" s="191"/>
      <c r="H27" s="85"/>
      <c r="I27" s="82"/>
      <c r="J27" s="82"/>
      <c r="K27" s="82"/>
      <c r="L27" s="82"/>
      <c r="M27" s="198"/>
      <c r="N27" s="39"/>
      <c r="O27" s="172"/>
      <c r="AB27" s="3"/>
      <c r="AK27" s="3">
        <f t="shared" si="2"/>
        <v>0</v>
      </c>
      <c r="AL27" s="3">
        <f t="shared" si="3"/>
        <v>0</v>
      </c>
    </row>
    <row r="28" spans="1:41" ht="18" customHeight="1" x14ac:dyDescent="0.4">
      <c r="A28" s="31">
        <v>24</v>
      </c>
      <c r="B28" s="32" t="s">
        <v>31</v>
      </c>
      <c r="C28" s="61"/>
      <c r="D28" s="121"/>
      <c r="E28" s="184"/>
      <c r="F28" s="190"/>
      <c r="G28" s="193">
        <v>-0.3</v>
      </c>
      <c r="H28" s="85"/>
      <c r="I28" s="82"/>
      <c r="J28" s="82"/>
      <c r="K28" s="82"/>
      <c r="L28" s="82"/>
      <c r="M28" s="198"/>
      <c r="N28" s="39"/>
      <c r="O28" s="172"/>
      <c r="AK28" s="3">
        <f t="shared" si="2"/>
        <v>0</v>
      </c>
      <c r="AL28" s="3">
        <f t="shared" si="3"/>
        <v>0</v>
      </c>
    </row>
    <row r="29" spans="1:41" ht="18" customHeight="1" thickBot="1" x14ac:dyDescent="0.45">
      <c r="A29" s="56">
        <v>25</v>
      </c>
      <c r="B29" s="202"/>
      <c r="C29" s="62"/>
      <c r="D29" s="54"/>
      <c r="E29" s="185"/>
      <c r="F29" s="194"/>
      <c r="G29" s="195"/>
      <c r="H29" s="86"/>
      <c r="I29" s="87"/>
      <c r="J29" s="87"/>
      <c r="K29" s="87"/>
      <c r="L29" s="87"/>
      <c r="M29" s="199"/>
      <c r="N29" s="64"/>
      <c r="O29" s="179"/>
      <c r="AK29" s="3">
        <f t="shared" si="2"/>
        <v>0</v>
      </c>
      <c r="AL29" s="3">
        <f t="shared" si="3"/>
        <v>0</v>
      </c>
    </row>
    <row r="30" spans="1:41" ht="21" thickTop="1" thickBot="1" x14ac:dyDescent="0.4">
      <c r="B30" s="55" t="s">
        <v>12</v>
      </c>
      <c r="C30" s="58">
        <f>COUNTA(C5:C29)</f>
        <v>0</v>
      </c>
      <c r="D30" s="55"/>
      <c r="E30" s="186"/>
      <c r="F30" s="57">
        <f>SUM(F5:F29)</f>
        <v>0</v>
      </c>
      <c r="G30" s="57">
        <f>SUM(G5:G29)</f>
        <v>-0.3</v>
      </c>
      <c r="H30" s="88" t="s">
        <v>97</v>
      </c>
      <c r="I30" s="201">
        <f>SUM(H5:L29)</f>
        <v>0</v>
      </c>
      <c r="J30" s="89"/>
      <c r="K30" s="89"/>
      <c r="L30" s="89" t="s">
        <v>98</v>
      </c>
      <c r="M30" s="200">
        <f>SUM(H5:M29)</f>
        <v>0</v>
      </c>
      <c r="N30" s="1"/>
    </row>
    <row r="31" spans="1:41" ht="30.5" thickTop="1" x14ac:dyDescent="0.55000000000000004">
      <c r="AM31" s="66">
        <v>0.8</v>
      </c>
      <c r="AN31" s="65" t="s">
        <v>5</v>
      </c>
      <c r="AO31" s="67">
        <f t="shared" ref="AO31:AO38" si="4">+AK31*AM31</f>
        <v>0</v>
      </c>
    </row>
    <row r="32" spans="1:41" ht="30" x14ac:dyDescent="0.55000000000000004">
      <c r="AM32" s="69">
        <v>0.7</v>
      </c>
      <c r="AN32" s="68" t="s">
        <v>5</v>
      </c>
      <c r="AO32" s="70">
        <f t="shared" si="4"/>
        <v>0</v>
      </c>
    </row>
    <row r="33" spans="36:43" ht="30" x14ac:dyDescent="0.55000000000000004">
      <c r="AM33" s="69">
        <v>0.6</v>
      </c>
      <c r="AN33" s="68" t="s">
        <v>5</v>
      </c>
      <c r="AO33" s="70">
        <f t="shared" si="4"/>
        <v>0</v>
      </c>
    </row>
    <row r="34" spans="36:43" ht="30" x14ac:dyDescent="0.55000000000000004">
      <c r="AM34" s="69">
        <v>0.5</v>
      </c>
      <c r="AN34" s="68" t="s">
        <v>5</v>
      </c>
      <c r="AO34" s="70">
        <f t="shared" si="4"/>
        <v>0</v>
      </c>
    </row>
    <row r="35" spans="36:43" ht="30" x14ac:dyDescent="0.55000000000000004">
      <c r="AM35" s="69">
        <v>0.4</v>
      </c>
      <c r="AN35" s="68" t="s">
        <v>5</v>
      </c>
      <c r="AO35" s="70">
        <f t="shared" si="4"/>
        <v>0</v>
      </c>
    </row>
    <row r="36" spans="36:43" ht="30" x14ac:dyDescent="0.55000000000000004">
      <c r="AM36" s="69">
        <v>0.3</v>
      </c>
      <c r="AN36" s="68" t="s">
        <v>5</v>
      </c>
      <c r="AO36" s="70">
        <f t="shared" si="4"/>
        <v>0</v>
      </c>
    </row>
    <row r="37" spans="36:43" ht="30" x14ac:dyDescent="0.55000000000000004">
      <c r="AM37" s="69">
        <v>0.2</v>
      </c>
      <c r="AN37" s="68" t="s">
        <v>5</v>
      </c>
      <c r="AO37" s="70">
        <f t="shared" si="4"/>
        <v>0</v>
      </c>
    </row>
    <row r="38" spans="36:43" ht="30.5" thickBot="1" x14ac:dyDescent="0.6">
      <c r="AM38" s="72">
        <v>0.1</v>
      </c>
      <c r="AN38" s="71" t="s">
        <v>5</v>
      </c>
      <c r="AO38" s="73">
        <f t="shared" si="4"/>
        <v>0</v>
      </c>
    </row>
    <row r="39" spans="36:43" ht="40" thickBot="1" x14ac:dyDescent="1.1499999999999999">
      <c r="AM39" s="75"/>
      <c r="AN39" s="74"/>
      <c r="AO39" s="76">
        <f>IF(AK39&gt;10,"ERR",SUM(AO31:AO38))</f>
        <v>0</v>
      </c>
    </row>
    <row r="40" spans="36:43" ht="30" x14ac:dyDescent="0.55000000000000004">
      <c r="AM40" s="78">
        <v>0.5</v>
      </c>
      <c r="AN40" s="77" t="s">
        <v>5</v>
      </c>
      <c r="AO40" s="79">
        <f>+AK40*AM40</f>
        <v>0</v>
      </c>
    </row>
    <row r="41" spans="36:43" ht="30" x14ac:dyDescent="0.55000000000000004">
      <c r="AM41" s="80"/>
      <c r="AN41" s="68" t="s">
        <v>5</v>
      </c>
      <c r="AO41" s="70">
        <f>IF(AK41="c",0.3,IF(AK41="d",0.5,IF(AK41="e",0.5,IF(AK41="f",0.5,IF(AK41="a",0,IF(AK41="b",0,IF(AK41="",0,"error")))))))</f>
        <v>0</v>
      </c>
    </row>
    <row r="42" spans="36:43" ht="15" customHeight="1" thickBot="1" x14ac:dyDescent="0.6">
      <c r="AM42" s="81"/>
      <c r="AN42" s="71" t="s">
        <v>5</v>
      </c>
      <c r="AO42" s="73">
        <f>+AK42</f>
        <v>0</v>
      </c>
    </row>
    <row r="43" spans="36:43" ht="15.75" customHeight="1" x14ac:dyDescent="0.35">
      <c r="AJ43" s="207" t="s">
        <v>22</v>
      </c>
      <c r="AK43" s="208"/>
      <c r="AL43" s="208"/>
      <c r="AM43" s="208"/>
      <c r="AN43" s="211"/>
      <c r="AO43" s="213">
        <f>SUM(AO39:AO42)</f>
        <v>0</v>
      </c>
    </row>
    <row r="44" spans="36:43" ht="16" thickBot="1" x14ac:dyDescent="0.4">
      <c r="AJ44" s="209"/>
      <c r="AK44" s="210"/>
      <c r="AL44" s="210"/>
      <c r="AM44" s="210"/>
      <c r="AN44" s="212"/>
      <c r="AO44" s="214"/>
    </row>
    <row r="45" spans="36:43" ht="303" thickTop="1" x14ac:dyDescent="8.25">
      <c r="AQ45" s="105" t="str">
        <f>+H30</f>
        <v>KM:</v>
      </c>
    </row>
  </sheetData>
  <mergeCells count="3">
    <mergeCell ref="AN43:AN44"/>
    <mergeCell ref="AJ43:AM44"/>
    <mergeCell ref="AO43:AO44"/>
  </mergeCells>
  <conditionalFormatting sqref="AO39">
    <cfRule type="cellIs" dxfId="53" priority="6" stopIfTrue="1" operator="equal">
      <formula>"ERR"</formula>
    </cfRule>
  </conditionalFormatting>
  <conditionalFormatting sqref="AA6:AA8">
    <cfRule type="cellIs" dxfId="52" priority="2" operator="greaterThan">
      <formula>5</formula>
    </cfRule>
  </conditionalFormatting>
  <conditionalFormatting sqref="Z14">
    <cfRule type="cellIs" dxfId="51" priority="4" stopIfTrue="1" operator="equal">
      <formula>"ERR"</formula>
    </cfRule>
  </conditionalFormatting>
  <conditionalFormatting sqref="T14">
    <cfRule type="cellIs" dxfId="50" priority="5" stopIfTrue="1" operator="between">
      <formula>0.1</formula>
      <formula>9.9</formula>
    </cfRule>
  </conditionalFormatting>
  <conditionalFormatting sqref="AA5">
    <cfRule type="cellIs" dxfId="49" priority="3" operator="greaterThan">
      <formula>5</formula>
    </cfRule>
  </conditionalFormatting>
  <conditionalFormatting sqref="S14">
    <cfRule type="cellIs" dxfId="48" priority="1" stopIfTrue="1" operator="between">
      <formula>0.1</formula>
      <formula>9.9</formula>
    </cfRule>
  </conditionalFormatting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1"/>
  <headerFooter alignWithMargins="0">
    <oddFooter xml:space="preserve">&amp;R&amp;"Times New Roman,Normal"&amp;8TT, NOR  19.11.05 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Q45"/>
  <sheetViews>
    <sheetView zoomScale="70" zoomScaleNormal="70" workbookViewId="0">
      <selection sqref="A1:XFD1048576"/>
    </sheetView>
  </sheetViews>
  <sheetFormatPr baseColWidth="10" defaultColWidth="8.921875" defaultRowHeight="15.5" x14ac:dyDescent="0.35"/>
  <cols>
    <col min="1" max="1" width="3.84375" customWidth="1"/>
    <col min="2" max="2" width="30.61328125" customWidth="1"/>
    <col min="3" max="3" width="5.4609375" style="2" customWidth="1"/>
    <col min="4" max="5" width="3.15234375" style="2" customWidth="1"/>
    <col min="6" max="6" width="4.84375" style="47" customWidth="1"/>
    <col min="7" max="7" width="7.15234375" style="47" customWidth="1"/>
    <col min="8" max="8" width="6.4609375" style="47" customWidth="1"/>
    <col min="9" max="11" width="3.921875" style="47" customWidth="1"/>
    <col min="12" max="12" width="2.84375" style="47" customWidth="1"/>
    <col min="13" max="13" width="5.69140625" style="47" customWidth="1"/>
    <col min="14" max="14" width="26.15234375" customWidth="1"/>
    <col min="15" max="15" width="2.4609375" customWidth="1"/>
    <col min="16" max="16" width="1.84375" style="2" customWidth="1"/>
    <col min="17" max="17" width="1.921875" style="1" customWidth="1"/>
    <col min="18" max="18" width="2.53515625" style="1" customWidth="1"/>
    <col min="19" max="19" width="3.07421875" style="1" customWidth="1"/>
    <col min="20" max="20" width="4.3828125" style="1" customWidth="1"/>
    <col min="21" max="21" width="2" customWidth="1"/>
    <col min="22" max="22" width="4.23046875" customWidth="1"/>
    <col min="23" max="23" width="4.07421875" style="4" customWidth="1"/>
    <col min="24" max="24" width="2" style="2" customWidth="1"/>
    <col min="25" max="25" width="5.07421875" style="2" customWidth="1"/>
    <col min="26" max="26" width="6.69140625" customWidth="1"/>
    <col min="27" max="27" width="3" customWidth="1"/>
    <col min="28" max="28" width="18.23046875" customWidth="1"/>
    <col min="29" max="29" width="3" customWidth="1"/>
    <col min="30" max="30" width="4.4609375" customWidth="1"/>
    <col min="31" max="31" width="1.4609375" customWidth="1"/>
    <col min="32" max="36" width="4.4609375" customWidth="1"/>
    <col min="37" max="37" width="6.07421875" customWidth="1"/>
    <col min="39" max="39" width="8.3828125" customWidth="1"/>
    <col min="40" max="40" width="4.53515625" customWidth="1"/>
    <col min="41" max="41" width="10.61328125" customWidth="1"/>
    <col min="43" max="43" width="91.07421875" customWidth="1"/>
  </cols>
  <sheetData>
    <row r="1" spans="1:38" s="3" customFormat="1" ht="52.5" customHeight="1" x14ac:dyDescent="0.2">
      <c r="B1" s="8" t="s">
        <v>24</v>
      </c>
      <c r="C1" s="9"/>
      <c r="D1" s="9"/>
      <c r="E1" s="9"/>
      <c r="F1" s="46"/>
      <c r="G1" s="46"/>
    </row>
    <row r="2" spans="1:38" s="3" customFormat="1" ht="23.25" customHeight="1" x14ac:dyDescent="0.4">
      <c r="B2" s="59" t="s">
        <v>23</v>
      </c>
      <c r="C2" s="91" t="s">
        <v>73</v>
      </c>
      <c r="D2" s="9"/>
      <c r="E2" s="9"/>
      <c r="F2" s="46"/>
      <c r="G2" s="46"/>
      <c r="H2" s="46"/>
      <c r="I2" s="46"/>
      <c r="J2" s="46"/>
      <c r="K2" s="46"/>
      <c r="L2" s="46"/>
      <c r="M2" s="46"/>
    </row>
    <row r="3" spans="1:38" s="3" customFormat="1" ht="21.75" customHeight="1" x14ac:dyDescent="0.35">
      <c r="B3" s="8"/>
      <c r="C3" s="9"/>
      <c r="D3" s="9"/>
      <c r="E3" s="9"/>
      <c r="F3" s="46"/>
      <c r="G3" s="46"/>
      <c r="H3" s="46"/>
      <c r="I3" s="46"/>
      <c r="J3" s="46"/>
      <c r="K3" s="46"/>
      <c r="L3" s="46"/>
      <c r="M3" s="196" t="s">
        <v>95</v>
      </c>
      <c r="O3" s="120"/>
    </row>
    <row r="4" spans="1:38" s="3" customFormat="1" ht="15.75" customHeight="1" x14ac:dyDescent="0.3">
      <c r="A4" s="40"/>
      <c r="B4" s="45" t="s">
        <v>13</v>
      </c>
      <c r="C4" s="42" t="s">
        <v>14</v>
      </c>
      <c r="D4" s="42" t="s">
        <v>11</v>
      </c>
      <c r="E4" s="180" t="s">
        <v>94</v>
      </c>
      <c r="F4" s="187" t="s">
        <v>21</v>
      </c>
      <c r="G4" s="187" t="s">
        <v>33</v>
      </c>
      <c r="H4" s="90" t="s">
        <v>15</v>
      </c>
      <c r="I4" s="90"/>
      <c r="J4" s="90"/>
      <c r="K4" s="90"/>
      <c r="L4" s="90"/>
      <c r="M4" s="187" t="s">
        <v>96</v>
      </c>
      <c r="N4" s="43" t="s">
        <v>16</v>
      </c>
      <c r="O4" s="123" t="s">
        <v>91</v>
      </c>
      <c r="P4" s="124" t="s">
        <v>92</v>
      </c>
      <c r="Q4" s="125"/>
      <c r="R4" s="125"/>
      <c r="S4" s="123" t="s">
        <v>91</v>
      </c>
      <c r="T4" s="124" t="s">
        <v>92</v>
      </c>
      <c r="U4" s="125"/>
      <c r="V4" s="123" t="s">
        <v>91</v>
      </c>
      <c r="W4" s="124" t="s">
        <v>92</v>
      </c>
      <c r="X4" s="125"/>
      <c r="Y4" s="123" t="s">
        <v>91</v>
      </c>
      <c r="Z4" s="124" t="s">
        <v>92</v>
      </c>
    </row>
    <row r="5" spans="1:38" s="3" customFormat="1" ht="18" customHeight="1" x14ac:dyDescent="0.4">
      <c r="A5" s="44">
        <v>1</v>
      </c>
      <c r="B5" s="97"/>
      <c r="C5" s="60"/>
      <c r="D5" s="41"/>
      <c r="E5" s="181"/>
      <c r="F5" s="188"/>
      <c r="G5" s="189"/>
      <c r="H5" s="83"/>
      <c r="I5" s="84"/>
      <c r="J5" s="84"/>
      <c r="K5" s="84"/>
      <c r="L5" s="84"/>
      <c r="M5" s="197"/>
      <c r="N5" s="101"/>
      <c r="O5" s="126">
        <f>COUNTIF($C$5:$C$36,"H")</f>
        <v>0</v>
      </c>
      <c r="P5" s="127">
        <f>COUNTIF($AK$5:$AK$29,"H")</f>
        <v>0</v>
      </c>
      <c r="Q5" s="106"/>
      <c r="R5" s="107" t="s">
        <v>26</v>
      </c>
      <c r="S5" s="128">
        <f>IF(SUM(O$5:O5)&gt;8, IF(SUM(S5:S$5)=8, 0, 8 -SUM(O5:O$5)), O5)</f>
        <v>0</v>
      </c>
      <c r="T5" s="129">
        <f>IF(SUM(P$5:P5)&gt;10, IF(SUM(T5:T$5)=10, 0, 10 -SUM(P5:P$5)), P5)</f>
        <v>0</v>
      </c>
      <c r="U5" s="108" t="s">
        <v>7</v>
      </c>
      <c r="V5" s="130">
        <v>0.8</v>
      </c>
      <c r="W5" s="131">
        <v>0.8</v>
      </c>
      <c r="X5" s="109" t="s">
        <v>5</v>
      </c>
      <c r="Y5" s="132">
        <f>+S5*V5</f>
        <v>0</v>
      </c>
      <c r="Z5" s="133">
        <f t="shared" ref="Z5:Z12" si="0">+T5*W5</f>
        <v>0</v>
      </c>
      <c r="AA5" s="134">
        <f>COUNTIF($AL$5:$AL$29,"I")</f>
        <v>0</v>
      </c>
      <c r="AB5" s="135" t="str">
        <f>IF(AA5&gt;5,"zuviel Elemente aus Gr.I","Gr I  Ok")</f>
        <v>Gr I  Ok</v>
      </c>
      <c r="AC5" s="53"/>
      <c r="AK5" s="3">
        <f>IF(ISBLANK(E5),C5,0)</f>
        <v>0</v>
      </c>
      <c r="AL5" s="3">
        <f>IF(ISBLANK(E5),D5,0)</f>
        <v>0</v>
      </c>
    </row>
    <row r="6" spans="1:38" s="3" customFormat="1" ht="18" customHeight="1" x14ac:dyDescent="0.4">
      <c r="A6" s="31">
        <v>2</v>
      </c>
      <c r="B6" s="96"/>
      <c r="C6" s="95"/>
      <c r="D6" s="93"/>
      <c r="E6" s="182"/>
      <c r="F6" s="190"/>
      <c r="G6" s="191"/>
      <c r="H6" s="85"/>
      <c r="I6" s="82"/>
      <c r="J6" s="82"/>
      <c r="K6" s="82"/>
      <c r="L6" s="82"/>
      <c r="M6" s="198"/>
      <c r="N6" s="63"/>
      <c r="O6" s="136">
        <f>COUNTIF($C$5:$C$36,"G")</f>
        <v>0</v>
      </c>
      <c r="P6" s="137">
        <f>COUNTIF($AK$5:$AK$29,"G")</f>
        <v>0</v>
      </c>
      <c r="Q6" s="110"/>
      <c r="R6" s="111" t="s">
        <v>10</v>
      </c>
      <c r="S6" s="138">
        <f>IF(SUM(O$5:O6)&gt;8, IF(SUM(S$5:S5)=8, 0, 8 -SUM(O$5:O5)), O6)</f>
        <v>0</v>
      </c>
      <c r="T6" s="134">
        <f>IF(SUM(P$5:P6)&gt;10, IF(SUM(T$5:T5)=10, 0, 10 -SUM(P$5:P5)), P6)</f>
        <v>0</v>
      </c>
      <c r="U6" s="110" t="s">
        <v>7</v>
      </c>
      <c r="V6" s="139">
        <v>0.8</v>
      </c>
      <c r="W6" s="140">
        <v>0.7</v>
      </c>
      <c r="X6" s="112" t="s">
        <v>5</v>
      </c>
      <c r="Y6" s="132">
        <f t="shared" ref="Y6:Y12" si="1">+S6*V6</f>
        <v>0</v>
      </c>
      <c r="Z6" s="141">
        <f t="shared" si="0"/>
        <v>0</v>
      </c>
      <c r="AA6" s="134">
        <f>COUNTIF($AL$5:$AL$29,"II")</f>
        <v>0</v>
      </c>
      <c r="AB6" s="135" t="str">
        <f>IF(AA6&gt;5,"zuviel Elemente aus Gr.II","Gr II  Ok")</f>
        <v>Gr II  Ok</v>
      </c>
      <c r="AC6" s="53"/>
      <c r="AK6" s="3">
        <f t="shared" ref="AK6:AK29" si="2">IF(ISBLANK(E6),C6,0)</f>
        <v>0</v>
      </c>
      <c r="AL6" s="3">
        <f t="shared" ref="AL6:AL29" si="3">IF(ISBLANK(E6),D6,0)</f>
        <v>0</v>
      </c>
    </row>
    <row r="7" spans="1:38" s="3" customFormat="1" ht="18" customHeight="1" x14ac:dyDescent="0.4">
      <c r="A7" s="31">
        <v>3</v>
      </c>
      <c r="B7" s="96"/>
      <c r="C7" s="61"/>
      <c r="D7" s="33"/>
      <c r="E7" s="183"/>
      <c r="F7" s="190"/>
      <c r="G7" s="191"/>
      <c r="H7" s="82"/>
      <c r="I7" s="82"/>
      <c r="J7" s="82"/>
      <c r="K7" s="82"/>
      <c r="L7" s="82"/>
      <c r="M7" s="198"/>
      <c r="N7" s="122"/>
      <c r="O7" s="136">
        <f>COUNTIF($C$5:$C$36,"F")</f>
        <v>0</v>
      </c>
      <c r="P7" s="137">
        <f>COUNTIF($AK$5:$AK$29,"F")</f>
        <v>0</v>
      </c>
      <c r="Q7" s="51"/>
      <c r="R7" s="18" t="s">
        <v>6</v>
      </c>
      <c r="S7" s="138">
        <f>IF(SUM(O$5:O7)&gt;8, IF(SUM(S$5:S6)=8, 0, 8 -SUM(O$5:O6)), O7)</f>
        <v>0</v>
      </c>
      <c r="T7" s="134">
        <f>IF(SUM(P$5:P7)&gt;10, IF(SUM(T$5:T6)=10, 0, 10 -SUM(P$5:P6)), P7)</f>
        <v>0</v>
      </c>
      <c r="U7" s="19" t="s">
        <v>7</v>
      </c>
      <c r="V7" s="142">
        <v>0.8</v>
      </c>
      <c r="W7" s="143">
        <v>0.6</v>
      </c>
      <c r="X7" s="34" t="s">
        <v>5</v>
      </c>
      <c r="Y7" s="132">
        <f t="shared" si="1"/>
        <v>0</v>
      </c>
      <c r="Z7" s="141">
        <f t="shared" si="0"/>
        <v>0</v>
      </c>
      <c r="AA7" s="134">
        <f>COUNTIF($AL$5:$AL$29,"III")</f>
        <v>0</v>
      </c>
      <c r="AB7" s="135" t="str">
        <f>IF(AA7&gt;5,"zuviel Elemente aus Gr.III","Gr III  Ok")</f>
        <v>Gr III  Ok</v>
      </c>
      <c r="AC7" s="49"/>
      <c r="AK7" s="3">
        <f t="shared" si="2"/>
        <v>0</v>
      </c>
      <c r="AL7" s="3">
        <f t="shared" si="3"/>
        <v>0</v>
      </c>
    </row>
    <row r="8" spans="1:38" s="3" customFormat="1" ht="18" customHeight="1" x14ac:dyDescent="0.4">
      <c r="A8" s="31">
        <v>4</v>
      </c>
      <c r="B8" s="96"/>
      <c r="C8" s="61"/>
      <c r="D8" s="33"/>
      <c r="E8" s="183"/>
      <c r="F8" s="190"/>
      <c r="G8" s="191"/>
      <c r="H8" s="82"/>
      <c r="I8" s="82"/>
      <c r="J8" s="82"/>
      <c r="K8" s="82"/>
      <c r="L8" s="82"/>
      <c r="M8" s="198"/>
      <c r="N8" s="122"/>
      <c r="O8" s="144">
        <f>COUNTIF($C$5:$C$36,"E")</f>
        <v>0</v>
      </c>
      <c r="P8" s="145">
        <f>COUNTIF($AK$5:$AK$29,"E")</f>
        <v>0</v>
      </c>
      <c r="Q8" s="10"/>
      <c r="R8" s="11" t="s">
        <v>0</v>
      </c>
      <c r="S8" s="138">
        <f>IF(SUM(O$5:O8)&gt;8, IF(SUM(S$5:S7)=8, 0, 8 -SUM(O$5:O7)), O8)</f>
        <v>0</v>
      </c>
      <c r="T8" s="134">
        <f>IF(SUM(P$5:P8)&gt;10, IF(SUM(T$5:T7)=10, 0, 10 -SUM(P$5:P7)), P8)</f>
        <v>0</v>
      </c>
      <c r="U8" s="12" t="s">
        <v>7</v>
      </c>
      <c r="V8" s="146">
        <v>0.8</v>
      </c>
      <c r="W8" s="147">
        <v>0.5</v>
      </c>
      <c r="X8" s="34" t="s">
        <v>5</v>
      </c>
      <c r="Y8" s="132">
        <f t="shared" si="1"/>
        <v>0</v>
      </c>
      <c r="Z8" s="148">
        <f t="shared" si="0"/>
        <v>0</v>
      </c>
      <c r="AA8" s="134">
        <f>COUNTIF($AL$5:$AL$29,"IV")</f>
        <v>0</v>
      </c>
      <c r="AB8" s="135" t="str">
        <f>IF(AA8&gt;5,"zuviel Elemente aus Gr.IV","Gr IV  Ok")</f>
        <v>Gr IV  Ok</v>
      </c>
      <c r="AC8" s="48"/>
      <c r="AK8" s="3">
        <f t="shared" si="2"/>
        <v>0</v>
      </c>
      <c r="AL8" s="3">
        <f t="shared" si="3"/>
        <v>0</v>
      </c>
    </row>
    <row r="9" spans="1:38" ht="18" customHeight="1" x14ac:dyDescent="0.4">
      <c r="A9" s="31">
        <v>5</v>
      </c>
      <c r="B9" s="98"/>
      <c r="C9" s="95"/>
      <c r="D9" s="93"/>
      <c r="E9" s="183"/>
      <c r="F9" s="190"/>
      <c r="G9" s="191"/>
      <c r="H9" s="82"/>
      <c r="I9" s="82"/>
      <c r="J9" s="82"/>
      <c r="K9" s="82"/>
      <c r="L9" s="82"/>
      <c r="M9" s="198"/>
      <c r="N9" s="122"/>
      <c r="O9" s="144">
        <f>COUNTIF($C$5:$C$36,"D")</f>
        <v>0</v>
      </c>
      <c r="P9" s="145">
        <f>COUNTIF($AK$5:$AK$29,"D")</f>
        <v>0</v>
      </c>
      <c r="Q9" s="10"/>
      <c r="R9" s="11" t="s">
        <v>1</v>
      </c>
      <c r="S9" s="138">
        <f>IF(SUM(O$5:O9)&gt;8, IF(SUM(S$5:S8)=8, 0, 8 -SUM(O$5:O8)), O9)</f>
        <v>0</v>
      </c>
      <c r="T9" s="134">
        <f>IF(SUM(P$5:P9)&gt;10, IF(SUM(T$5:T8)=10, 0, 10 -SUM(P$5:P8)), P9)</f>
        <v>0</v>
      </c>
      <c r="U9" s="12" t="s">
        <v>7</v>
      </c>
      <c r="V9" s="146">
        <v>0.8</v>
      </c>
      <c r="W9" s="147">
        <v>0.4</v>
      </c>
      <c r="X9" s="34" t="s">
        <v>5</v>
      </c>
      <c r="Y9" s="132">
        <f t="shared" si="1"/>
        <v>0</v>
      </c>
      <c r="Z9" s="148">
        <f t="shared" si="0"/>
        <v>0</v>
      </c>
      <c r="AB9" s="113" t="s">
        <v>27</v>
      </c>
      <c r="AC9" s="48"/>
      <c r="AD9" s="3"/>
      <c r="AE9" s="3"/>
      <c r="AF9" s="3"/>
      <c r="AG9" s="3"/>
      <c r="AH9" s="3"/>
      <c r="AK9" s="3">
        <f t="shared" si="2"/>
        <v>0</v>
      </c>
      <c r="AL9" s="3">
        <f t="shared" si="3"/>
        <v>0</v>
      </c>
    </row>
    <row r="10" spans="1:38" ht="18" customHeight="1" x14ac:dyDescent="0.4">
      <c r="A10" s="31">
        <v>6</v>
      </c>
      <c r="B10" s="97"/>
      <c r="C10" s="61"/>
      <c r="D10" s="33"/>
      <c r="E10" s="183"/>
      <c r="F10" s="192"/>
      <c r="G10" s="193"/>
      <c r="H10" s="82"/>
      <c r="I10" s="82"/>
      <c r="J10" s="102"/>
      <c r="K10" s="102"/>
      <c r="L10" s="102"/>
      <c r="M10" s="198"/>
      <c r="N10" s="122"/>
      <c r="O10" s="144">
        <f>COUNTIF($C$5:$C$36,"C")</f>
        <v>0</v>
      </c>
      <c r="P10" s="145">
        <f>COUNTIF($AK$5:$AK$29,"C")</f>
        <v>0</v>
      </c>
      <c r="Q10" s="10"/>
      <c r="R10" s="11" t="s">
        <v>2</v>
      </c>
      <c r="S10" s="138">
        <f>IF(SUM(O$5:O10)&gt;8, IF(SUM(S$5:S9)=8, 0, 8 -SUM(O$5:O9)), O10)</f>
        <v>0</v>
      </c>
      <c r="T10" s="134">
        <f>IF(SUM(P$5:P10)&gt;10, IF(SUM(T$5:T9)=10, 0, 10 -SUM(P$5:P9)), P10)</f>
        <v>0</v>
      </c>
      <c r="U10" s="12" t="s">
        <v>7</v>
      </c>
      <c r="V10" s="146">
        <v>0.6</v>
      </c>
      <c r="W10" s="147">
        <v>0.3</v>
      </c>
      <c r="X10" s="34" t="s">
        <v>5</v>
      </c>
      <c r="Y10" s="132">
        <f t="shared" si="1"/>
        <v>0</v>
      </c>
      <c r="Z10" s="148">
        <f t="shared" si="0"/>
        <v>0</v>
      </c>
      <c r="AB10" s="113" t="s">
        <v>28</v>
      </c>
      <c r="AC10" s="48"/>
      <c r="AD10" s="3"/>
      <c r="AE10" s="3"/>
      <c r="AF10" s="3"/>
      <c r="AG10" s="3"/>
      <c r="AH10" s="3"/>
      <c r="AK10" s="3">
        <f t="shared" si="2"/>
        <v>0</v>
      </c>
      <c r="AL10" s="3">
        <f t="shared" si="3"/>
        <v>0</v>
      </c>
    </row>
    <row r="11" spans="1:38" ht="18" customHeight="1" x14ac:dyDescent="0.4">
      <c r="A11" s="31">
        <v>7</v>
      </c>
      <c r="B11" s="96"/>
      <c r="C11" s="95"/>
      <c r="D11" s="93"/>
      <c r="E11" s="183"/>
      <c r="F11" s="190"/>
      <c r="G11" s="191"/>
      <c r="H11" s="82"/>
      <c r="I11" s="82"/>
      <c r="J11" s="82"/>
      <c r="K11" s="82"/>
      <c r="L11" s="82"/>
      <c r="M11" s="198"/>
      <c r="N11" s="122"/>
      <c r="O11" s="144">
        <f>COUNTIF($C$5:$C$36,"B")</f>
        <v>0</v>
      </c>
      <c r="P11" s="145">
        <f>COUNTIF($AK$5:$AK$29,"B")</f>
        <v>0</v>
      </c>
      <c r="Q11" s="10"/>
      <c r="R11" s="11" t="s">
        <v>3</v>
      </c>
      <c r="S11" s="138">
        <f>IF(SUM(O$5:O11)&gt;8, IF(SUM(S$5:S10)=8, 0, 8 -SUM(O$5:O10)), O11)</f>
        <v>0</v>
      </c>
      <c r="T11" s="134">
        <f>IF(SUM(P$5:P11)&gt;10, IF(SUM(T$5:T10)=10, 0, 10 -SUM(P$5:P10)), P11)</f>
        <v>0</v>
      </c>
      <c r="U11" s="12" t="s">
        <v>7</v>
      </c>
      <c r="V11" s="146">
        <v>0.4</v>
      </c>
      <c r="W11" s="147">
        <v>0.2</v>
      </c>
      <c r="X11" s="34" t="s">
        <v>5</v>
      </c>
      <c r="Y11" s="132">
        <f t="shared" si="1"/>
        <v>0</v>
      </c>
      <c r="Z11" s="148">
        <f t="shared" si="0"/>
        <v>0</v>
      </c>
      <c r="AB11" s="113" t="s">
        <v>29</v>
      </c>
      <c r="AC11" s="48"/>
      <c r="AD11" s="3"/>
      <c r="AE11" s="3"/>
      <c r="AF11" s="3"/>
      <c r="AG11" s="3"/>
      <c r="AH11" s="3"/>
      <c r="AK11" s="3">
        <f t="shared" si="2"/>
        <v>0</v>
      </c>
      <c r="AL11" s="3">
        <f t="shared" si="3"/>
        <v>0</v>
      </c>
    </row>
    <row r="12" spans="1:38" ht="18" customHeight="1" x14ac:dyDescent="0.4">
      <c r="A12" s="31">
        <v>8</v>
      </c>
      <c r="B12" s="96"/>
      <c r="C12" s="95"/>
      <c r="D12" s="93"/>
      <c r="E12" s="183"/>
      <c r="F12" s="190"/>
      <c r="G12" s="191"/>
      <c r="H12" s="85"/>
      <c r="I12" s="82"/>
      <c r="J12" s="82"/>
      <c r="K12" s="82"/>
      <c r="L12" s="82"/>
      <c r="M12" s="198"/>
      <c r="N12" s="63"/>
      <c r="O12" s="149">
        <f>COUNTIF($C$5:$C$36,"A")</f>
        <v>0</v>
      </c>
      <c r="P12" s="150">
        <f>COUNTIF($AK$5:$AK$29,"A")</f>
        <v>0</v>
      </c>
      <c r="Q12" s="13"/>
      <c r="R12" s="11" t="s">
        <v>4</v>
      </c>
      <c r="S12" s="138">
        <f>IF(SUM(O$5:O12)&gt;8, IF(SUM(S$5:S11)=8, 0, 8 -SUM(O$5:O11)), O12)</f>
        <v>0</v>
      </c>
      <c r="T12" s="134">
        <f>IF(SUM(P$5:P12)&gt;10, IF(SUM(T$5:T11)=10, 0, 10 -SUM(P$5:P11)), P12)</f>
        <v>0</v>
      </c>
      <c r="U12" s="14" t="s">
        <v>7</v>
      </c>
      <c r="V12" s="151">
        <v>0.2</v>
      </c>
      <c r="W12" s="152">
        <v>0.1</v>
      </c>
      <c r="X12" s="35" t="s">
        <v>5</v>
      </c>
      <c r="Y12" s="132">
        <f t="shared" si="1"/>
        <v>0</v>
      </c>
      <c r="Z12" s="153">
        <f t="shared" si="0"/>
        <v>0</v>
      </c>
      <c r="AB12" s="113" t="s">
        <v>93</v>
      </c>
      <c r="AC12" s="48"/>
      <c r="AD12" s="3"/>
      <c r="AE12" s="3"/>
      <c r="AF12" s="3"/>
      <c r="AG12" s="3"/>
      <c r="AH12" s="3"/>
      <c r="AK12" s="3">
        <f t="shared" si="2"/>
        <v>0</v>
      </c>
      <c r="AL12" s="3">
        <f t="shared" si="3"/>
        <v>0</v>
      </c>
    </row>
    <row r="13" spans="1:38" ht="18" customHeight="1" thickBot="1" x14ac:dyDescent="0.45">
      <c r="A13" s="31">
        <v>9</v>
      </c>
      <c r="B13" s="96"/>
      <c r="C13" s="61"/>
      <c r="D13" s="33"/>
      <c r="E13" s="183"/>
      <c r="F13" s="190"/>
      <c r="G13" s="191"/>
      <c r="H13" s="85"/>
      <c r="I13" s="82"/>
      <c r="J13" s="82"/>
      <c r="K13" s="82"/>
      <c r="L13" s="82"/>
      <c r="M13" s="198"/>
      <c r="N13" s="63"/>
      <c r="O13" s="149">
        <f>COUNTIF($C$5:$C$29,"NE")</f>
        <v>0</v>
      </c>
      <c r="P13" s="154"/>
      <c r="Q13" s="110"/>
      <c r="R13" s="155" t="s">
        <v>48</v>
      </c>
      <c r="S13" s="138">
        <f>IF(SUM(O$5:O13)&gt;8, IF(SUM(S$5:S12)=8, 0, 8 -SUM(O$5:O12)), O13)</f>
        <v>0</v>
      </c>
      <c r="T13" s="53"/>
      <c r="U13" s="156"/>
      <c r="V13" s="157"/>
      <c r="W13" s="157"/>
      <c r="X13" s="158"/>
      <c r="Y13" s="112"/>
      <c r="Z13" s="159"/>
      <c r="AB13" s="113"/>
      <c r="AC13" s="3"/>
      <c r="AD13" s="3"/>
      <c r="AE13" s="3"/>
      <c r="AF13" s="3"/>
      <c r="AG13" s="3"/>
      <c r="AH13" s="3"/>
      <c r="AI13" s="3"/>
      <c r="AJ13" s="3"/>
      <c r="AK13" s="3">
        <f t="shared" si="2"/>
        <v>0</v>
      </c>
      <c r="AL13" s="3">
        <f t="shared" si="3"/>
        <v>0</v>
      </c>
    </row>
    <row r="14" spans="1:38" ht="18" customHeight="1" thickTop="1" thickBot="1" x14ac:dyDescent="0.45">
      <c r="A14" s="31">
        <v>10</v>
      </c>
      <c r="B14" s="96"/>
      <c r="C14" s="61"/>
      <c r="D14" s="33"/>
      <c r="E14" s="183"/>
      <c r="F14" s="190"/>
      <c r="G14" s="191"/>
      <c r="H14" s="85"/>
      <c r="I14" s="82"/>
      <c r="J14" s="82"/>
      <c r="K14" s="82"/>
      <c r="L14" s="82"/>
      <c r="M14" s="198"/>
      <c r="N14" s="63"/>
      <c r="O14" s="160"/>
      <c r="P14" s="26"/>
      <c r="Q14" s="6"/>
      <c r="R14" s="7" t="s">
        <v>8</v>
      </c>
      <c r="S14" s="15">
        <f>SUM(S5:S13)-IF(SUM(S5:S13)=8,IF(S16=0,1,0))</f>
        <v>0</v>
      </c>
      <c r="T14" s="15">
        <f>SUM(T5:T12)</f>
        <v>0</v>
      </c>
      <c r="U14" s="16"/>
      <c r="V14" s="161"/>
      <c r="W14" s="161"/>
      <c r="X14" s="36"/>
      <c r="Y14" s="162">
        <f>IF(S14&gt;8,"ERR",SUM(Y5:Y12))</f>
        <v>0</v>
      </c>
      <c r="Z14" s="21">
        <f>IF(T14&gt;10,"ERR",SUM(Z5:Z12))</f>
        <v>0</v>
      </c>
      <c r="AB14" s="3"/>
      <c r="AC14" s="3"/>
      <c r="AD14" s="3"/>
      <c r="AE14" s="3"/>
      <c r="AF14" s="3"/>
      <c r="AG14" s="3"/>
      <c r="AH14" s="3"/>
      <c r="AI14" s="3"/>
      <c r="AJ14" s="3"/>
      <c r="AK14" s="3">
        <f t="shared" si="2"/>
        <v>0</v>
      </c>
      <c r="AL14" s="3">
        <f t="shared" si="3"/>
        <v>0</v>
      </c>
    </row>
    <row r="15" spans="1:38" ht="18" customHeight="1" thickTop="1" x14ac:dyDescent="0.4">
      <c r="A15" s="31">
        <v>11</v>
      </c>
      <c r="B15" s="96"/>
      <c r="C15" s="95"/>
      <c r="D15" s="93"/>
      <c r="E15" s="184"/>
      <c r="F15" s="190"/>
      <c r="G15" s="191"/>
      <c r="H15" s="85"/>
      <c r="I15" s="82"/>
      <c r="J15" s="82"/>
      <c r="K15" s="82"/>
      <c r="L15" s="82"/>
      <c r="M15" s="198"/>
      <c r="N15" s="63"/>
      <c r="O15" s="163"/>
      <c r="P15" s="27" t="s">
        <v>9</v>
      </c>
      <c r="Q15" s="17"/>
      <c r="R15" s="18"/>
      <c r="S15" s="164">
        <f>IF(COUNTIF($D$5:$D$29,"I")&gt;0,1,0) + IF(COUNTIF($D$5:$D$29,"II")&gt;0,1,0) + IF(COUNTIF($D$5:$D$29,"III")&gt;0,1,0)</f>
        <v>0</v>
      </c>
      <c r="T15" s="134">
        <f>IF(COUNTIF($AL$5:$AL$29,"I")&gt;0,1,0) + IF(COUNTIF($AL$5:$AAL$29,"II")&gt;0,1,0) + IF(COUNTIF($AL$5:$AL$29,"III")&gt;0,1,0)</f>
        <v>0</v>
      </c>
      <c r="U15" s="19" t="s">
        <v>7</v>
      </c>
      <c r="V15" s="142">
        <v>0.5</v>
      </c>
      <c r="W15" s="143">
        <v>0.5</v>
      </c>
      <c r="X15" s="37" t="s">
        <v>5</v>
      </c>
      <c r="Y15" s="165">
        <f>S15*V15</f>
        <v>0</v>
      </c>
      <c r="Z15" s="141">
        <f>+T15*W15</f>
        <v>0</v>
      </c>
      <c r="AB15" s="3"/>
      <c r="AC15" s="3"/>
      <c r="AD15" s="3"/>
      <c r="AE15" s="3"/>
      <c r="AF15" s="3"/>
      <c r="AG15" s="3"/>
      <c r="AH15" s="3"/>
      <c r="AI15" s="3"/>
      <c r="AJ15" s="3"/>
      <c r="AK15" s="3">
        <f t="shared" si="2"/>
        <v>0</v>
      </c>
      <c r="AL15" s="3">
        <f t="shared" si="3"/>
        <v>0</v>
      </c>
    </row>
    <row r="16" spans="1:38" ht="18" customHeight="1" x14ac:dyDescent="0.4">
      <c r="A16" s="31">
        <v>12</v>
      </c>
      <c r="B16" s="97"/>
      <c r="C16" s="95"/>
      <c r="D16" s="93"/>
      <c r="E16" s="183"/>
      <c r="F16" s="190"/>
      <c r="G16" s="191"/>
      <c r="H16" s="85"/>
      <c r="I16" s="82"/>
      <c r="J16" s="82"/>
      <c r="K16" s="82"/>
      <c r="L16" s="82"/>
      <c r="M16" s="198"/>
      <c r="N16" s="39"/>
      <c r="O16" s="166"/>
      <c r="P16" s="28" t="s">
        <v>20</v>
      </c>
      <c r="Q16" s="38"/>
      <c r="R16" s="38"/>
      <c r="S16" s="167">
        <f>C29</f>
        <v>0</v>
      </c>
      <c r="T16" s="168">
        <f>C29</f>
        <v>0</v>
      </c>
      <c r="U16" s="52" t="s">
        <v>7</v>
      </c>
      <c r="V16" s="169">
        <v>1</v>
      </c>
      <c r="W16" s="170">
        <v>1</v>
      </c>
      <c r="X16" s="34" t="s">
        <v>5</v>
      </c>
      <c r="Y16" s="171" t="str">
        <f>IF(S16="c",0.5,IF(S16="d",0.5,IF(S16="e",0.5,IF(S16="f",0.5,IF(S16="g",0.5,IF(S16="h",0.5,IF(S16="ne",0,IF(S16="a",0,IF(S16="b",0.3,IF(S16="",0,"error"))))))))))</f>
        <v>error</v>
      </c>
      <c r="Z16" s="148" t="str">
        <f>IF(T16="c",0.3,IF(T16="d",0.5,IF(T16="e",0.5,IF(T16="f",0.5,IF(T16="g",0.5,IF(T16="h",0.5,IF(T16="a",0,IF(T16="b",0,IF(T16="",0,"error")))))))))</f>
        <v>error</v>
      </c>
      <c r="AB16" s="3"/>
      <c r="AC16" s="3"/>
      <c r="AD16" s="3"/>
      <c r="AE16" s="3"/>
      <c r="AF16" s="3"/>
      <c r="AG16" s="3"/>
      <c r="AH16" s="3"/>
      <c r="AI16" s="3"/>
      <c r="AJ16" s="3"/>
      <c r="AK16" s="3">
        <f t="shared" si="2"/>
        <v>0</v>
      </c>
      <c r="AL16" s="3">
        <f t="shared" si="3"/>
        <v>0</v>
      </c>
    </row>
    <row r="17" spans="1:41" ht="18" customHeight="1" thickBot="1" x14ac:dyDescent="0.45">
      <c r="A17" s="31">
        <v>13</v>
      </c>
      <c r="B17" s="96"/>
      <c r="C17" s="95"/>
      <c r="D17" s="93"/>
      <c r="E17" s="184"/>
      <c r="F17" s="190"/>
      <c r="G17" s="191"/>
      <c r="H17" s="85"/>
      <c r="I17" s="82"/>
      <c r="J17" s="82"/>
      <c r="K17" s="82"/>
      <c r="L17" s="82"/>
      <c r="M17" s="198"/>
      <c r="N17" s="63"/>
      <c r="O17" s="172"/>
      <c r="P17" s="29" t="s">
        <v>21</v>
      </c>
      <c r="Q17" s="20"/>
      <c r="R17" s="20"/>
      <c r="S17" s="173"/>
      <c r="T17" s="50">
        <f>F30</f>
        <v>0</v>
      </c>
      <c r="U17" s="19" t="s">
        <v>7</v>
      </c>
      <c r="V17" s="169">
        <v>1</v>
      </c>
      <c r="W17" s="170">
        <v>1</v>
      </c>
      <c r="X17" s="35" t="s">
        <v>5</v>
      </c>
      <c r="Y17" s="174">
        <f>S17*V17</f>
        <v>0</v>
      </c>
      <c r="Z17" s="153">
        <f>+T17*W17</f>
        <v>0</v>
      </c>
      <c r="AB17" s="3"/>
      <c r="AC17" s="3"/>
      <c r="AD17" s="3"/>
      <c r="AE17" s="3"/>
      <c r="AF17" s="3"/>
      <c r="AG17" s="3"/>
      <c r="AH17" s="3"/>
      <c r="AI17" s="3"/>
      <c r="AJ17" s="3"/>
      <c r="AK17" s="3">
        <f t="shared" si="2"/>
        <v>0</v>
      </c>
      <c r="AL17" s="3">
        <f t="shared" si="3"/>
        <v>0</v>
      </c>
    </row>
    <row r="18" spans="1:41" s="5" customFormat="1" ht="18" customHeight="1" thickTop="1" thickBot="1" x14ac:dyDescent="0.45">
      <c r="A18" s="31">
        <v>14</v>
      </c>
      <c r="B18" s="96"/>
      <c r="C18" s="61"/>
      <c r="D18" s="33"/>
      <c r="E18" s="184"/>
      <c r="F18" s="190"/>
      <c r="G18" s="191"/>
      <c r="H18" s="85"/>
      <c r="I18" s="82"/>
      <c r="J18" s="82"/>
      <c r="K18" s="82"/>
      <c r="L18" s="82"/>
      <c r="M18" s="198"/>
      <c r="N18" s="114"/>
      <c r="O18" s="172"/>
      <c r="P18" s="30" t="s">
        <v>17</v>
      </c>
      <c r="Q18" s="22"/>
      <c r="R18" s="22"/>
      <c r="S18" s="22"/>
      <c r="T18" s="22"/>
      <c r="U18" s="22"/>
      <c r="V18" s="22"/>
      <c r="W18" s="23"/>
      <c r="X18" s="24" t="s">
        <v>5</v>
      </c>
      <c r="Y18" s="175">
        <f>SUM(Y14:Y16)</f>
        <v>0</v>
      </c>
      <c r="Z18" s="25">
        <f>SUM(Z14:Z17)</f>
        <v>0</v>
      </c>
      <c r="AB18" s="3"/>
      <c r="AC18" s="3"/>
      <c r="AD18" s="3"/>
      <c r="AE18" s="3"/>
      <c r="AF18" s="3"/>
      <c r="AG18" s="3"/>
      <c r="AH18" s="3"/>
      <c r="AI18" s="3"/>
      <c r="AJ18" s="3"/>
      <c r="AK18" s="3">
        <f t="shared" si="2"/>
        <v>0</v>
      </c>
      <c r="AL18" s="3">
        <f t="shared" si="3"/>
        <v>0</v>
      </c>
    </row>
    <row r="19" spans="1:41" ht="18" customHeight="1" thickTop="1" thickBot="1" x14ac:dyDescent="0.45">
      <c r="A19" s="31">
        <v>15</v>
      </c>
      <c r="B19" s="97"/>
      <c r="C19" s="61"/>
      <c r="D19" s="33"/>
      <c r="E19" s="184"/>
      <c r="F19" s="190"/>
      <c r="G19" s="191"/>
      <c r="H19" s="85"/>
      <c r="I19" s="82"/>
      <c r="J19" s="82"/>
      <c r="K19" s="82"/>
      <c r="L19" s="82"/>
      <c r="M19" s="198"/>
      <c r="N19" s="63"/>
      <c r="O19" s="176"/>
      <c r="P19" s="30" t="s">
        <v>34</v>
      </c>
      <c r="Q19" s="30"/>
      <c r="R19" s="30"/>
      <c r="S19" s="30"/>
      <c r="T19" s="30"/>
      <c r="U19" s="30"/>
      <c r="V19" s="30"/>
      <c r="W19" s="30"/>
      <c r="X19" s="24" t="s">
        <v>5</v>
      </c>
      <c r="Y19" s="3"/>
      <c r="Z19" s="25">
        <f>G30</f>
        <v>-0.3</v>
      </c>
      <c r="AB19" s="113" t="s">
        <v>100</v>
      </c>
      <c r="AC19" s="3"/>
      <c r="AD19" s="3"/>
      <c r="AE19" s="3"/>
      <c r="AF19" s="3"/>
      <c r="AG19" s="3"/>
      <c r="AH19" s="3"/>
      <c r="AI19" s="3"/>
      <c r="AJ19" s="3"/>
      <c r="AK19" s="3">
        <f t="shared" si="2"/>
        <v>0</v>
      </c>
      <c r="AL19" s="3">
        <f t="shared" si="3"/>
        <v>0</v>
      </c>
    </row>
    <row r="20" spans="1:41" ht="18" customHeight="1" thickTop="1" thickBot="1" x14ac:dyDescent="0.45">
      <c r="A20" s="31">
        <v>16</v>
      </c>
      <c r="B20" s="96"/>
      <c r="C20" s="61"/>
      <c r="D20" s="33"/>
      <c r="E20" s="184"/>
      <c r="F20" s="190"/>
      <c r="G20" s="191"/>
      <c r="H20" s="85"/>
      <c r="I20" s="82"/>
      <c r="J20" s="82"/>
      <c r="K20" s="82"/>
      <c r="L20" s="82"/>
      <c r="M20" s="198"/>
      <c r="N20" s="63"/>
      <c r="O20" s="172"/>
      <c r="AB20" s="113" t="s">
        <v>101</v>
      </c>
      <c r="AC20" s="3"/>
      <c r="AD20" s="3"/>
      <c r="AE20" s="3"/>
      <c r="AF20" s="3"/>
      <c r="AG20" s="3"/>
      <c r="AH20" s="3"/>
      <c r="AI20" s="3"/>
      <c r="AJ20" s="3"/>
      <c r="AK20" s="3">
        <f t="shared" si="2"/>
        <v>0</v>
      </c>
      <c r="AL20" s="3">
        <f t="shared" si="3"/>
        <v>0</v>
      </c>
    </row>
    <row r="21" spans="1:41" ht="18" customHeight="1" thickTop="1" thickBot="1" x14ac:dyDescent="0.45">
      <c r="A21" s="31">
        <v>17</v>
      </c>
      <c r="B21" s="96"/>
      <c r="C21" s="61"/>
      <c r="D21" s="33"/>
      <c r="E21" s="184"/>
      <c r="F21" s="190"/>
      <c r="G21" s="191"/>
      <c r="H21" s="85"/>
      <c r="I21" s="82"/>
      <c r="J21" s="82"/>
      <c r="K21" s="82"/>
      <c r="L21" s="82"/>
      <c r="M21" s="198"/>
      <c r="N21" s="63"/>
      <c r="O21" s="172"/>
      <c r="P21" s="30" t="s">
        <v>18</v>
      </c>
      <c r="Q21" s="22"/>
      <c r="R21" s="22"/>
      <c r="S21" s="22"/>
      <c r="T21" s="22"/>
      <c r="U21" s="22"/>
      <c r="V21" s="22"/>
      <c r="W21" s="23"/>
      <c r="X21" s="24" t="s">
        <v>5</v>
      </c>
      <c r="Y21" s="175">
        <f>10-I30</f>
        <v>10</v>
      </c>
      <c r="Z21" s="25">
        <f>10-M30</f>
        <v>10</v>
      </c>
      <c r="AB21" s="3"/>
      <c r="AC21" s="3"/>
      <c r="AD21" s="3"/>
      <c r="AE21" s="3"/>
      <c r="AF21" s="3"/>
      <c r="AG21" s="3"/>
      <c r="AH21" s="3"/>
      <c r="AI21" s="3"/>
      <c r="AJ21" s="3"/>
      <c r="AK21" s="3">
        <f t="shared" si="2"/>
        <v>0</v>
      </c>
      <c r="AL21" s="3">
        <f t="shared" si="3"/>
        <v>0</v>
      </c>
    </row>
    <row r="22" spans="1:41" ht="18" customHeight="1" thickTop="1" x14ac:dyDescent="0.4">
      <c r="A22" s="31">
        <v>18</v>
      </c>
      <c r="B22" s="97"/>
      <c r="C22" s="61"/>
      <c r="D22" s="33"/>
      <c r="E22" s="184"/>
      <c r="F22" s="190"/>
      <c r="G22" s="191"/>
      <c r="H22" s="85"/>
      <c r="I22" s="82"/>
      <c r="J22" s="82"/>
      <c r="K22" s="82"/>
      <c r="L22" s="82"/>
      <c r="M22" s="198"/>
      <c r="N22" s="39"/>
      <c r="O22" s="172"/>
      <c r="AB22" s="3"/>
      <c r="AC22" s="3"/>
      <c r="AD22" s="3"/>
      <c r="AE22" s="3"/>
      <c r="AF22" s="3"/>
      <c r="AG22" s="3"/>
      <c r="AH22" s="3"/>
      <c r="AI22" s="3"/>
      <c r="AJ22" s="3"/>
      <c r="AK22" s="3">
        <f t="shared" si="2"/>
        <v>0</v>
      </c>
      <c r="AL22" s="3">
        <f t="shared" si="3"/>
        <v>0</v>
      </c>
    </row>
    <row r="23" spans="1:41" ht="18" customHeight="1" thickBot="1" x14ac:dyDescent="0.45">
      <c r="A23" s="31">
        <v>19</v>
      </c>
      <c r="B23" s="96"/>
      <c r="C23" s="95"/>
      <c r="D23" s="93"/>
      <c r="E23" s="184"/>
      <c r="F23" s="190"/>
      <c r="G23" s="191"/>
      <c r="H23" s="85"/>
      <c r="I23" s="82"/>
      <c r="J23" s="82"/>
      <c r="K23" s="82"/>
      <c r="L23" s="82"/>
      <c r="M23" s="198"/>
      <c r="N23" s="39"/>
      <c r="O23" s="172"/>
      <c r="P23" s="116" t="s">
        <v>35</v>
      </c>
      <c r="Q23" s="117"/>
      <c r="R23" s="117"/>
      <c r="S23" s="117"/>
      <c r="T23" s="117"/>
      <c r="U23" s="117"/>
      <c r="V23" s="117"/>
      <c r="W23" s="117"/>
      <c r="X23" s="118"/>
      <c r="Y23" s="118">
        <f>8-S14</f>
        <v>8</v>
      </c>
      <c r="Z23" s="117">
        <f>IF(T14&gt;=7, 0, IF(T14&gt;=5, 4, IF(T14&gt;=3, 6, IF(T14 &gt;= 1, 8, IF(T14 &lt; 1, 10 )))))</f>
        <v>10</v>
      </c>
      <c r="AA23" s="119" t="s">
        <v>36</v>
      </c>
      <c r="AB23" s="117"/>
      <c r="AC23" s="3"/>
      <c r="AD23" s="3"/>
      <c r="AE23" s="3"/>
      <c r="AF23" s="3"/>
      <c r="AG23" s="3"/>
      <c r="AH23" s="3"/>
      <c r="AI23" s="3"/>
      <c r="AJ23" s="3"/>
      <c r="AK23" s="3">
        <f t="shared" si="2"/>
        <v>0</v>
      </c>
      <c r="AL23" s="3">
        <f t="shared" si="3"/>
        <v>0</v>
      </c>
    </row>
    <row r="24" spans="1:41" ht="18" customHeight="1" thickTop="1" thickBot="1" x14ac:dyDescent="0.45">
      <c r="A24" s="31">
        <v>20</v>
      </c>
      <c r="B24" s="32"/>
      <c r="C24" s="61"/>
      <c r="D24" s="33"/>
      <c r="E24" s="184"/>
      <c r="F24" s="190"/>
      <c r="G24" s="191"/>
      <c r="H24" s="85"/>
      <c r="I24" s="82"/>
      <c r="J24" s="82"/>
      <c r="K24" s="82"/>
      <c r="L24" s="82"/>
      <c r="M24" s="198"/>
      <c r="N24" s="39"/>
      <c r="O24" s="172"/>
      <c r="P24" s="30" t="s">
        <v>19</v>
      </c>
      <c r="Q24" s="22"/>
      <c r="R24" s="22"/>
      <c r="S24" s="22"/>
      <c r="T24" s="22"/>
      <c r="U24" s="22"/>
      <c r="V24" s="22"/>
      <c r="W24" s="23"/>
      <c r="X24" s="24" t="s">
        <v>5</v>
      </c>
      <c r="Y24" s="175">
        <f>+Y18+Y21-Y23</f>
        <v>2</v>
      </c>
      <c r="Z24" s="25">
        <f>+Z18+Z19+Z21-Z23</f>
        <v>-0.30000000000000071</v>
      </c>
      <c r="AB24" s="3"/>
      <c r="AC24" s="3"/>
      <c r="AK24" s="3">
        <f t="shared" si="2"/>
        <v>0</v>
      </c>
      <c r="AL24" s="3">
        <f t="shared" si="3"/>
        <v>0</v>
      </c>
    </row>
    <row r="25" spans="1:41" ht="18" customHeight="1" thickTop="1" x14ac:dyDescent="0.4">
      <c r="A25" s="31">
        <v>21</v>
      </c>
      <c r="B25" s="32"/>
      <c r="C25" s="61"/>
      <c r="D25" s="33"/>
      <c r="E25" s="184"/>
      <c r="F25" s="190"/>
      <c r="G25" s="191"/>
      <c r="H25" s="85"/>
      <c r="I25" s="82"/>
      <c r="J25" s="82"/>
      <c r="K25" s="82"/>
      <c r="L25" s="82"/>
      <c r="M25" s="198"/>
      <c r="N25" s="39"/>
      <c r="O25" s="172"/>
      <c r="Y25" s="177" t="s">
        <v>91</v>
      </c>
      <c r="Z25" s="178" t="s">
        <v>92</v>
      </c>
      <c r="AB25" s="3"/>
      <c r="AC25" s="3"/>
      <c r="AK25" s="3">
        <f t="shared" si="2"/>
        <v>0</v>
      </c>
      <c r="AL25" s="3">
        <f t="shared" si="3"/>
        <v>0</v>
      </c>
    </row>
    <row r="26" spans="1:41" ht="18" customHeight="1" x14ac:dyDescent="0.4">
      <c r="A26" s="31">
        <v>22</v>
      </c>
      <c r="B26" s="32"/>
      <c r="C26" s="61"/>
      <c r="D26" s="33"/>
      <c r="E26" s="184"/>
      <c r="F26" s="190"/>
      <c r="G26" s="191"/>
      <c r="H26" s="85"/>
      <c r="I26" s="82"/>
      <c r="J26" s="82"/>
      <c r="K26" s="82"/>
      <c r="L26" s="82"/>
      <c r="M26" s="198"/>
      <c r="N26" s="39"/>
      <c r="O26" s="172"/>
      <c r="AB26" s="3"/>
      <c r="AK26" s="3">
        <f t="shared" si="2"/>
        <v>0</v>
      </c>
      <c r="AL26" s="3">
        <f t="shared" si="3"/>
        <v>0</v>
      </c>
    </row>
    <row r="27" spans="1:41" ht="18" customHeight="1" x14ac:dyDescent="0.4">
      <c r="A27" s="31">
        <v>23</v>
      </c>
      <c r="B27" s="32" t="s">
        <v>32</v>
      </c>
      <c r="C27" s="61"/>
      <c r="D27" s="33"/>
      <c r="E27" s="184"/>
      <c r="F27" s="190"/>
      <c r="G27" s="191"/>
      <c r="H27" s="85"/>
      <c r="I27" s="82"/>
      <c r="J27" s="82"/>
      <c r="K27" s="82"/>
      <c r="L27" s="82"/>
      <c r="M27" s="198"/>
      <c r="N27" s="39"/>
      <c r="O27" s="172"/>
      <c r="AB27" s="3"/>
      <c r="AK27" s="3">
        <f t="shared" si="2"/>
        <v>0</v>
      </c>
      <c r="AL27" s="3">
        <f t="shared" si="3"/>
        <v>0</v>
      </c>
    </row>
    <row r="28" spans="1:41" ht="18" customHeight="1" x14ac:dyDescent="0.4">
      <c r="A28" s="31">
        <v>24</v>
      </c>
      <c r="B28" s="32" t="s">
        <v>31</v>
      </c>
      <c r="C28" s="61"/>
      <c r="D28" s="121"/>
      <c r="E28" s="184"/>
      <c r="F28" s="190"/>
      <c r="G28" s="193">
        <v>-0.3</v>
      </c>
      <c r="H28" s="85"/>
      <c r="I28" s="82"/>
      <c r="J28" s="82"/>
      <c r="K28" s="82"/>
      <c r="L28" s="82"/>
      <c r="M28" s="198"/>
      <c r="N28" s="39"/>
      <c r="O28" s="172"/>
      <c r="AK28" s="3">
        <f t="shared" si="2"/>
        <v>0</v>
      </c>
      <c r="AL28" s="3">
        <f t="shared" si="3"/>
        <v>0</v>
      </c>
    </row>
    <row r="29" spans="1:41" ht="18" customHeight="1" thickBot="1" x14ac:dyDescent="0.45">
      <c r="A29" s="56">
        <v>25</v>
      </c>
      <c r="B29" s="202"/>
      <c r="C29" s="62"/>
      <c r="D29" s="54"/>
      <c r="E29" s="185"/>
      <c r="F29" s="194"/>
      <c r="G29" s="195"/>
      <c r="H29" s="86"/>
      <c r="I29" s="87"/>
      <c r="J29" s="87"/>
      <c r="K29" s="87"/>
      <c r="L29" s="87"/>
      <c r="M29" s="199"/>
      <c r="N29" s="64"/>
      <c r="O29" s="179"/>
      <c r="AK29" s="3">
        <f t="shared" si="2"/>
        <v>0</v>
      </c>
      <c r="AL29" s="3">
        <f t="shared" si="3"/>
        <v>0</v>
      </c>
    </row>
    <row r="30" spans="1:41" ht="21" thickTop="1" thickBot="1" x14ac:dyDescent="0.4">
      <c r="B30" s="55" t="s">
        <v>12</v>
      </c>
      <c r="C30" s="58">
        <f>COUNTA(C5:C29)</f>
        <v>0</v>
      </c>
      <c r="D30" s="55"/>
      <c r="E30" s="186"/>
      <c r="F30" s="57">
        <f>SUM(F5:F29)</f>
        <v>0</v>
      </c>
      <c r="G30" s="57">
        <f>SUM(G5:G29)</f>
        <v>-0.3</v>
      </c>
      <c r="H30" s="88" t="s">
        <v>97</v>
      </c>
      <c r="I30" s="201">
        <f>SUM(H5:L29)</f>
        <v>0</v>
      </c>
      <c r="J30" s="89"/>
      <c r="K30" s="89"/>
      <c r="L30" s="89" t="s">
        <v>98</v>
      </c>
      <c r="M30" s="200">
        <f>SUM(H5:M29)</f>
        <v>0</v>
      </c>
      <c r="N30" s="1"/>
    </row>
    <row r="31" spans="1:41" ht="30.5" thickTop="1" x14ac:dyDescent="0.55000000000000004">
      <c r="AM31" s="66">
        <v>0.8</v>
      </c>
      <c r="AN31" s="65" t="s">
        <v>5</v>
      </c>
      <c r="AO31" s="67">
        <f t="shared" ref="AO31:AO38" si="4">+AK31*AM31</f>
        <v>0</v>
      </c>
    </row>
    <row r="32" spans="1:41" ht="30" x14ac:dyDescent="0.55000000000000004">
      <c r="AM32" s="69">
        <v>0.7</v>
      </c>
      <c r="AN32" s="68" t="s">
        <v>5</v>
      </c>
      <c r="AO32" s="70">
        <f t="shared" si="4"/>
        <v>0</v>
      </c>
    </row>
    <row r="33" spans="36:43" ht="30" x14ac:dyDescent="0.55000000000000004">
      <c r="AM33" s="69">
        <v>0.6</v>
      </c>
      <c r="AN33" s="68" t="s">
        <v>5</v>
      </c>
      <c r="AO33" s="70">
        <f t="shared" si="4"/>
        <v>0</v>
      </c>
    </row>
    <row r="34" spans="36:43" ht="30" x14ac:dyDescent="0.55000000000000004">
      <c r="AM34" s="69">
        <v>0.5</v>
      </c>
      <c r="AN34" s="68" t="s">
        <v>5</v>
      </c>
      <c r="AO34" s="70">
        <f t="shared" si="4"/>
        <v>0</v>
      </c>
    </row>
    <row r="35" spans="36:43" ht="30" x14ac:dyDescent="0.55000000000000004">
      <c r="AM35" s="69">
        <v>0.4</v>
      </c>
      <c r="AN35" s="68" t="s">
        <v>5</v>
      </c>
      <c r="AO35" s="70">
        <f t="shared" si="4"/>
        <v>0</v>
      </c>
    </row>
    <row r="36" spans="36:43" ht="30" x14ac:dyDescent="0.55000000000000004">
      <c r="AM36" s="69">
        <v>0.3</v>
      </c>
      <c r="AN36" s="68" t="s">
        <v>5</v>
      </c>
      <c r="AO36" s="70">
        <f t="shared" si="4"/>
        <v>0</v>
      </c>
    </row>
    <row r="37" spans="36:43" ht="30" x14ac:dyDescent="0.55000000000000004">
      <c r="AM37" s="69">
        <v>0.2</v>
      </c>
      <c r="AN37" s="68" t="s">
        <v>5</v>
      </c>
      <c r="AO37" s="70">
        <f t="shared" si="4"/>
        <v>0</v>
      </c>
    </row>
    <row r="38" spans="36:43" ht="30.5" thickBot="1" x14ac:dyDescent="0.6">
      <c r="AM38" s="72">
        <v>0.1</v>
      </c>
      <c r="AN38" s="71" t="s">
        <v>5</v>
      </c>
      <c r="AO38" s="73">
        <f t="shared" si="4"/>
        <v>0</v>
      </c>
    </row>
    <row r="39" spans="36:43" ht="40" thickBot="1" x14ac:dyDescent="1.1499999999999999">
      <c r="AM39" s="75"/>
      <c r="AN39" s="74"/>
      <c r="AO39" s="76">
        <f>IF(AK39&gt;10,"ERR",SUM(AO31:AO38))</f>
        <v>0</v>
      </c>
    </row>
    <row r="40" spans="36:43" ht="30" x14ac:dyDescent="0.55000000000000004">
      <c r="AM40" s="78">
        <v>0.5</v>
      </c>
      <c r="AN40" s="77" t="s">
        <v>5</v>
      </c>
      <c r="AO40" s="79">
        <f>+AK40*AM40</f>
        <v>0</v>
      </c>
    </row>
    <row r="41" spans="36:43" ht="30" x14ac:dyDescent="0.55000000000000004">
      <c r="AM41" s="80"/>
      <c r="AN41" s="68" t="s">
        <v>5</v>
      </c>
      <c r="AO41" s="70">
        <f>IF(AK41="c",0.3,IF(AK41="d",0.5,IF(AK41="e",0.5,IF(AK41="f",0.5,IF(AK41="a",0,IF(AK41="b",0,IF(AK41="",0,"error")))))))</f>
        <v>0</v>
      </c>
    </row>
    <row r="42" spans="36:43" ht="15" customHeight="1" thickBot="1" x14ac:dyDescent="0.6">
      <c r="AM42" s="81"/>
      <c r="AN42" s="71" t="s">
        <v>5</v>
      </c>
      <c r="AO42" s="73">
        <f>+AK42</f>
        <v>0</v>
      </c>
    </row>
    <row r="43" spans="36:43" ht="15.75" customHeight="1" x14ac:dyDescent="0.35">
      <c r="AJ43" s="207" t="s">
        <v>22</v>
      </c>
      <c r="AK43" s="208"/>
      <c r="AL43" s="208"/>
      <c r="AM43" s="208"/>
      <c r="AN43" s="211"/>
      <c r="AO43" s="213">
        <f>SUM(AO39:AO42)</f>
        <v>0</v>
      </c>
    </row>
    <row r="44" spans="36:43" ht="16" thickBot="1" x14ac:dyDescent="0.4">
      <c r="AJ44" s="209"/>
      <c r="AK44" s="210"/>
      <c r="AL44" s="210"/>
      <c r="AM44" s="210"/>
      <c r="AN44" s="212"/>
      <c r="AO44" s="214"/>
    </row>
    <row r="45" spans="36:43" ht="303" thickTop="1" x14ac:dyDescent="8.25">
      <c r="AQ45" s="105" t="str">
        <f>+H30</f>
        <v>KM:</v>
      </c>
    </row>
  </sheetData>
  <mergeCells count="3">
    <mergeCell ref="AN43:AN44"/>
    <mergeCell ref="AJ43:AM44"/>
    <mergeCell ref="AO43:AO44"/>
  </mergeCells>
  <conditionalFormatting sqref="AO39">
    <cfRule type="cellIs" dxfId="47" priority="6" stopIfTrue="1" operator="equal">
      <formula>"ERR"</formula>
    </cfRule>
  </conditionalFormatting>
  <conditionalFormatting sqref="AA6:AA8">
    <cfRule type="cellIs" dxfId="46" priority="2" operator="greaterThan">
      <formula>5</formula>
    </cfRule>
  </conditionalFormatting>
  <conditionalFormatting sqref="Z14">
    <cfRule type="cellIs" dxfId="45" priority="4" stopIfTrue="1" operator="equal">
      <formula>"ERR"</formula>
    </cfRule>
  </conditionalFormatting>
  <conditionalFormatting sqref="T14">
    <cfRule type="cellIs" dxfId="44" priority="5" stopIfTrue="1" operator="between">
      <formula>0.1</formula>
      <formula>9.9</formula>
    </cfRule>
  </conditionalFormatting>
  <conditionalFormatting sqref="AA5">
    <cfRule type="cellIs" dxfId="43" priority="3" operator="greaterThan">
      <formula>5</formula>
    </cfRule>
  </conditionalFormatting>
  <conditionalFormatting sqref="S14">
    <cfRule type="cellIs" dxfId="42" priority="1" stopIfTrue="1" operator="between">
      <formula>0.1</formula>
      <formula>9.9</formula>
    </cfRule>
  </conditionalFormatting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1"/>
  <headerFooter alignWithMargins="0">
    <oddFooter xml:space="preserve">&amp;R&amp;"Times New Roman,Normal"&amp;8TT, NOR  19.11.05 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Q45"/>
  <sheetViews>
    <sheetView zoomScale="70" zoomScaleNormal="70" workbookViewId="0">
      <selection sqref="A1:XFD1048576"/>
    </sheetView>
  </sheetViews>
  <sheetFormatPr baseColWidth="10" defaultColWidth="8.921875" defaultRowHeight="15.5" x14ac:dyDescent="0.35"/>
  <cols>
    <col min="1" max="1" width="3.84375" customWidth="1"/>
    <col min="2" max="2" width="30.61328125" customWidth="1"/>
    <col min="3" max="3" width="5.4609375" style="2" customWidth="1"/>
    <col min="4" max="5" width="3.15234375" style="2" customWidth="1"/>
    <col min="6" max="6" width="4.84375" style="47" customWidth="1"/>
    <col min="7" max="7" width="7.15234375" style="47" customWidth="1"/>
    <col min="8" max="8" width="6.4609375" style="47" customWidth="1"/>
    <col min="9" max="11" width="3.921875" style="47" customWidth="1"/>
    <col min="12" max="12" width="2.84375" style="47" customWidth="1"/>
    <col min="13" max="13" width="5.69140625" style="47" customWidth="1"/>
    <col min="14" max="14" width="26.15234375" customWidth="1"/>
    <col min="15" max="15" width="2.4609375" customWidth="1"/>
    <col min="16" max="16" width="1.84375" style="2" customWidth="1"/>
    <col min="17" max="17" width="1.921875" style="1" customWidth="1"/>
    <col min="18" max="18" width="2.53515625" style="1" customWidth="1"/>
    <col min="19" max="19" width="3.07421875" style="1" customWidth="1"/>
    <col min="20" max="20" width="4.3828125" style="1" customWidth="1"/>
    <col min="21" max="21" width="2" customWidth="1"/>
    <col min="22" max="22" width="4.23046875" customWidth="1"/>
    <col min="23" max="23" width="4.07421875" style="4" customWidth="1"/>
    <col min="24" max="24" width="2" style="2" customWidth="1"/>
    <col min="25" max="25" width="5.07421875" style="2" customWidth="1"/>
    <col min="26" max="26" width="6.69140625" customWidth="1"/>
    <col min="27" max="27" width="3" customWidth="1"/>
    <col min="28" max="28" width="18.23046875" customWidth="1"/>
    <col min="29" max="29" width="3" customWidth="1"/>
    <col min="30" max="30" width="4.4609375" customWidth="1"/>
    <col min="31" max="31" width="1.4609375" customWidth="1"/>
    <col min="32" max="36" width="4.4609375" customWidth="1"/>
    <col min="37" max="37" width="6.07421875" customWidth="1"/>
    <col min="39" max="39" width="8.3828125" customWidth="1"/>
    <col min="40" max="40" width="4.53515625" customWidth="1"/>
    <col min="41" max="41" width="10.61328125" customWidth="1"/>
    <col min="43" max="43" width="91.07421875" customWidth="1"/>
  </cols>
  <sheetData>
    <row r="1" spans="1:38" s="3" customFormat="1" ht="52.5" customHeight="1" x14ac:dyDescent="0.2">
      <c r="B1" s="8" t="s">
        <v>24</v>
      </c>
      <c r="C1" s="9"/>
      <c r="D1" s="9"/>
      <c r="E1" s="9"/>
      <c r="F1" s="46"/>
      <c r="G1" s="46"/>
    </row>
    <row r="2" spans="1:38" s="3" customFormat="1" ht="23.25" customHeight="1" x14ac:dyDescent="0.4">
      <c r="B2" s="59" t="s">
        <v>23</v>
      </c>
      <c r="C2" s="91" t="s">
        <v>73</v>
      </c>
      <c r="D2" s="9"/>
      <c r="E2" s="9"/>
      <c r="F2" s="46"/>
      <c r="G2" s="46"/>
      <c r="H2" s="46"/>
      <c r="I2" s="46"/>
      <c r="J2" s="46"/>
      <c r="K2" s="46"/>
      <c r="L2" s="46"/>
      <c r="M2" s="46"/>
    </row>
    <row r="3" spans="1:38" s="3" customFormat="1" ht="21.75" customHeight="1" x14ac:dyDescent="0.35">
      <c r="B3" s="8"/>
      <c r="C3" s="9"/>
      <c r="D3" s="9"/>
      <c r="E3" s="9"/>
      <c r="F3" s="46"/>
      <c r="G3" s="46"/>
      <c r="H3" s="46"/>
      <c r="I3" s="46"/>
      <c r="J3" s="46"/>
      <c r="K3" s="46"/>
      <c r="L3" s="46"/>
      <c r="M3" s="196" t="s">
        <v>95</v>
      </c>
      <c r="O3" s="120"/>
    </row>
    <row r="4" spans="1:38" s="3" customFormat="1" ht="15.75" customHeight="1" x14ac:dyDescent="0.3">
      <c r="A4" s="40"/>
      <c r="B4" s="45" t="s">
        <v>13</v>
      </c>
      <c r="C4" s="42" t="s">
        <v>14</v>
      </c>
      <c r="D4" s="42" t="s">
        <v>11</v>
      </c>
      <c r="E4" s="180" t="s">
        <v>94</v>
      </c>
      <c r="F4" s="187" t="s">
        <v>21</v>
      </c>
      <c r="G4" s="187" t="s">
        <v>33</v>
      </c>
      <c r="H4" s="90" t="s">
        <v>15</v>
      </c>
      <c r="I4" s="90"/>
      <c r="J4" s="90"/>
      <c r="K4" s="90"/>
      <c r="L4" s="90"/>
      <c r="M4" s="187" t="s">
        <v>96</v>
      </c>
      <c r="N4" s="43" t="s">
        <v>16</v>
      </c>
      <c r="O4" s="123" t="s">
        <v>91</v>
      </c>
      <c r="P4" s="124" t="s">
        <v>92</v>
      </c>
      <c r="Q4" s="125"/>
      <c r="R4" s="125"/>
      <c r="S4" s="123" t="s">
        <v>91</v>
      </c>
      <c r="T4" s="124" t="s">
        <v>92</v>
      </c>
      <c r="U4" s="125"/>
      <c r="V4" s="123" t="s">
        <v>91</v>
      </c>
      <c r="W4" s="124" t="s">
        <v>92</v>
      </c>
      <c r="X4" s="125"/>
      <c r="Y4" s="123" t="s">
        <v>91</v>
      </c>
      <c r="Z4" s="124" t="s">
        <v>92</v>
      </c>
    </row>
    <row r="5" spans="1:38" s="3" customFormat="1" ht="18" customHeight="1" x14ac:dyDescent="0.4">
      <c r="A5" s="44">
        <v>1</v>
      </c>
      <c r="B5" s="97"/>
      <c r="C5" s="60"/>
      <c r="D5" s="41"/>
      <c r="E5" s="181"/>
      <c r="F5" s="188"/>
      <c r="G5" s="189"/>
      <c r="H5" s="83"/>
      <c r="I5" s="84"/>
      <c r="J5" s="84"/>
      <c r="K5" s="84"/>
      <c r="L5" s="84"/>
      <c r="M5" s="197"/>
      <c r="N5" s="101"/>
      <c r="O5" s="126">
        <f>COUNTIF($C$5:$C$36,"H")</f>
        <v>0</v>
      </c>
      <c r="P5" s="127">
        <f>COUNTIF($AK$5:$AK$29,"H")</f>
        <v>0</v>
      </c>
      <c r="Q5" s="106"/>
      <c r="R5" s="107" t="s">
        <v>26</v>
      </c>
      <c r="S5" s="128">
        <f>IF(SUM(O$5:O5)&gt;8, IF(SUM(S5:S$5)=8, 0, 8 -SUM(O5:O$5)), O5)</f>
        <v>0</v>
      </c>
      <c r="T5" s="129">
        <f>IF(SUM(P$5:P5)&gt;10, IF(SUM(T5:T$5)=10, 0, 10 -SUM(P5:P$5)), P5)</f>
        <v>0</v>
      </c>
      <c r="U5" s="108" t="s">
        <v>7</v>
      </c>
      <c r="V5" s="130">
        <v>0.8</v>
      </c>
      <c r="W5" s="131">
        <v>0.8</v>
      </c>
      <c r="X5" s="109" t="s">
        <v>5</v>
      </c>
      <c r="Y5" s="132">
        <f>+S5*V5</f>
        <v>0</v>
      </c>
      <c r="Z5" s="133">
        <f t="shared" ref="Z5:Z12" si="0">+T5*W5</f>
        <v>0</v>
      </c>
      <c r="AA5" s="134">
        <f>COUNTIF($AL$5:$AL$29,"I")</f>
        <v>0</v>
      </c>
      <c r="AB5" s="135" t="str">
        <f>IF(AA5&gt;5,"zuviel Elemente aus Gr.I","Gr I  Ok")</f>
        <v>Gr I  Ok</v>
      </c>
      <c r="AC5" s="53"/>
      <c r="AK5" s="3">
        <f>IF(ISBLANK(E5),C5,0)</f>
        <v>0</v>
      </c>
      <c r="AL5" s="3">
        <f>IF(ISBLANK(E5),D5,0)</f>
        <v>0</v>
      </c>
    </row>
    <row r="6" spans="1:38" s="3" customFormat="1" ht="18" customHeight="1" x14ac:dyDescent="0.4">
      <c r="A6" s="31">
        <v>2</v>
      </c>
      <c r="B6" s="96"/>
      <c r="C6" s="95"/>
      <c r="D6" s="93"/>
      <c r="E6" s="182"/>
      <c r="F6" s="190"/>
      <c r="G6" s="191"/>
      <c r="H6" s="85"/>
      <c r="I6" s="82"/>
      <c r="J6" s="82"/>
      <c r="K6" s="82"/>
      <c r="L6" s="82"/>
      <c r="M6" s="198"/>
      <c r="N6" s="63"/>
      <c r="O6" s="136">
        <f>COUNTIF($C$5:$C$36,"G")</f>
        <v>0</v>
      </c>
      <c r="P6" s="137">
        <f>COUNTIF($AK$5:$AK$29,"G")</f>
        <v>0</v>
      </c>
      <c r="Q6" s="110"/>
      <c r="R6" s="111" t="s">
        <v>10</v>
      </c>
      <c r="S6" s="138">
        <f>IF(SUM(O$5:O6)&gt;8, IF(SUM(S$5:S5)=8, 0, 8 -SUM(O$5:O5)), O6)</f>
        <v>0</v>
      </c>
      <c r="T6" s="134">
        <f>IF(SUM(P$5:P6)&gt;10, IF(SUM(T$5:T5)=10, 0, 10 -SUM(P$5:P5)), P6)</f>
        <v>0</v>
      </c>
      <c r="U6" s="110" t="s">
        <v>7</v>
      </c>
      <c r="V6" s="139">
        <v>0.8</v>
      </c>
      <c r="W6" s="140">
        <v>0.7</v>
      </c>
      <c r="X6" s="112" t="s">
        <v>5</v>
      </c>
      <c r="Y6" s="132">
        <f t="shared" ref="Y6:Y12" si="1">+S6*V6</f>
        <v>0</v>
      </c>
      <c r="Z6" s="141">
        <f t="shared" si="0"/>
        <v>0</v>
      </c>
      <c r="AA6" s="134">
        <f>COUNTIF($AL$5:$AL$29,"II")</f>
        <v>0</v>
      </c>
      <c r="AB6" s="135" t="str">
        <f>IF(AA6&gt;5,"zuviel Elemente aus Gr.II","Gr II  Ok")</f>
        <v>Gr II  Ok</v>
      </c>
      <c r="AC6" s="53"/>
      <c r="AK6" s="3">
        <f t="shared" ref="AK6:AK29" si="2">IF(ISBLANK(E6),C6,0)</f>
        <v>0</v>
      </c>
      <c r="AL6" s="3">
        <f t="shared" ref="AL6:AL29" si="3">IF(ISBLANK(E6),D6,0)</f>
        <v>0</v>
      </c>
    </row>
    <row r="7" spans="1:38" s="3" customFormat="1" ht="18" customHeight="1" x14ac:dyDescent="0.4">
      <c r="A7" s="31">
        <v>3</v>
      </c>
      <c r="B7" s="96"/>
      <c r="C7" s="61"/>
      <c r="D7" s="33"/>
      <c r="E7" s="183"/>
      <c r="F7" s="190"/>
      <c r="G7" s="191"/>
      <c r="H7" s="82"/>
      <c r="I7" s="82"/>
      <c r="J7" s="82"/>
      <c r="K7" s="82"/>
      <c r="L7" s="82"/>
      <c r="M7" s="198"/>
      <c r="N7" s="122"/>
      <c r="O7" s="136">
        <f>COUNTIF($C$5:$C$36,"F")</f>
        <v>0</v>
      </c>
      <c r="P7" s="137">
        <f>COUNTIF($AK$5:$AK$29,"F")</f>
        <v>0</v>
      </c>
      <c r="Q7" s="51"/>
      <c r="R7" s="18" t="s">
        <v>6</v>
      </c>
      <c r="S7" s="138">
        <f>IF(SUM(O$5:O7)&gt;8, IF(SUM(S$5:S6)=8, 0, 8 -SUM(O$5:O6)), O7)</f>
        <v>0</v>
      </c>
      <c r="T7" s="134">
        <f>IF(SUM(P$5:P7)&gt;10, IF(SUM(T$5:T6)=10, 0, 10 -SUM(P$5:P6)), P7)</f>
        <v>0</v>
      </c>
      <c r="U7" s="19" t="s">
        <v>7</v>
      </c>
      <c r="V7" s="142">
        <v>0.8</v>
      </c>
      <c r="W7" s="143">
        <v>0.6</v>
      </c>
      <c r="X7" s="34" t="s">
        <v>5</v>
      </c>
      <c r="Y7" s="132">
        <f t="shared" si="1"/>
        <v>0</v>
      </c>
      <c r="Z7" s="141">
        <f t="shared" si="0"/>
        <v>0</v>
      </c>
      <c r="AA7" s="134">
        <f>COUNTIF($AL$5:$AL$29,"III")</f>
        <v>0</v>
      </c>
      <c r="AB7" s="135" t="str">
        <f>IF(AA7&gt;5,"zuviel Elemente aus Gr.III","Gr III  Ok")</f>
        <v>Gr III  Ok</v>
      </c>
      <c r="AC7" s="49"/>
      <c r="AK7" s="3">
        <f t="shared" si="2"/>
        <v>0</v>
      </c>
      <c r="AL7" s="3">
        <f t="shared" si="3"/>
        <v>0</v>
      </c>
    </row>
    <row r="8" spans="1:38" s="3" customFormat="1" ht="18" customHeight="1" x14ac:dyDescent="0.4">
      <c r="A8" s="31">
        <v>4</v>
      </c>
      <c r="B8" s="96"/>
      <c r="C8" s="61"/>
      <c r="D8" s="33"/>
      <c r="E8" s="183"/>
      <c r="F8" s="190"/>
      <c r="G8" s="191"/>
      <c r="H8" s="82"/>
      <c r="I8" s="82"/>
      <c r="J8" s="82"/>
      <c r="K8" s="82"/>
      <c r="L8" s="82"/>
      <c r="M8" s="198"/>
      <c r="N8" s="122"/>
      <c r="O8" s="144">
        <f>COUNTIF($C$5:$C$36,"E")</f>
        <v>0</v>
      </c>
      <c r="P8" s="145">
        <f>COUNTIF($AK$5:$AK$29,"E")</f>
        <v>0</v>
      </c>
      <c r="Q8" s="10"/>
      <c r="R8" s="11" t="s">
        <v>0</v>
      </c>
      <c r="S8" s="138">
        <f>IF(SUM(O$5:O8)&gt;8, IF(SUM(S$5:S7)=8, 0, 8 -SUM(O$5:O7)), O8)</f>
        <v>0</v>
      </c>
      <c r="T8" s="134">
        <f>IF(SUM(P$5:P8)&gt;10, IF(SUM(T$5:T7)=10, 0, 10 -SUM(P$5:P7)), P8)</f>
        <v>0</v>
      </c>
      <c r="U8" s="12" t="s">
        <v>7</v>
      </c>
      <c r="V8" s="146">
        <v>0.8</v>
      </c>
      <c r="W8" s="147">
        <v>0.5</v>
      </c>
      <c r="X8" s="34" t="s">
        <v>5</v>
      </c>
      <c r="Y8" s="132">
        <f t="shared" si="1"/>
        <v>0</v>
      </c>
      <c r="Z8" s="148">
        <f t="shared" si="0"/>
        <v>0</v>
      </c>
      <c r="AA8" s="134">
        <f>COUNTIF($AL$5:$AL$29,"IV")</f>
        <v>0</v>
      </c>
      <c r="AB8" s="135" t="str">
        <f>IF(AA8&gt;5,"zuviel Elemente aus Gr.IV","Gr IV  Ok")</f>
        <v>Gr IV  Ok</v>
      </c>
      <c r="AC8" s="48"/>
      <c r="AK8" s="3">
        <f t="shared" si="2"/>
        <v>0</v>
      </c>
      <c r="AL8" s="3">
        <f t="shared" si="3"/>
        <v>0</v>
      </c>
    </row>
    <row r="9" spans="1:38" ht="18" customHeight="1" x14ac:dyDescent="0.4">
      <c r="A9" s="31">
        <v>5</v>
      </c>
      <c r="B9" s="98"/>
      <c r="C9" s="95"/>
      <c r="D9" s="93"/>
      <c r="E9" s="183"/>
      <c r="F9" s="190"/>
      <c r="G9" s="191"/>
      <c r="H9" s="82"/>
      <c r="I9" s="82"/>
      <c r="J9" s="82"/>
      <c r="K9" s="82"/>
      <c r="L9" s="82"/>
      <c r="M9" s="198"/>
      <c r="N9" s="122"/>
      <c r="O9" s="144">
        <f>COUNTIF($C$5:$C$36,"D")</f>
        <v>0</v>
      </c>
      <c r="P9" s="145">
        <f>COUNTIF($AK$5:$AK$29,"D")</f>
        <v>0</v>
      </c>
      <c r="Q9" s="10"/>
      <c r="R9" s="11" t="s">
        <v>1</v>
      </c>
      <c r="S9" s="138">
        <f>IF(SUM(O$5:O9)&gt;8, IF(SUM(S$5:S8)=8, 0, 8 -SUM(O$5:O8)), O9)</f>
        <v>0</v>
      </c>
      <c r="T9" s="134">
        <f>IF(SUM(P$5:P9)&gt;10, IF(SUM(T$5:T8)=10, 0, 10 -SUM(P$5:P8)), P9)</f>
        <v>0</v>
      </c>
      <c r="U9" s="12" t="s">
        <v>7</v>
      </c>
      <c r="V9" s="146">
        <v>0.8</v>
      </c>
      <c r="W9" s="147">
        <v>0.4</v>
      </c>
      <c r="X9" s="34" t="s">
        <v>5</v>
      </c>
      <c r="Y9" s="132">
        <f t="shared" si="1"/>
        <v>0</v>
      </c>
      <c r="Z9" s="148">
        <f t="shared" si="0"/>
        <v>0</v>
      </c>
      <c r="AB9" s="113" t="s">
        <v>27</v>
      </c>
      <c r="AC9" s="48"/>
      <c r="AD9" s="3"/>
      <c r="AE9" s="3"/>
      <c r="AF9" s="3"/>
      <c r="AG9" s="3"/>
      <c r="AH9" s="3"/>
      <c r="AK9" s="3">
        <f t="shared" si="2"/>
        <v>0</v>
      </c>
      <c r="AL9" s="3">
        <f t="shared" si="3"/>
        <v>0</v>
      </c>
    </row>
    <row r="10" spans="1:38" ht="18" customHeight="1" x14ac:dyDescent="0.4">
      <c r="A10" s="31">
        <v>6</v>
      </c>
      <c r="B10" s="97"/>
      <c r="C10" s="61"/>
      <c r="D10" s="33"/>
      <c r="E10" s="183"/>
      <c r="F10" s="192"/>
      <c r="G10" s="193"/>
      <c r="H10" s="82"/>
      <c r="I10" s="82"/>
      <c r="J10" s="102"/>
      <c r="K10" s="102"/>
      <c r="L10" s="102"/>
      <c r="M10" s="198"/>
      <c r="N10" s="122"/>
      <c r="O10" s="144">
        <f>COUNTIF($C$5:$C$36,"C")</f>
        <v>0</v>
      </c>
      <c r="P10" s="145">
        <f>COUNTIF($AK$5:$AK$29,"C")</f>
        <v>0</v>
      </c>
      <c r="Q10" s="10"/>
      <c r="R10" s="11" t="s">
        <v>2</v>
      </c>
      <c r="S10" s="138">
        <f>IF(SUM(O$5:O10)&gt;8, IF(SUM(S$5:S9)=8, 0, 8 -SUM(O$5:O9)), O10)</f>
        <v>0</v>
      </c>
      <c r="T10" s="134">
        <f>IF(SUM(P$5:P10)&gt;10, IF(SUM(T$5:T9)=10, 0, 10 -SUM(P$5:P9)), P10)</f>
        <v>0</v>
      </c>
      <c r="U10" s="12" t="s">
        <v>7</v>
      </c>
      <c r="V10" s="146">
        <v>0.6</v>
      </c>
      <c r="W10" s="147">
        <v>0.3</v>
      </c>
      <c r="X10" s="34" t="s">
        <v>5</v>
      </c>
      <c r="Y10" s="132">
        <f t="shared" si="1"/>
        <v>0</v>
      </c>
      <c r="Z10" s="148">
        <f t="shared" si="0"/>
        <v>0</v>
      </c>
      <c r="AB10" s="113" t="s">
        <v>28</v>
      </c>
      <c r="AC10" s="48"/>
      <c r="AD10" s="3"/>
      <c r="AE10" s="3"/>
      <c r="AF10" s="3"/>
      <c r="AG10" s="3"/>
      <c r="AH10" s="3"/>
      <c r="AK10" s="3">
        <f t="shared" si="2"/>
        <v>0</v>
      </c>
      <c r="AL10" s="3">
        <f t="shared" si="3"/>
        <v>0</v>
      </c>
    </row>
    <row r="11" spans="1:38" ht="18" customHeight="1" x14ac:dyDescent="0.4">
      <c r="A11" s="31">
        <v>7</v>
      </c>
      <c r="B11" s="96"/>
      <c r="C11" s="95"/>
      <c r="D11" s="93"/>
      <c r="E11" s="183"/>
      <c r="F11" s="190"/>
      <c r="G11" s="191"/>
      <c r="H11" s="82"/>
      <c r="I11" s="82"/>
      <c r="J11" s="82"/>
      <c r="K11" s="82"/>
      <c r="L11" s="82"/>
      <c r="M11" s="198"/>
      <c r="N11" s="122"/>
      <c r="O11" s="144">
        <f>COUNTIF($C$5:$C$36,"B")</f>
        <v>0</v>
      </c>
      <c r="P11" s="145">
        <f>COUNTIF($AK$5:$AK$29,"B")</f>
        <v>0</v>
      </c>
      <c r="Q11" s="10"/>
      <c r="R11" s="11" t="s">
        <v>3</v>
      </c>
      <c r="S11" s="138">
        <f>IF(SUM(O$5:O11)&gt;8, IF(SUM(S$5:S10)=8, 0, 8 -SUM(O$5:O10)), O11)</f>
        <v>0</v>
      </c>
      <c r="T11" s="134">
        <f>IF(SUM(P$5:P11)&gt;10, IF(SUM(T$5:T10)=10, 0, 10 -SUM(P$5:P10)), P11)</f>
        <v>0</v>
      </c>
      <c r="U11" s="12" t="s">
        <v>7</v>
      </c>
      <c r="V11" s="146">
        <v>0.4</v>
      </c>
      <c r="W11" s="147">
        <v>0.2</v>
      </c>
      <c r="X11" s="34" t="s">
        <v>5</v>
      </c>
      <c r="Y11" s="132">
        <f t="shared" si="1"/>
        <v>0</v>
      </c>
      <c r="Z11" s="148">
        <f t="shared" si="0"/>
        <v>0</v>
      </c>
      <c r="AB11" s="113" t="s">
        <v>29</v>
      </c>
      <c r="AC11" s="48"/>
      <c r="AD11" s="3"/>
      <c r="AE11" s="3"/>
      <c r="AF11" s="3"/>
      <c r="AG11" s="3"/>
      <c r="AH11" s="3"/>
      <c r="AK11" s="3">
        <f t="shared" si="2"/>
        <v>0</v>
      </c>
      <c r="AL11" s="3">
        <f t="shared" si="3"/>
        <v>0</v>
      </c>
    </row>
    <row r="12" spans="1:38" ht="18" customHeight="1" x14ac:dyDescent="0.4">
      <c r="A12" s="31">
        <v>8</v>
      </c>
      <c r="B12" s="96"/>
      <c r="C12" s="95"/>
      <c r="D12" s="93"/>
      <c r="E12" s="183"/>
      <c r="F12" s="190"/>
      <c r="G12" s="191"/>
      <c r="H12" s="85"/>
      <c r="I12" s="82"/>
      <c r="J12" s="82"/>
      <c r="K12" s="82"/>
      <c r="L12" s="82"/>
      <c r="M12" s="198"/>
      <c r="N12" s="63"/>
      <c r="O12" s="149">
        <f>COUNTIF($C$5:$C$36,"A")</f>
        <v>0</v>
      </c>
      <c r="P12" s="150">
        <f>COUNTIF($AK$5:$AK$29,"A")</f>
        <v>0</v>
      </c>
      <c r="Q12" s="13"/>
      <c r="R12" s="11" t="s">
        <v>4</v>
      </c>
      <c r="S12" s="138">
        <f>IF(SUM(O$5:O12)&gt;8, IF(SUM(S$5:S11)=8, 0, 8 -SUM(O$5:O11)), O12)</f>
        <v>0</v>
      </c>
      <c r="T12" s="134">
        <f>IF(SUM(P$5:P12)&gt;10, IF(SUM(T$5:T11)=10, 0, 10 -SUM(P$5:P11)), P12)</f>
        <v>0</v>
      </c>
      <c r="U12" s="14" t="s">
        <v>7</v>
      </c>
      <c r="V12" s="151">
        <v>0.2</v>
      </c>
      <c r="W12" s="152">
        <v>0.1</v>
      </c>
      <c r="X12" s="35" t="s">
        <v>5</v>
      </c>
      <c r="Y12" s="132">
        <f t="shared" si="1"/>
        <v>0</v>
      </c>
      <c r="Z12" s="153">
        <f t="shared" si="0"/>
        <v>0</v>
      </c>
      <c r="AB12" s="113" t="s">
        <v>93</v>
      </c>
      <c r="AC12" s="48"/>
      <c r="AD12" s="3"/>
      <c r="AE12" s="3"/>
      <c r="AF12" s="3"/>
      <c r="AG12" s="3"/>
      <c r="AH12" s="3"/>
      <c r="AK12" s="3">
        <f t="shared" si="2"/>
        <v>0</v>
      </c>
      <c r="AL12" s="3">
        <f t="shared" si="3"/>
        <v>0</v>
      </c>
    </row>
    <row r="13" spans="1:38" ht="18" customHeight="1" thickBot="1" x14ac:dyDescent="0.45">
      <c r="A13" s="31">
        <v>9</v>
      </c>
      <c r="B13" s="96"/>
      <c r="C13" s="61"/>
      <c r="D13" s="33"/>
      <c r="E13" s="183"/>
      <c r="F13" s="190"/>
      <c r="G13" s="191"/>
      <c r="H13" s="85"/>
      <c r="I13" s="82"/>
      <c r="J13" s="82"/>
      <c r="K13" s="82"/>
      <c r="L13" s="82"/>
      <c r="M13" s="198"/>
      <c r="N13" s="63"/>
      <c r="O13" s="149">
        <f>COUNTIF($C$5:$C$29,"NE")</f>
        <v>0</v>
      </c>
      <c r="P13" s="154"/>
      <c r="Q13" s="110"/>
      <c r="R13" s="155" t="s">
        <v>48</v>
      </c>
      <c r="S13" s="138">
        <f>IF(SUM(O$5:O13)&gt;8, IF(SUM(S$5:S12)=8, 0, 8 -SUM(O$5:O12)), O13)</f>
        <v>0</v>
      </c>
      <c r="T13" s="53"/>
      <c r="U13" s="156"/>
      <c r="V13" s="157"/>
      <c r="W13" s="157"/>
      <c r="X13" s="158"/>
      <c r="Y13" s="112"/>
      <c r="Z13" s="159"/>
      <c r="AB13" s="113"/>
      <c r="AC13" s="3"/>
      <c r="AD13" s="3"/>
      <c r="AE13" s="3"/>
      <c r="AF13" s="3"/>
      <c r="AG13" s="3"/>
      <c r="AH13" s="3"/>
      <c r="AI13" s="3"/>
      <c r="AJ13" s="3"/>
      <c r="AK13" s="3">
        <f t="shared" si="2"/>
        <v>0</v>
      </c>
      <c r="AL13" s="3">
        <f t="shared" si="3"/>
        <v>0</v>
      </c>
    </row>
    <row r="14" spans="1:38" ht="18" customHeight="1" thickTop="1" thickBot="1" x14ac:dyDescent="0.45">
      <c r="A14" s="31">
        <v>10</v>
      </c>
      <c r="B14" s="96"/>
      <c r="C14" s="61"/>
      <c r="D14" s="33"/>
      <c r="E14" s="183"/>
      <c r="F14" s="190"/>
      <c r="G14" s="191"/>
      <c r="H14" s="85"/>
      <c r="I14" s="82"/>
      <c r="J14" s="82"/>
      <c r="K14" s="82"/>
      <c r="L14" s="82"/>
      <c r="M14" s="198"/>
      <c r="N14" s="63"/>
      <c r="O14" s="160"/>
      <c r="P14" s="26"/>
      <c r="Q14" s="6"/>
      <c r="R14" s="7" t="s">
        <v>8</v>
      </c>
      <c r="S14" s="15">
        <f>SUM(S5:S13)-IF(SUM(S5:S13)=8,IF(S16=0,1,0))</f>
        <v>0</v>
      </c>
      <c r="T14" s="15">
        <f>SUM(T5:T12)</f>
        <v>0</v>
      </c>
      <c r="U14" s="16"/>
      <c r="V14" s="161"/>
      <c r="W14" s="161"/>
      <c r="X14" s="36"/>
      <c r="Y14" s="162">
        <f>IF(S14&gt;8,"ERR",SUM(Y5:Y12))</f>
        <v>0</v>
      </c>
      <c r="Z14" s="21">
        <f>IF(T14&gt;10,"ERR",SUM(Z5:Z12))</f>
        <v>0</v>
      </c>
      <c r="AB14" s="3"/>
      <c r="AC14" s="3"/>
      <c r="AD14" s="3"/>
      <c r="AE14" s="3"/>
      <c r="AF14" s="3"/>
      <c r="AG14" s="3"/>
      <c r="AH14" s="3"/>
      <c r="AI14" s="3"/>
      <c r="AJ14" s="3"/>
      <c r="AK14" s="3">
        <f t="shared" si="2"/>
        <v>0</v>
      </c>
      <c r="AL14" s="3">
        <f t="shared" si="3"/>
        <v>0</v>
      </c>
    </row>
    <row r="15" spans="1:38" ht="18" customHeight="1" thickTop="1" x14ac:dyDescent="0.4">
      <c r="A15" s="31">
        <v>11</v>
      </c>
      <c r="B15" s="96"/>
      <c r="C15" s="95"/>
      <c r="D15" s="93"/>
      <c r="E15" s="184"/>
      <c r="F15" s="190"/>
      <c r="G15" s="191"/>
      <c r="H15" s="85"/>
      <c r="I15" s="82"/>
      <c r="J15" s="82"/>
      <c r="K15" s="82"/>
      <c r="L15" s="82"/>
      <c r="M15" s="198"/>
      <c r="N15" s="63"/>
      <c r="O15" s="163"/>
      <c r="P15" s="27" t="s">
        <v>9</v>
      </c>
      <c r="Q15" s="17"/>
      <c r="R15" s="18"/>
      <c r="S15" s="164">
        <f>IF(COUNTIF($D$5:$D$29,"I")&gt;0,1,0) + IF(COUNTIF($D$5:$D$29,"II")&gt;0,1,0) + IF(COUNTIF($D$5:$D$29,"III")&gt;0,1,0)</f>
        <v>0</v>
      </c>
      <c r="T15" s="134">
        <f>IF(COUNTIF($AL$5:$AL$29,"I")&gt;0,1,0) + IF(COUNTIF($AL$5:$AAL$29,"II")&gt;0,1,0) + IF(COUNTIF($AL$5:$AL$29,"III")&gt;0,1,0)</f>
        <v>0</v>
      </c>
      <c r="U15" s="19" t="s">
        <v>7</v>
      </c>
      <c r="V15" s="142">
        <v>0.5</v>
      </c>
      <c r="W15" s="143">
        <v>0.5</v>
      </c>
      <c r="X15" s="37" t="s">
        <v>5</v>
      </c>
      <c r="Y15" s="165">
        <f>S15*V15</f>
        <v>0</v>
      </c>
      <c r="Z15" s="141">
        <f>+T15*W15</f>
        <v>0</v>
      </c>
      <c r="AB15" s="3"/>
      <c r="AC15" s="3"/>
      <c r="AD15" s="3"/>
      <c r="AE15" s="3"/>
      <c r="AF15" s="3"/>
      <c r="AG15" s="3"/>
      <c r="AH15" s="3"/>
      <c r="AI15" s="3"/>
      <c r="AJ15" s="3"/>
      <c r="AK15" s="3">
        <f t="shared" si="2"/>
        <v>0</v>
      </c>
      <c r="AL15" s="3">
        <f t="shared" si="3"/>
        <v>0</v>
      </c>
    </row>
    <row r="16" spans="1:38" ht="18" customHeight="1" x14ac:dyDescent="0.4">
      <c r="A16" s="31">
        <v>12</v>
      </c>
      <c r="B16" s="97"/>
      <c r="C16" s="95"/>
      <c r="D16" s="93"/>
      <c r="E16" s="183"/>
      <c r="F16" s="190"/>
      <c r="G16" s="191"/>
      <c r="H16" s="85"/>
      <c r="I16" s="82"/>
      <c r="J16" s="82"/>
      <c r="K16" s="82"/>
      <c r="L16" s="82"/>
      <c r="M16" s="198"/>
      <c r="N16" s="39"/>
      <c r="O16" s="166"/>
      <c r="P16" s="28" t="s">
        <v>20</v>
      </c>
      <c r="Q16" s="38"/>
      <c r="R16" s="38"/>
      <c r="S16" s="167">
        <f>C29</f>
        <v>0</v>
      </c>
      <c r="T16" s="168">
        <f>C29</f>
        <v>0</v>
      </c>
      <c r="U16" s="52" t="s">
        <v>7</v>
      </c>
      <c r="V16" s="169">
        <v>1</v>
      </c>
      <c r="W16" s="170">
        <v>1</v>
      </c>
      <c r="X16" s="34" t="s">
        <v>5</v>
      </c>
      <c r="Y16" s="171" t="str">
        <f>IF(S16="c",0.5,IF(S16="d",0.5,IF(S16="e",0.5,IF(S16="f",0.5,IF(S16="g",0.5,IF(S16="h",0.5,IF(S16="ne",0,IF(S16="a",0,IF(S16="b",0.3,IF(S16="",0,"error"))))))))))</f>
        <v>error</v>
      </c>
      <c r="Z16" s="148" t="str">
        <f>IF(T16="c",0.3,IF(T16="d",0.5,IF(T16="e",0.5,IF(T16="f",0.5,IF(T16="g",0.5,IF(T16="h",0.5,IF(T16="a",0,IF(T16="b",0,IF(T16="",0,"error")))))))))</f>
        <v>error</v>
      </c>
      <c r="AB16" s="3"/>
      <c r="AC16" s="3"/>
      <c r="AD16" s="3"/>
      <c r="AE16" s="3"/>
      <c r="AF16" s="3"/>
      <c r="AG16" s="3"/>
      <c r="AH16" s="3"/>
      <c r="AI16" s="3"/>
      <c r="AJ16" s="3"/>
      <c r="AK16" s="3">
        <f t="shared" si="2"/>
        <v>0</v>
      </c>
      <c r="AL16" s="3">
        <f t="shared" si="3"/>
        <v>0</v>
      </c>
    </row>
    <row r="17" spans="1:41" ht="18" customHeight="1" thickBot="1" x14ac:dyDescent="0.45">
      <c r="A17" s="31">
        <v>13</v>
      </c>
      <c r="B17" s="96"/>
      <c r="C17" s="95"/>
      <c r="D17" s="93"/>
      <c r="E17" s="184"/>
      <c r="F17" s="190"/>
      <c r="G17" s="191"/>
      <c r="H17" s="85"/>
      <c r="I17" s="82"/>
      <c r="J17" s="82"/>
      <c r="K17" s="82"/>
      <c r="L17" s="82"/>
      <c r="M17" s="198"/>
      <c r="N17" s="63"/>
      <c r="O17" s="172"/>
      <c r="P17" s="29" t="s">
        <v>21</v>
      </c>
      <c r="Q17" s="20"/>
      <c r="R17" s="20"/>
      <c r="S17" s="173"/>
      <c r="T17" s="50">
        <f>F30</f>
        <v>0</v>
      </c>
      <c r="U17" s="19" t="s">
        <v>7</v>
      </c>
      <c r="V17" s="169">
        <v>1</v>
      </c>
      <c r="W17" s="170">
        <v>1</v>
      </c>
      <c r="X17" s="35" t="s">
        <v>5</v>
      </c>
      <c r="Y17" s="174">
        <f>S17*V17</f>
        <v>0</v>
      </c>
      <c r="Z17" s="153">
        <f>+T17*W17</f>
        <v>0</v>
      </c>
      <c r="AB17" s="3"/>
      <c r="AC17" s="3"/>
      <c r="AD17" s="3"/>
      <c r="AE17" s="3"/>
      <c r="AF17" s="3"/>
      <c r="AG17" s="3"/>
      <c r="AH17" s="3"/>
      <c r="AI17" s="3"/>
      <c r="AJ17" s="3"/>
      <c r="AK17" s="3">
        <f t="shared" si="2"/>
        <v>0</v>
      </c>
      <c r="AL17" s="3">
        <f t="shared" si="3"/>
        <v>0</v>
      </c>
    </row>
    <row r="18" spans="1:41" s="5" customFormat="1" ht="18" customHeight="1" thickTop="1" thickBot="1" x14ac:dyDescent="0.45">
      <c r="A18" s="31">
        <v>14</v>
      </c>
      <c r="B18" s="96"/>
      <c r="C18" s="61"/>
      <c r="D18" s="33"/>
      <c r="E18" s="184"/>
      <c r="F18" s="190"/>
      <c r="G18" s="191"/>
      <c r="H18" s="85"/>
      <c r="I18" s="82"/>
      <c r="J18" s="82"/>
      <c r="K18" s="82"/>
      <c r="L18" s="82"/>
      <c r="M18" s="198"/>
      <c r="N18" s="114"/>
      <c r="O18" s="172"/>
      <c r="P18" s="30" t="s">
        <v>17</v>
      </c>
      <c r="Q18" s="22"/>
      <c r="R18" s="22"/>
      <c r="S18" s="22"/>
      <c r="T18" s="22"/>
      <c r="U18" s="22"/>
      <c r="V18" s="22"/>
      <c r="W18" s="23"/>
      <c r="X18" s="24" t="s">
        <v>5</v>
      </c>
      <c r="Y18" s="175">
        <f>SUM(Y14:Y16)</f>
        <v>0</v>
      </c>
      <c r="Z18" s="25">
        <f>SUM(Z14:Z17)</f>
        <v>0</v>
      </c>
      <c r="AB18" s="3"/>
      <c r="AC18" s="3"/>
      <c r="AD18" s="3"/>
      <c r="AE18" s="3"/>
      <c r="AF18" s="3"/>
      <c r="AG18" s="3"/>
      <c r="AH18" s="3"/>
      <c r="AI18" s="3"/>
      <c r="AJ18" s="3"/>
      <c r="AK18" s="3">
        <f t="shared" si="2"/>
        <v>0</v>
      </c>
      <c r="AL18" s="3">
        <f t="shared" si="3"/>
        <v>0</v>
      </c>
    </row>
    <row r="19" spans="1:41" ht="18" customHeight="1" thickTop="1" thickBot="1" x14ac:dyDescent="0.45">
      <c r="A19" s="31">
        <v>15</v>
      </c>
      <c r="B19" s="97"/>
      <c r="C19" s="61"/>
      <c r="D19" s="33"/>
      <c r="E19" s="184"/>
      <c r="F19" s="190"/>
      <c r="G19" s="191"/>
      <c r="H19" s="85"/>
      <c r="I19" s="82"/>
      <c r="J19" s="82"/>
      <c r="K19" s="82"/>
      <c r="L19" s="82"/>
      <c r="M19" s="198"/>
      <c r="N19" s="63"/>
      <c r="O19" s="176"/>
      <c r="P19" s="30" t="s">
        <v>34</v>
      </c>
      <c r="Q19" s="30"/>
      <c r="R19" s="30"/>
      <c r="S19" s="30"/>
      <c r="T19" s="30"/>
      <c r="U19" s="30"/>
      <c r="V19" s="30"/>
      <c r="W19" s="30"/>
      <c r="X19" s="24" t="s">
        <v>5</v>
      </c>
      <c r="Y19" s="3"/>
      <c r="Z19" s="25">
        <f>G30</f>
        <v>-0.3</v>
      </c>
      <c r="AB19" s="113" t="s">
        <v>100</v>
      </c>
      <c r="AC19" s="3"/>
      <c r="AD19" s="3"/>
      <c r="AE19" s="3"/>
      <c r="AF19" s="3"/>
      <c r="AG19" s="3"/>
      <c r="AH19" s="3"/>
      <c r="AI19" s="3"/>
      <c r="AJ19" s="3"/>
      <c r="AK19" s="3">
        <f t="shared" si="2"/>
        <v>0</v>
      </c>
      <c r="AL19" s="3">
        <f t="shared" si="3"/>
        <v>0</v>
      </c>
    </row>
    <row r="20" spans="1:41" ht="18" customHeight="1" thickTop="1" thickBot="1" x14ac:dyDescent="0.45">
      <c r="A20" s="31">
        <v>16</v>
      </c>
      <c r="B20" s="96"/>
      <c r="C20" s="61"/>
      <c r="D20" s="33"/>
      <c r="E20" s="184"/>
      <c r="F20" s="190"/>
      <c r="G20" s="191"/>
      <c r="H20" s="85"/>
      <c r="I20" s="82"/>
      <c r="J20" s="82"/>
      <c r="K20" s="82"/>
      <c r="L20" s="82"/>
      <c r="M20" s="198"/>
      <c r="N20" s="63"/>
      <c r="O20" s="172"/>
      <c r="AB20" s="113" t="s">
        <v>101</v>
      </c>
      <c r="AC20" s="3"/>
      <c r="AD20" s="3"/>
      <c r="AE20" s="3"/>
      <c r="AF20" s="3"/>
      <c r="AG20" s="3"/>
      <c r="AH20" s="3"/>
      <c r="AI20" s="3"/>
      <c r="AJ20" s="3"/>
      <c r="AK20" s="3">
        <f t="shared" si="2"/>
        <v>0</v>
      </c>
      <c r="AL20" s="3">
        <f t="shared" si="3"/>
        <v>0</v>
      </c>
    </row>
    <row r="21" spans="1:41" ht="18" customHeight="1" thickTop="1" thickBot="1" x14ac:dyDescent="0.45">
      <c r="A21" s="31">
        <v>17</v>
      </c>
      <c r="B21" s="96"/>
      <c r="C21" s="61"/>
      <c r="D21" s="33"/>
      <c r="E21" s="184"/>
      <c r="F21" s="190"/>
      <c r="G21" s="191"/>
      <c r="H21" s="85"/>
      <c r="I21" s="82"/>
      <c r="J21" s="82"/>
      <c r="K21" s="82"/>
      <c r="L21" s="82"/>
      <c r="M21" s="198"/>
      <c r="N21" s="63"/>
      <c r="O21" s="172"/>
      <c r="P21" s="30" t="s">
        <v>18</v>
      </c>
      <c r="Q21" s="22"/>
      <c r="R21" s="22"/>
      <c r="S21" s="22"/>
      <c r="T21" s="22"/>
      <c r="U21" s="22"/>
      <c r="V21" s="22"/>
      <c r="W21" s="23"/>
      <c r="X21" s="24" t="s">
        <v>5</v>
      </c>
      <c r="Y21" s="175">
        <f>10-I30</f>
        <v>10</v>
      </c>
      <c r="Z21" s="25">
        <f>10-M30</f>
        <v>10</v>
      </c>
      <c r="AB21" s="3"/>
      <c r="AC21" s="3"/>
      <c r="AD21" s="3"/>
      <c r="AE21" s="3"/>
      <c r="AF21" s="3"/>
      <c r="AG21" s="3"/>
      <c r="AH21" s="3"/>
      <c r="AI21" s="3"/>
      <c r="AJ21" s="3"/>
      <c r="AK21" s="3">
        <f t="shared" si="2"/>
        <v>0</v>
      </c>
      <c r="AL21" s="3">
        <f t="shared" si="3"/>
        <v>0</v>
      </c>
    </row>
    <row r="22" spans="1:41" ht="18" customHeight="1" thickTop="1" x14ac:dyDescent="0.4">
      <c r="A22" s="31">
        <v>18</v>
      </c>
      <c r="B22" s="97"/>
      <c r="C22" s="61"/>
      <c r="D22" s="33"/>
      <c r="E22" s="184"/>
      <c r="F22" s="190"/>
      <c r="G22" s="191"/>
      <c r="H22" s="85"/>
      <c r="I22" s="82"/>
      <c r="J22" s="82"/>
      <c r="K22" s="82"/>
      <c r="L22" s="82"/>
      <c r="M22" s="198"/>
      <c r="N22" s="39"/>
      <c r="O22" s="172"/>
      <c r="AB22" s="3"/>
      <c r="AC22" s="3"/>
      <c r="AD22" s="3"/>
      <c r="AE22" s="3"/>
      <c r="AF22" s="3"/>
      <c r="AG22" s="3"/>
      <c r="AH22" s="3"/>
      <c r="AI22" s="3"/>
      <c r="AJ22" s="3"/>
      <c r="AK22" s="3">
        <f t="shared" si="2"/>
        <v>0</v>
      </c>
      <c r="AL22" s="3">
        <f t="shared" si="3"/>
        <v>0</v>
      </c>
    </row>
    <row r="23" spans="1:41" ht="18" customHeight="1" thickBot="1" x14ac:dyDescent="0.45">
      <c r="A23" s="31">
        <v>19</v>
      </c>
      <c r="B23" s="96"/>
      <c r="C23" s="95"/>
      <c r="D23" s="93"/>
      <c r="E23" s="184"/>
      <c r="F23" s="190"/>
      <c r="G23" s="191"/>
      <c r="H23" s="85"/>
      <c r="I23" s="82"/>
      <c r="J23" s="82"/>
      <c r="K23" s="82"/>
      <c r="L23" s="82"/>
      <c r="M23" s="198"/>
      <c r="N23" s="39"/>
      <c r="O23" s="172"/>
      <c r="P23" s="116" t="s">
        <v>35</v>
      </c>
      <c r="Q23" s="117"/>
      <c r="R23" s="117"/>
      <c r="S23" s="117"/>
      <c r="T23" s="117"/>
      <c r="U23" s="117"/>
      <c r="V23" s="117"/>
      <c r="W23" s="117"/>
      <c r="X23" s="118"/>
      <c r="Y23" s="118">
        <f>8-S14</f>
        <v>8</v>
      </c>
      <c r="Z23" s="117">
        <f>IF(T14&gt;=7, 0, IF(T14&gt;=5, 4, IF(T14&gt;=3, 6, IF(T14 &gt;= 1, 8, IF(T14 &lt; 1, 10 )))))</f>
        <v>10</v>
      </c>
      <c r="AA23" s="119" t="s">
        <v>36</v>
      </c>
      <c r="AB23" s="117"/>
      <c r="AC23" s="3"/>
      <c r="AD23" s="3"/>
      <c r="AE23" s="3"/>
      <c r="AF23" s="3"/>
      <c r="AG23" s="3"/>
      <c r="AH23" s="3"/>
      <c r="AI23" s="3"/>
      <c r="AJ23" s="3"/>
      <c r="AK23" s="3">
        <f t="shared" si="2"/>
        <v>0</v>
      </c>
      <c r="AL23" s="3">
        <f t="shared" si="3"/>
        <v>0</v>
      </c>
    </row>
    <row r="24" spans="1:41" ht="18" customHeight="1" thickTop="1" thickBot="1" x14ac:dyDescent="0.45">
      <c r="A24" s="31">
        <v>20</v>
      </c>
      <c r="B24" s="32"/>
      <c r="C24" s="61"/>
      <c r="D24" s="33"/>
      <c r="E24" s="184"/>
      <c r="F24" s="190"/>
      <c r="G24" s="191"/>
      <c r="H24" s="85"/>
      <c r="I24" s="82"/>
      <c r="J24" s="82"/>
      <c r="K24" s="82"/>
      <c r="L24" s="82"/>
      <c r="M24" s="198"/>
      <c r="N24" s="39"/>
      <c r="O24" s="172"/>
      <c r="P24" s="30" t="s">
        <v>19</v>
      </c>
      <c r="Q24" s="22"/>
      <c r="R24" s="22"/>
      <c r="S24" s="22"/>
      <c r="T24" s="22"/>
      <c r="U24" s="22"/>
      <c r="V24" s="22"/>
      <c r="W24" s="23"/>
      <c r="X24" s="24" t="s">
        <v>5</v>
      </c>
      <c r="Y24" s="175">
        <f>+Y18+Y21-Y23</f>
        <v>2</v>
      </c>
      <c r="Z24" s="25">
        <f>+Z18+Z19+Z21-Z23</f>
        <v>-0.30000000000000071</v>
      </c>
      <c r="AB24" s="3"/>
      <c r="AC24" s="3"/>
      <c r="AK24" s="3">
        <f t="shared" si="2"/>
        <v>0</v>
      </c>
      <c r="AL24" s="3">
        <f t="shared" si="3"/>
        <v>0</v>
      </c>
    </row>
    <row r="25" spans="1:41" ht="18" customHeight="1" thickTop="1" x14ac:dyDescent="0.4">
      <c r="A25" s="31">
        <v>21</v>
      </c>
      <c r="B25" s="32"/>
      <c r="C25" s="61"/>
      <c r="D25" s="33"/>
      <c r="E25" s="184"/>
      <c r="F25" s="190"/>
      <c r="G25" s="191"/>
      <c r="H25" s="85"/>
      <c r="I25" s="82"/>
      <c r="J25" s="82"/>
      <c r="K25" s="82"/>
      <c r="L25" s="82"/>
      <c r="M25" s="198"/>
      <c r="N25" s="39"/>
      <c r="O25" s="172"/>
      <c r="Y25" s="177" t="s">
        <v>91</v>
      </c>
      <c r="Z25" s="178" t="s">
        <v>92</v>
      </c>
      <c r="AB25" s="3"/>
      <c r="AC25" s="3"/>
      <c r="AK25" s="3">
        <f t="shared" si="2"/>
        <v>0</v>
      </c>
      <c r="AL25" s="3">
        <f t="shared" si="3"/>
        <v>0</v>
      </c>
    </row>
    <row r="26" spans="1:41" ht="18" customHeight="1" x14ac:dyDescent="0.4">
      <c r="A26" s="31">
        <v>22</v>
      </c>
      <c r="B26" s="32"/>
      <c r="C26" s="61"/>
      <c r="D26" s="33"/>
      <c r="E26" s="184"/>
      <c r="F26" s="190"/>
      <c r="G26" s="191"/>
      <c r="H26" s="85"/>
      <c r="I26" s="82"/>
      <c r="J26" s="82"/>
      <c r="K26" s="82"/>
      <c r="L26" s="82"/>
      <c r="M26" s="198"/>
      <c r="N26" s="39"/>
      <c r="O26" s="172"/>
      <c r="AB26" s="3"/>
      <c r="AK26" s="3">
        <f t="shared" si="2"/>
        <v>0</v>
      </c>
      <c r="AL26" s="3">
        <f t="shared" si="3"/>
        <v>0</v>
      </c>
    </row>
    <row r="27" spans="1:41" ht="18" customHeight="1" x14ac:dyDescent="0.4">
      <c r="A27" s="31">
        <v>23</v>
      </c>
      <c r="B27" s="32" t="s">
        <v>32</v>
      </c>
      <c r="C27" s="61"/>
      <c r="D27" s="33"/>
      <c r="E27" s="184"/>
      <c r="F27" s="190"/>
      <c r="G27" s="191"/>
      <c r="H27" s="85"/>
      <c r="I27" s="82"/>
      <c r="J27" s="82"/>
      <c r="K27" s="82"/>
      <c r="L27" s="82"/>
      <c r="M27" s="198"/>
      <c r="N27" s="39"/>
      <c r="O27" s="172"/>
      <c r="AB27" s="3"/>
      <c r="AK27" s="3">
        <f t="shared" si="2"/>
        <v>0</v>
      </c>
      <c r="AL27" s="3">
        <f t="shared" si="3"/>
        <v>0</v>
      </c>
    </row>
    <row r="28" spans="1:41" ht="18" customHeight="1" x14ac:dyDescent="0.4">
      <c r="A28" s="31">
        <v>24</v>
      </c>
      <c r="B28" s="32" t="s">
        <v>31</v>
      </c>
      <c r="C28" s="61"/>
      <c r="D28" s="121"/>
      <c r="E28" s="184"/>
      <c r="F28" s="190"/>
      <c r="G28" s="193">
        <v>-0.3</v>
      </c>
      <c r="H28" s="85"/>
      <c r="I28" s="82"/>
      <c r="J28" s="82"/>
      <c r="K28" s="82"/>
      <c r="L28" s="82"/>
      <c r="M28" s="198"/>
      <c r="N28" s="39"/>
      <c r="O28" s="172"/>
      <c r="AK28" s="3">
        <f t="shared" si="2"/>
        <v>0</v>
      </c>
      <c r="AL28" s="3">
        <f t="shared" si="3"/>
        <v>0</v>
      </c>
    </row>
    <row r="29" spans="1:41" ht="18" customHeight="1" thickBot="1" x14ac:dyDescent="0.45">
      <c r="A29" s="56">
        <v>25</v>
      </c>
      <c r="B29" s="202"/>
      <c r="C29" s="62"/>
      <c r="D29" s="54"/>
      <c r="E29" s="185"/>
      <c r="F29" s="194"/>
      <c r="G29" s="195"/>
      <c r="H29" s="86"/>
      <c r="I29" s="87"/>
      <c r="J29" s="87"/>
      <c r="K29" s="87"/>
      <c r="L29" s="87"/>
      <c r="M29" s="199"/>
      <c r="N29" s="64"/>
      <c r="O29" s="179"/>
      <c r="AK29" s="3">
        <f t="shared" si="2"/>
        <v>0</v>
      </c>
      <c r="AL29" s="3">
        <f t="shared" si="3"/>
        <v>0</v>
      </c>
    </row>
    <row r="30" spans="1:41" ht="21" thickTop="1" thickBot="1" x14ac:dyDescent="0.4">
      <c r="B30" s="55" t="s">
        <v>12</v>
      </c>
      <c r="C30" s="58">
        <f>COUNTA(C5:C29)</f>
        <v>0</v>
      </c>
      <c r="D30" s="55"/>
      <c r="E30" s="186"/>
      <c r="F30" s="57">
        <f>SUM(F5:F29)</f>
        <v>0</v>
      </c>
      <c r="G30" s="57">
        <f>SUM(G5:G29)</f>
        <v>-0.3</v>
      </c>
      <c r="H30" s="88" t="s">
        <v>97</v>
      </c>
      <c r="I30" s="201">
        <f>SUM(H5:L29)</f>
        <v>0</v>
      </c>
      <c r="J30" s="89"/>
      <c r="K30" s="89"/>
      <c r="L30" s="89" t="s">
        <v>98</v>
      </c>
      <c r="M30" s="200">
        <f>SUM(H5:M29)</f>
        <v>0</v>
      </c>
      <c r="N30" s="1"/>
    </row>
    <row r="31" spans="1:41" ht="30.5" thickTop="1" x14ac:dyDescent="0.55000000000000004">
      <c r="AM31" s="66">
        <v>0.8</v>
      </c>
      <c r="AN31" s="65" t="s">
        <v>5</v>
      </c>
      <c r="AO31" s="67">
        <f t="shared" ref="AO31:AO38" si="4">+AK31*AM31</f>
        <v>0</v>
      </c>
    </row>
    <row r="32" spans="1:41" ht="30" x14ac:dyDescent="0.55000000000000004">
      <c r="AM32" s="69">
        <v>0.7</v>
      </c>
      <c r="AN32" s="68" t="s">
        <v>5</v>
      </c>
      <c r="AO32" s="70">
        <f t="shared" si="4"/>
        <v>0</v>
      </c>
    </row>
    <row r="33" spans="36:43" ht="30" x14ac:dyDescent="0.55000000000000004">
      <c r="AM33" s="69">
        <v>0.6</v>
      </c>
      <c r="AN33" s="68" t="s">
        <v>5</v>
      </c>
      <c r="AO33" s="70">
        <f t="shared" si="4"/>
        <v>0</v>
      </c>
    </row>
    <row r="34" spans="36:43" ht="30" x14ac:dyDescent="0.55000000000000004">
      <c r="AM34" s="69">
        <v>0.5</v>
      </c>
      <c r="AN34" s="68" t="s">
        <v>5</v>
      </c>
      <c r="AO34" s="70">
        <f t="shared" si="4"/>
        <v>0</v>
      </c>
    </row>
    <row r="35" spans="36:43" ht="30" x14ac:dyDescent="0.55000000000000004">
      <c r="AM35" s="69">
        <v>0.4</v>
      </c>
      <c r="AN35" s="68" t="s">
        <v>5</v>
      </c>
      <c r="AO35" s="70">
        <f t="shared" si="4"/>
        <v>0</v>
      </c>
    </row>
    <row r="36" spans="36:43" ht="30" x14ac:dyDescent="0.55000000000000004">
      <c r="AM36" s="69">
        <v>0.3</v>
      </c>
      <c r="AN36" s="68" t="s">
        <v>5</v>
      </c>
      <c r="AO36" s="70">
        <f t="shared" si="4"/>
        <v>0</v>
      </c>
    </row>
    <row r="37" spans="36:43" ht="30" x14ac:dyDescent="0.55000000000000004">
      <c r="AM37" s="69">
        <v>0.2</v>
      </c>
      <c r="AN37" s="68" t="s">
        <v>5</v>
      </c>
      <c r="AO37" s="70">
        <f t="shared" si="4"/>
        <v>0</v>
      </c>
    </row>
    <row r="38" spans="36:43" ht="30.5" thickBot="1" x14ac:dyDescent="0.6">
      <c r="AM38" s="72">
        <v>0.1</v>
      </c>
      <c r="AN38" s="71" t="s">
        <v>5</v>
      </c>
      <c r="AO38" s="73">
        <f t="shared" si="4"/>
        <v>0</v>
      </c>
    </row>
    <row r="39" spans="36:43" ht="40" thickBot="1" x14ac:dyDescent="1.1499999999999999">
      <c r="AM39" s="75"/>
      <c r="AN39" s="74"/>
      <c r="AO39" s="76">
        <f>IF(AK39&gt;10,"ERR",SUM(AO31:AO38))</f>
        <v>0</v>
      </c>
    </row>
    <row r="40" spans="36:43" ht="30" x14ac:dyDescent="0.55000000000000004">
      <c r="AM40" s="78">
        <v>0.5</v>
      </c>
      <c r="AN40" s="77" t="s">
        <v>5</v>
      </c>
      <c r="AO40" s="79">
        <f>+AK40*AM40</f>
        <v>0</v>
      </c>
    </row>
    <row r="41" spans="36:43" ht="30" x14ac:dyDescent="0.55000000000000004">
      <c r="AM41" s="80"/>
      <c r="AN41" s="68" t="s">
        <v>5</v>
      </c>
      <c r="AO41" s="70">
        <f>IF(AK41="c",0.3,IF(AK41="d",0.5,IF(AK41="e",0.5,IF(AK41="f",0.5,IF(AK41="a",0,IF(AK41="b",0,IF(AK41="",0,"error")))))))</f>
        <v>0</v>
      </c>
    </row>
    <row r="42" spans="36:43" ht="15" customHeight="1" thickBot="1" x14ac:dyDescent="0.6">
      <c r="AM42" s="81"/>
      <c r="AN42" s="71" t="s">
        <v>5</v>
      </c>
      <c r="AO42" s="73">
        <f>+AK42</f>
        <v>0</v>
      </c>
    </row>
    <row r="43" spans="36:43" ht="15.75" customHeight="1" x14ac:dyDescent="0.35">
      <c r="AJ43" s="207" t="s">
        <v>22</v>
      </c>
      <c r="AK43" s="208"/>
      <c r="AL43" s="208"/>
      <c r="AM43" s="208"/>
      <c r="AN43" s="211"/>
      <c r="AO43" s="213">
        <f>SUM(AO39:AO42)</f>
        <v>0</v>
      </c>
    </row>
    <row r="44" spans="36:43" ht="16" thickBot="1" x14ac:dyDescent="0.4">
      <c r="AJ44" s="209"/>
      <c r="AK44" s="210"/>
      <c r="AL44" s="210"/>
      <c r="AM44" s="210"/>
      <c r="AN44" s="212"/>
      <c r="AO44" s="214"/>
    </row>
    <row r="45" spans="36:43" ht="303" thickTop="1" x14ac:dyDescent="8.25">
      <c r="AQ45" s="105" t="str">
        <f>+H30</f>
        <v>KM:</v>
      </c>
    </row>
  </sheetData>
  <mergeCells count="3">
    <mergeCell ref="AN43:AN44"/>
    <mergeCell ref="AJ43:AM44"/>
    <mergeCell ref="AO43:AO44"/>
  </mergeCells>
  <conditionalFormatting sqref="AO39">
    <cfRule type="cellIs" dxfId="41" priority="6" stopIfTrue="1" operator="equal">
      <formula>"ERR"</formula>
    </cfRule>
  </conditionalFormatting>
  <conditionalFormatting sqref="AA6:AA8">
    <cfRule type="cellIs" dxfId="40" priority="2" operator="greaterThan">
      <formula>5</formula>
    </cfRule>
  </conditionalFormatting>
  <conditionalFormatting sqref="Z14">
    <cfRule type="cellIs" dxfId="39" priority="4" stopIfTrue="1" operator="equal">
      <formula>"ERR"</formula>
    </cfRule>
  </conditionalFormatting>
  <conditionalFormatting sqref="T14">
    <cfRule type="cellIs" dxfId="38" priority="5" stopIfTrue="1" operator="between">
      <formula>0.1</formula>
      <formula>9.9</formula>
    </cfRule>
  </conditionalFormatting>
  <conditionalFormatting sqref="AA5">
    <cfRule type="cellIs" dxfId="37" priority="3" operator="greaterThan">
      <formula>5</formula>
    </cfRule>
  </conditionalFormatting>
  <conditionalFormatting sqref="S14">
    <cfRule type="cellIs" dxfId="36" priority="1" stopIfTrue="1" operator="between">
      <formula>0.1</formula>
      <formula>9.9</formula>
    </cfRule>
  </conditionalFormatting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1"/>
  <headerFooter alignWithMargins="0">
    <oddFooter xml:space="preserve">&amp;R&amp;"Times New Roman,Normal"&amp;8TT, NOR  19.11.05 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Q45"/>
  <sheetViews>
    <sheetView zoomScale="70" zoomScaleNormal="70" workbookViewId="0">
      <selection sqref="A1:XFD1048576"/>
    </sheetView>
  </sheetViews>
  <sheetFormatPr baseColWidth="10" defaultColWidth="8.921875" defaultRowHeight="15.5" x14ac:dyDescent="0.35"/>
  <cols>
    <col min="1" max="1" width="3.84375" customWidth="1"/>
    <col min="2" max="2" width="30.61328125" customWidth="1"/>
    <col min="3" max="3" width="5.4609375" style="2" customWidth="1"/>
    <col min="4" max="5" width="3.15234375" style="2" customWidth="1"/>
    <col min="6" max="6" width="4.84375" style="47" customWidth="1"/>
    <col min="7" max="7" width="7.15234375" style="47" customWidth="1"/>
    <col min="8" max="8" width="6.4609375" style="47" customWidth="1"/>
    <col min="9" max="11" width="3.921875" style="47" customWidth="1"/>
    <col min="12" max="12" width="2.84375" style="47" customWidth="1"/>
    <col min="13" max="13" width="5.69140625" style="47" customWidth="1"/>
    <col min="14" max="14" width="26.15234375" customWidth="1"/>
    <col min="15" max="15" width="2.4609375" customWidth="1"/>
    <col min="16" max="16" width="1.84375" style="2" customWidth="1"/>
    <col min="17" max="17" width="1.921875" style="1" customWidth="1"/>
    <col min="18" max="18" width="2.53515625" style="1" customWidth="1"/>
    <col min="19" max="19" width="3.07421875" style="1" customWidth="1"/>
    <col min="20" max="20" width="4.3828125" style="1" customWidth="1"/>
    <col min="21" max="21" width="2" customWidth="1"/>
    <col min="22" max="22" width="4.23046875" customWidth="1"/>
    <col min="23" max="23" width="4.07421875" style="4" customWidth="1"/>
    <col min="24" max="24" width="2" style="2" customWidth="1"/>
    <col min="25" max="25" width="5.07421875" style="2" customWidth="1"/>
    <col min="26" max="26" width="6.69140625" customWidth="1"/>
    <col min="27" max="27" width="3" customWidth="1"/>
    <col min="28" max="28" width="18.23046875" customWidth="1"/>
    <col min="29" max="29" width="3" customWidth="1"/>
    <col min="30" max="30" width="4.4609375" customWidth="1"/>
    <col min="31" max="31" width="1.4609375" customWidth="1"/>
    <col min="32" max="36" width="4.4609375" customWidth="1"/>
    <col min="37" max="37" width="6.07421875" customWidth="1"/>
    <col min="39" max="39" width="8.3828125" customWidth="1"/>
    <col min="40" max="40" width="4.53515625" customWidth="1"/>
    <col min="41" max="41" width="10.61328125" customWidth="1"/>
    <col min="43" max="43" width="91.07421875" customWidth="1"/>
  </cols>
  <sheetData>
    <row r="1" spans="1:38" s="3" customFormat="1" ht="52.5" customHeight="1" x14ac:dyDescent="0.2">
      <c r="B1" s="8" t="s">
        <v>24</v>
      </c>
      <c r="C1" s="9"/>
      <c r="D1" s="9"/>
      <c r="E1" s="9"/>
      <c r="F1" s="46"/>
      <c r="G1" s="46"/>
    </row>
    <row r="2" spans="1:38" s="3" customFormat="1" ht="23.25" customHeight="1" x14ac:dyDescent="0.4">
      <c r="B2" s="59" t="s">
        <v>23</v>
      </c>
      <c r="C2" s="91" t="s">
        <v>73</v>
      </c>
      <c r="D2" s="9"/>
      <c r="E2" s="9"/>
      <c r="F2" s="46"/>
      <c r="G2" s="46"/>
      <c r="H2" s="46"/>
      <c r="I2" s="46"/>
      <c r="J2" s="46"/>
      <c r="K2" s="46"/>
      <c r="L2" s="46"/>
      <c r="M2" s="46"/>
    </row>
    <row r="3" spans="1:38" s="3" customFormat="1" ht="21.75" customHeight="1" x14ac:dyDescent="0.35">
      <c r="B3" s="8"/>
      <c r="C3" s="9"/>
      <c r="D3" s="9"/>
      <c r="E3" s="9"/>
      <c r="F3" s="46"/>
      <c r="G3" s="46"/>
      <c r="H3" s="46"/>
      <c r="I3" s="46"/>
      <c r="J3" s="46"/>
      <c r="K3" s="46"/>
      <c r="L3" s="46"/>
      <c r="M3" s="196" t="s">
        <v>95</v>
      </c>
      <c r="O3" s="120"/>
    </row>
    <row r="4" spans="1:38" s="3" customFormat="1" ht="15.75" customHeight="1" x14ac:dyDescent="0.3">
      <c r="A4" s="40"/>
      <c r="B4" s="45" t="s">
        <v>13</v>
      </c>
      <c r="C4" s="42" t="s">
        <v>14</v>
      </c>
      <c r="D4" s="42" t="s">
        <v>11</v>
      </c>
      <c r="E4" s="180" t="s">
        <v>94</v>
      </c>
      <c r="F4" s="187" t="s">
        <v>21</v>
      </c>
      <c r="G4" s="187" t="s">
        <v>33</v>
      </c>
      <c r="H4" s="90" t="s">
        <v>15</v>
      </c>
      <c r="I4" s="90"/>
      <c r="J4" s="90"/>
      <c r="K4" s="90"/>
      <c r="L4" s="90"/>
      <c r="M4" s="187" t="s">
        <v>96</v>
      </c>
      <c r="N4" s="43" t="s">
        <v>16</v>
      </c>
      <c r="O4" s="123" t="s">
        <v>91</v>
      </c>
      <c r="P4" s="124" t="s">
        <v>92</v>
      </c>
      <c r="Q4" s="125"/>
      <c r="R4" s="125"/>
      <c r="S4" s="123" t="s">
        <v>91</v>
      </c>
      <c r="T4" s="124" t="s">
        <v>92</v>
      </c>
      <c r="U4" s="125"/>
      <c r="V4" s="123" t="s">
        <v>91</v>
      </c>
      <c r="W4" s="124" t="s">
        <v>92</v>
      </c>
      <c r="X4" s="125"/>
      <c r="Y4" s="123" t="s">
        <v>91</v>
      </c>
      <c r="Z4" s="124" t="s">
        <v>92</v>
      </c>
    </row>
    <row r="5" spans="1:38" s="3" customFormat="1" ht="18" customHeight="1" x14ac:dyDescent="0.4">
      <c r="A5" s="44">
        <v>1</v>
      </c>
      <c r="B5" s="97"/>
      <c r="C5" s="60"/>
      <c r="D5" s="41"/>
      <c r="E5" s="181"/>
      <c r="F5" s="188"/>
      <c r="G5" s="189"/>
      <c r="H5" s="83"/>
      <c r="I5" s="84"/>
      <c r="J5" s="84"/>
      <c r="K5" s="84"/>
      <c r="L5" s="84"/>
      <c r="M5" s="197"/>
      <c r="N5" s="101"/>
      <c r="O5" s="126">
        <f>COUNTIF($C$5:$C$36,"H")</f>
        <v>0</v>
      </c>
      <c r="P5" s="127">
        <f>COUNTIF($AK$5:$AK$29,"H")</f>
        <v>0</v>
      </c>
      <c r="Q5" s="106"/>
      <c r="R5" s="107" t="s">
        <v>26</v>
      </c>
      <c r="S5" s="128">
        <f>IF(SUM(O$5:O5)&gt;8, IF(SUM(S5:S$5)=8, 0, 8 -SUM(O5:O$5)), O5)</f>
        <v>0</v>
      </c>
      <c r="T5" s="129">
        <f>IF(SUM(P$5:P5)&gt;10, IF(SUM(T5:T$5)=10, 0, 10 -SUM(P5:P$5)), P5)</f>
        <v>0</v>
      </c>
      <c r="U5" s="108" t="s">
        <v>7</v>
      </c>
      <c r="V5" s="130">
        <v>0.8</v>
      </c>
      <c r="W5" s="131">
        <v>0.8</v>
      </c>
      <c r="X5" s="109" t="s">
        <v>5</v>
      </c>
      <c r="Y5" s="132">
        <f>+S5*V5</f>
        <v>0</v>
      </c>
      <c r="Z5" s="133">
        <f t="shared" ref="Z5:Z12" si="0">+T5*W5</f>
        <v>0</v>
      </c>
      <c r="AA5" s="134">
        <f>COUNTIF($AL$5:$AL$29,"I")</f>
        <v>0</v>
      </c>
      <c r="AB5" s="135" t="str">
        <f>IF(AA5&gt;5,"zuviel Elemente aus Gr.I","Gr I  Ok")</f>
        <v>Gr I  Ok</v>
      </c>
      <c r="AC5" s="53"/>
      <c r="AK5" s="3">
        <f>IF(ISBLANK(E5),C5,0)</f>
        <v>0</v>
      </c>
      <c r="AL5" s="3">
        <f>IF(ISBLANK(E5),D5,0)</f>
        <v>0</v>
      </c>
    </row>
    <row r="6" spans="1:38" s="3" customFormat="1" ht="18" customHeight="1" x14ac:dyDescent="0.4">
      <c r="A6" s="31">
        <v>2</v>
      </c>
      <c r="B6" s="96"/>
      <c r="C6" s="95"/>
      <c r="D6" s="93"/>
      <c r="E6" s="182"/>
      <c r="F6" s="190"/>
      <c r="G6" s="191"/>
      <c r="H6" s="85"/>
      <c r="I6" s="82"/>
      <c r="J6" s="82"/>
      <c r="K6" s="82"/>
      <c r="L6" s="82"/>
      <c r="M6" s="198"/>
      <c r="N6" s="63"/>
      <c r="O6" s="136">
        <f>COUNTIF($C$5:$C$36,"G")</f>
        <v>0</v>
      </c>
      <c r="P6" s="137">
        <f>COUNTIF($AK$5:$AK$29,"G")</f>
        <v>0</v>
      </c>
      <c r="Q6" s="110"/>
      <c r="R6" s="111" t="s">
        <v>10</v>
      </c>
      <c r="S6" s="138">
        <f>IF(SUM(O$5:O6)&gt;8, IF(SUM(S$5:S5)=8, 0, 8 -SUM(O$5:O5)), O6)</f>
        <v>0</v>
      </c>
      <c r="T6" s="134">
        <f>IF(SUM(P$5:P6)&gt;10, IF(SUM(T$5:T5)=10, 0, 10 -SUM(P$5:P5)), P6)</f>
        <v>0</v>
      </c>
      <c r="U6" s="110" t="s">
        <v>7</v>
      </c>
      <c r="V6" s="139">
        <v>0.8</v>
      </c>
      <c r="W6" s="140">
        <v>0.7</v>
      </c>
      <c r="X6" s="112" t="s">
        <v>5</v>
      </c>
      <c r="Y6" s="132">
        <f t="shared" ref="Y6:Y12" si="1">+S6*V6</f>
        <v>0</v>
      </c>
      <c r="Z6" s="141">
        <f t="shared" si="0"/>
        <v>0</v>
      </c>
      <c r="AA6" s="134">
        <f>COUNTIF($AL$5:$AL$29,"II")</f>
        <v>0</v>
      </c>
      <c r="AB6" s="135" t="str">
        <f>IF(AA6&gt;5,"zuviel Elemente aus Gr.II","Gr II  Ok")</f>
        <v>Gr II  Ok</v>
      </c>
      <c r="AC6" s="53"/>
      <c r="AK6" s="3">
        <f t="shared" ref="AK6:AK29" si="2">IF(ISBLANK(E6),C6,0)</f>
        <v>0</v>
      </c>
      <c r="AL6" s="3">
        <f t="shared" ref="AL6:AL29" si="3">IF(ISBLANK(E6),D6,0)</f>
        <v>0</v>
      </c>
    </row>
    <row r="7" spans="1:38" s="3" customFormat="1" ht="18" customHeight="1" x14ac:dyDescent="0.4">
      <c r="A7" s="31">
        <v>3</v>
      </c>
      <c r="B7" s="96"/>
      <c r="C7" s="61"/>
      <c r="D7" s="33"/>
      <c r="E7" s="183"/>
      <c r="F7" s="190"/>
      <c r="G7" s="191"/>
      <c r="H7" s="82"/>
      <c r="I7" s="82"/>
      <c r="J7" s="82"/>
      <c r="K7" s="82"/>
      <c r="L7" s="82"/>
      <c r="M7" s="198"/>
      <c r="N7" s="122"/>
      <c r="O7" s="136">
        <f>COUNTIF($C$5:$C$36,"F")</f>
        <v>0</v>
      </c>
      <c r="P7" s="137">
        <f>COUNTIF($AK$5:$AK$29,"F")</f>
        <v>0</v>
      </c>
      <c r="Q7" s="51"/>
      <c r="R7" s="18" t="s">
        <v>6</v>
      </c>
      <c r="S7" s="138">
        <f>IF(SUM(O$5:O7)&gt;8, IF(SUM(S$5:S6)=8, 0, 8 -SUM(O$5:O6)), O7)</f>
        <v>0</v>
      </c>
      <c r="T7" s="134">
        <f>IF(SUM(P$5:P7)&gt;10, IF(SUM(T$5:T6)=10, 0, 10 -SUM(P$5:P6)), P7)</f>
        <v>0</v>
      </c>
      <c r="U7" s="19" t="s">
        <v>7</v>
      </c>
      <c r="V7" s="142">
        <v>0.8</v>
      </c>
      <c r="W7" s="143">
        <v>0.6</v>
      </c>
      <c r="X7" s="34" t="s">
        <v>5</v>
      </c>
      <c r="Y7" s="132">
        <f t="shared" si="1"/>
        <v>0</v>
      </c>
      <c r="Z7" s="141">
        <f t="shared" si="0"/>
        <v>0</v>
      </c>
      <c r="AA7" s="134">
        <f>COUNTIF($AL$5:$AL$29,"III")</f>
        <v>0</v>
      </c>
      <c r="AB7" s="135" t="str">
        <f>IF(AA7&gt;5,"zuviel Elemente aus Gr.III","Gr III  Ok")</f>
        <v>Gr III  Ok</v>
      </c>
      <c r="AC7" s="49"/>
      <c r="AK7" s="3">
        <f t="shared" si="2"/>
        <v>0</v>
      </c>
      <c r="AL7" s="3">
        <f t="shared" si="3"/>
        <v>0</v>
      </c>
    </row>
    <row r="8" spans="1:38" s="3" customFormat="1" ht="18" customHeight="1" x14ac:dyDescent="0.4">
      <c r="A8" s="31">
        <v>4</v>
      </c>
      <c r="B8" s="96"/>
      <c r="C8" s="61"/>
      <c r="D8" s="33"/>
      <c r="E8" s="183"/>
      <c r="F8" s="190"/>
      <c r="G8" s="191"/>
      <c r="H8" s="82"/>
      <c r="I8" s="82"/>
      <c r="J8" s="82"/>
      <c r="K8" s="82"/>
      <c r="L8" s="82"/>
      <c r="M8" s="198"/>
      <c r="N8" s="122"/>
      <c r="O8" s="144">
        <f>COUNTIF($C$5:$C$36,"E")</f>
        <v>0</v>
      </c>
      <c r="P8" s="145">
        <f>COUNTIF($AK$5:$AK$29,"E")</f>
        <v>0</v>
      </c>
      <c r="Q8" s="10"/>
      <c r="R8" s="11" t="s">
        <v>0</v>
      </c>
      <c r="S8" s="138">
        <f>IF(SUM(O$5:O8)&gt;8, IF(SUM(S$5:S7)=8, 0, 8 -SUM(O$5:O7)), O8)</f>
        <v>0</v>
      </c>
      <c r="T8" s="134">
        <f>IF(SUM(P$5:P8)&gt;10, IF(SUM(T$5:T7)=10, 0, 10 -SUM(P$5:P7)), P8)</f>
        <v>0</v>
      </c>
      <c r="U8" s="12" t="s">
        <v>7</v>
      </c>
      <c r="V8" s="146">
        <v>0.8</v>
      </c>
      <c r="W8" s="147">
        <v>0.5</v>
      </c>
      <c r="X8" s="34" t="s">
        <v>5</v>
      </c>
      <c r="Y8" s="132">
        <f t="shared" si="1"/>
        <v>0</v>
      </c>
      <c r="Z8" s="148">
        <f t="shared" si="0"/>
        <v>0</v>
      </c>
      <c r="AA8" s="134">
        <f>COUNTIF($AL$5:$AL$29,"IV")</f>
        <v>0</v>
      </c>
      <c r="AB8" s="135" t="str">
        <f>IF(AA8&gt;5,"zuviel Elemente aus Gr.IV","Gr IV  Ok")</f>
        <v>Gr IV  Ok</v>
      </c>
      <c r="AC8" s="48"/>
      <c r="AK8" s="3">
        <f t="shared" si="2"/>
        <v>0</v>
      </c>
      <c r="AL8" s="3">
        <f t="shared" si="3"/>
        <v>0</v>
      </c>
    </row>
    <row r="9" spans="1:38" ht="18" customHeight="1" x14ac:dyDescent="0.4">
      <c r="A9" s="31">
        <v>5</v>
      </c>
      <c r="B9" s="98"/>
      <c r="C9" s="95"/>
      <c r="D9" s="93"/>
      <c r="E9" s="183"/>
      <c r="F9" s="190"/>
      <c r="G9" s="191"/>
      <c r="H9" s="82"/>
      <c r="I9" s="82"/>
      <c r="J9" s="82"/>
      <c r="K9" s="82"/>
      <c r="L9" s="82"/>
      <c r="M9" s="198"/>
      <c r="N9" s="122"/>
      <c r="O9" s="144">
        <f>COUNTIF($C$5:$C$36,"D")</f>
        <v>0</v>
      </c>
      <c r="P9" s="145">
        <f>COUNTIF($AK$5:$AK$29,"D")</f>
        <v>0</v>
      </c>
      <c r="Q9" s="10"/>
      <c r="R9" s="11" t="s">
        <v>1</v>
      </c>
      <c r="S9" s="138">
        <f>IF(SUM(O$5:O9)&gt;8, IF(SUM(S$5:S8)=8, 0, 8 -SUM(O$5:O8)), O9)</f>
        <v>0</v>
      </c>
      <c r="T9" s="134">
        <f>IF(SUM(P$5:P9)&gt;10, IF(SUM(T$5:T8)=10, 0, 10 -SUM(P$5:P8)), P9)</f>
        <v>0</v>
      </c>
      <c r="U9" s="12" t="s">
        <v>7</v>
      </c>
      <c r="V9" s="146">
        <v>0.8</v>
      </c>
      <c r="W9" s="147">
        <v>0.4</v>
      </c>
      <c r="X9" s="34" t="s">
        <v>5</v>
      </c>
      <c r="Y9" s="132">
        <f t="shared" si="1"/>
        <v>0</v>
      </c>
      <c r="Z9" s="148">
        <f t="shared" si="0"/>
        <v>0</v>
      </c>
      <c r="AB9" s="113" t="s">
        <v>27</v>
      </c>
      <c r="AC9" s="48"/>
      <c r="AD9" s="3"/>
      <c r="AE9" s="3"/>
      <c r="AF9" s="3"/>
      <c r="AG9" s="3"/>
      <c r="AH9" s="3"/>
      <c r="AK9" s="3">
        <f t="shared" si="2"/>
        <v>0</v>
      </c>
      <c r="AL9" s="3">
        <f t="shared" si="3"/>
        <v>0</v>
      </c>
    </row>
    <row r="10" spans="1:38" ht="18" customHeight="1" x14ac:dyDescent="0.4">
      <c r="A10" s="31">
        <v>6</v>
      </c>
      <c r="B10" s="97"/>
      <c r="C10" s="61"/>
      <c r="D10" s="33"/>
      <c r="E10" s="183"/>
      <c r="F10" s="192"/>
      <c r="G10" s="193"/>
      <c r="H10" s="82"/>
      <c r="I10" s="82"/>
      <c r="J10" s="102"/>
      <c r="K10" s="102"/>
      <c r="L10" s="102"/>
      <c r="M10" s="198"/>
      <c r="N10" s="122"/>
      <c r="O10" s="144">
        <f>COUNTIF($C$5:$C$36,"C")</f>
        <v>0</v>
      </c>
      <c r="P10" s="145">
        <f>COUNTIF($AK$5:$AK$29,"C")</f>
        <v>0</v>
      </c>
      <c r="Q10" s="10"/>
      <c r="R10" s="11" t="s">
        <v>2</v>
      </c>
      <c r="S10" s="138">
        <f>IF(SUM(O$5:O10)&gt;8, IF(SUM(S$5:S9)=8, 0, 8 -SUM(O$5:O9)), O10)</f>
        <v>0</v>
      </c>
      <c r="T10" s="134">
        <f>IF(SUM(P$5:P10)&gt;10, IF(SUM(T$5:T9)=10, 0, 10 -SUM(P$5:P9)), P10)</f>
        <v>0</v>
      </c>
      <c r="U10" s="12" t="s">
        <v>7</v>
      </c>
      <c r="V10" s="146">
        <v>0.6</v>
      </c>
      <c r="W10" s="147">
        <v>0.3</v>
      </c>
      <c r="X10" s="34" t="s">
        <v>5</v>
      </c>
      <c r="Y10" s="132">
        <f t="shared" si="1"/>
        <v>0</v>
      </c>
      <c r="Z10" s="148">
        <f t="shared" si="0"/>
        <v>0</v>
      </c>
      <c r="AB10" s="113" t="s">
        <v>28</v>
      </c>
      <c r="AC10" s="48"/>
      <c r="AD10" s="3"/>
      <c r="AE10" s="3"/>
      <c r="AF10" s="3"/>
      <c r="AG10" s="3"/>
      <c r="AH10" s="3"/>
      <c r="AK10" s="3">
        <f t="shared" si="2"/>
        <v>0</v>
      </c>
      <c r="AL10" s="3">
        <f t="shared" si="3"/>
        <v>0</v>
      </c>
    </row>
    <row r="11" spans="1:38" ht="18" customHeight="1" x14ac:dyDescent="0.4">
      <c r="A11" s="31">
        <v>7</v>
      </c>
      <c r="B11" s="96"/>
      <c r="C11" s="95"/>
      <c r="D11" s="93"/>
      <c r="E11" s="183"/>
      <c r="F11" s="190"/>
      <c r="G11" s="191"/>
      <c r="H11" s="82"/>
      <c r="I11" s="82"/>
      <c r="J11" s="82"/>
      <c r="K11" s="82"/>
      <c r="L11" s="82"/>
      <c r="M11" s="198"/>
      <c r="N11" s="122"/>
      <c r="O11" s="144">
        <f>COUNTIF($C$5:$C$36,"B")</f>
        <v>0</v>
      </c>
      <c r="P11" s="145">
        <f>COUNTIF($AK$5:$AK$29,"B")</f>
        <v>0</v>
      </c>
      <c r="Q11" s="10"/>
      <c r="R11" s="11" t="s">
        <v>3</v>
      </c>
      <c r="S11" s="138">
        <f>IF(SUM(O$5:O11)&gt;8, IF(SUM(S$5:S10)=8, 0, 8 -SUM(O$5:O10)), O11)</f>
        <v>0</v>
      </c>
      <c r="T11" s="134">
        <f>IF(SUM(P$5:P11)&gt;10, IF(SUM(T$5:T10)=10, 0, 10 -SUM(P$5:P10)), P11)</f>
        <v>0</v>
      </c>
      <c r="U11" s="12" t="s">
        <v>7</v>
      </c>
      <c r="V11" s="146">
        <v>0.4</v>
      </c>
      <c r="W11" s="147">
        <v>0.2</v>
      </c>
      <c r="X11" s="34" t="s">
        <v>5</v>
      </c>
      <c r="Y11" s="132">
        <f t="shared" si="1"/>
        <v>0</v>
      </c>
      <c r="Z11" s="148">
        <f t="shared" si="0"/>
        <v>0</v>
      </c>
      <c r="AB11" s="113" t="s">
        <v>29</v>
      </c>
      <c r="AC11" s="48"/>
      <c r="AD11" s="3"/>
      <c r="AE11" s="3"/>
      <c r="AF11" s="3"/>
      <c r="AG11" s="3"/>
      <c r="AH11" s="3"/>
      <c r="AK11" s="3">
        <f t="shared" si="2"/>
        <v>0</v>
      </c>
      <c r="AL11" s="3">
        <f t="shared" si="3"/>
        <v>0</v>
      </c>
    </row>
    <row r="12" spans="1:38" ht="18" customHeight="1" x14ac:dyDescent="0.4">
      <c r="A12" s="31">
        <v>8</v>
      </c>
      <c r="B12" s="96"/>
      <c r="C12" s="95"/>
      <c r="D12" s="93"/>
      <c r="E12" s="183"/>
      <c r="F12" s="190"/>
      <c r="G12" s="191"/>
      <c r="H12" s="85"/>
      <c r="I12" s="82"/>
      <c r="J12" s="82"/>
      <c r="K12" s="82"/>
      <c r="L12" s="82"/>
      <c r="M12" s="198"/>
      <c r="N12" s="63"/>
      <c r="O12" s="149">
        <f>COUNTIF($C$5:$C$36,"A")</f>
        <v>0</v>
      </c>
      <c r="P12" s="150">
        <f>COUNTIF($AK$5:$AK$29,"A")</f>
        <v>0</v>
      </c>
      <c r="Q12" s="13"/>
      <c r="R12" s="11" t="s">
        <v>4</v>
      </c>
      <c r="S12" s="138">
        <f>IF(SUM(O$5:O12)&gt;8, IF(SUM(S$5:S11)=8, 0, 8 -SUM(O$5:O11)), O12)</f>
        <v>0</v>
      </c>
      <c r="T12" s="134">
        <f>IF(SUM(P$5:P12)&gt;10, IF(SUM(T$5:T11)=10, 0, 10 -SUM(P$5:P11)), P12)</f>
        <v>0</v>
      </c>
      <c r="U12" s="14" t="s">
        <v>7</v>
      </c>
      <c r="V12" s="151">
        <v>0.2</v>
      </c>
      <c r="W12" s="152">
        <v>0.1</v>
      </c>
      <c r="X12" s="35" t="s">
        <v>5</v>
      </c>
      <c r="Y12" s="132">
        <f t="shared" si="1"/>
        <v>0</v>
      </c>
      <c r="Z12" s="153">
        <f t="shared" si="0"/>
        <v>0</v>
      </c>
      <c r="AB12" s="113" t="s">
        <v>93</v>
      </c>
      <c r="AC12" s="48"/>
      <c r="AD12" s="3"/>
      <c r="AE12" s="3"/>
      <c r="AF12" s="3"/>
      <c r="AG12" s="3"/>
      <c r="AH12" s="3"/>
      <c r="AK12" s="3">
        <f t="shared" si="2"/>
        <v>0</v>
      </c>
      <c r="AL12" s="3">
        <f t="shared" si="3"/>
        <v>0</v>
      </c>
    </row>
    <row r="13" spans="1:38" ht="18" customHeight="1" thickBot="1" x14ac:dyDescent="0.45">
      <c r="A13" s="31">
        <v>9</v>
      </c>
      <c r="B13" s="96"/>
      <c r="C13" s="61"/>
      <c r="D13" s="33"/>
      <c r="E13" s="183"/>
      <c r="F13" s="190"/>
      <c r="G13" s="191"/>
      <c r="H13" s="85"/>
      <c r="I13" s="82"/>
      <c r="J13" s="82"/>
      <c r="K13" s="82"/>
      <c r="L13" s="82"/>
      <c r="M13" s="198"/>
      <c r="N13" s="63"/>
      <c r="O13" s="149">
        <f>COUNTIF($C$5:$C$29,"NE")</f>
        <v>0</v>
      </c>
      <c r="P13" s="154"/>
      <c r="Q13" s="110"/>
      <c r="R13" s="155" t="s">
        <v>48</v>
      </c>
      <c r="S13" s="138">
        <f>IF(SUM(O$5:O13)&gt;8, IF(SUM(S$5:S12)=8, 0, 8 -SUM(O$5:O12)), O13)</f>
        <v>0</v>
      </c>
      <c r="T13" s="53"/>
      <c r="U13" s="156"/>
      <c r="V13" s="157"/>
      <c r="W13" s="157"/>
      <c r="X13" s="158"/>
      <c r="Y13" s="112"/>
      <c r="Z13" s="159"/>
      <c r="AB13" s="113"/>
      <c r="AC13" s="3"/>
      <c r="AD13" s="3"/>
      <c r="AE13" s="3"/>
      <c r="AF13" s="3"/>
      <c r="AG13" s="3"/>
      <c r="AH13" s="3"/>
      <c r="AI13" s="3"/>
      <c r="AJ13" s="3"/>
      <c r="AK13" s="3">
        <f t="shared" si="2"/>
        <v>0</v>
      </c>
      <c r="AL13" s="3">
        <f t="shared" si="3"/>
        <v>0</v>
      </c>
    </row>
    <row r="14" spans="1:38" ht="18" customHeight="1" thickTop="1" thickBot="1" x14ac:dyDescent="0.45">
      <c r="A14" s="31">
        <v>10</v>
      </c>
      <c r="B14" s="96"/>
      <c r="C14" s="61"/>
      <c r="D14" s="33"/>
      <c r="E14" s="183"/>
      <c r="F14" s="190"/>
      <c r="G14" s="191"/>
      <c r="H14" s="85"/>
      <c r="I14" s="82"/>
      <c r="J14" s="82"/>
      <c r="K14" s="82"/>
      <c r="L14" s="82"/>
      <c r="M14" s="198"/>
      <c r="N14" s="63"/>
      <c r="O14" s="160"/>
      <c r="P14" s="26"/>
      <c r="Q14" s="6"/>
      <c r="R14" s="7" t="s">
        <v>8</v>
      </c>
      <c r="S14" s="15">
        <f>SUM(S5:S13)-IF(SUM(S5:S13)=8,IF(S16=0,1,0))</f>
        <v>0</v>
      </c>
      <c r="T14" s="15">
        <f>SUM(T5:T12)</f>
        <v>0</v>
      </c>
      <c r="U14" s="16"/>
      <c r="V14" s="161"/>
      <c r="W14" s="161"/>
      <c r="X14" s="36"/>
      <c r="Y14" s="162">
        <f>IF(S14&gt;8,"ERR",SUM(Y5:Y12))</f>
        <v>0</v>
      </c>
      <c r="Z14" s="21">
        <f>IF(T14&gt;10,"ERR",SUM(Z5:Z12))</f>
        <v>0</v>
      </c>
      <c r="AB14" s="3"/>
      <c r="AC14" s="3"/>
      <c r="AD14" s="3"/>
      <c r="AE14" s="3"/>
      <c r="AF14" s="3"/>
      <c r="AG14" s="3"/>
      <c r="AH14" s="3"/>
      <c r="AI14" s="3"/>
      <c r="AJ14" s="3"/>
      <c r="AK14" s="3">
        <f t="shared" si="2"/>
        <v>0</v>
      </c>
      <c r="AL14" s="3">
        <f t="shared" si="3"/>
        <v>0</v>
      </c>
    </row>
    <row r="15" spans="1:38" ht="18" customHeight="1" thickTop="1" x14ac:dyDescent="0.4">
      <c r="A15" s="31">
        <v>11</v>
      </c>
      <c r="B15" s="96"/>
      <c r="C15" s="95"/>
      <c r="D15" s="93"/>
      <c r="E15" s="184"/>
      <c r="F15" s="190"/>
      <c r="G15" s="191"/>
      <c r="H15" s="85"/>
      <c r="I15" s="82"/>
      <c r="J15" s="82"/>
      <c r="K15" s="82"/>
      <c r="L15" s="82"/>
      <c r="M15" s="198"/>
      <c r="N15" s="63"/>
      <c r="O15" s="163"/>
      <c r="P15" s="27" t="s">
        <v>9</v>
      </c>
      <c r="Q15" s="17"/>
      <c r="R15" s="18"/>
      <c r="S15" s="164">
        <f>IF(COUNTIF($D$5:$D$29,"I")&gt;0,1,0) + IF(COUNTIF($D$5:$D$29,"II")&gt;0,1,0) + IF(COUNTIF($D$5:$D$29,"III")&gt;0,1,0)</f>
        <v>0</v>
      </c>
      <c r="T15" s="134">
        <f>IF(COUNTIF($AL$5:$AL$29,"I")&gt;0,1,0) + IF(COUNTIF($AL$5:$AAL$29,"II")&gt;0,1,0) + IF(COUNTIF($AL$5:$AL$29,"III")&gt;0,1,0)</f>
        <v>0</v>
      </c>
      <c r="U15" s="19" t="s">
        <v>7</v>
      </c>
      <c r="V15" s="142">
        <v>0.5</v>
      </c>
      <c r="W15" s="143">
        <v>0.5</v>
      </c>
      <c r="X15" s="37" t="s">
        <v>5</v>
      </c>
      <c r="Y15" s="165">
        <f>S15*V15</f>
        <v>0</v>
      </c>
      <c r="Z15" s="141">
        <f>+T15*W15</f>
        <v>0</v>
      </c>
      <c r="AB15" s="3"/>
      <c r="AC15" s="3"/>
      <c r="AD15" s="3"/>
      <c r="AE15" s="3"/>
      <c r="AF15" s="3"/>
      <c r="AG15" s="3"/>
      <c r="AH15" s="3"/>
      <c r="AI15" s="3"/>
      <c r="AJ15" s="3"/>
      <c r="AK15" s="3">
        <f t="shared" si="2"/>
        <v>0</v>
      </c>
      <c r="AL15" s="3">
        <f t="shared" si="3"/>
        <v>0</v>
      </c>
    </row>
    <row r="16" spans="1:38" ht="18" customHeight="1" x14ac:dyDescent="0.4">
      <c r="A16" s="31">
        <v>12</v>
      </c>
      <c r="B16" s="97"/>
      <c r="C16" s="95"/>
      <c r="D16" s="93"/>
      <c r="E16" s="183"/>
      <c r="F16" s="190"/>
      <c r="G16" s="191"/>
      <c r="H16" s="85"/>
      <c r="I16" s="82"/>
      <c r="J16" s="82"/>
      <c r="K16" s="82"/>
      <c r="L16" s="82"/>
      <c r="M16" s="198"/>
      <c r="N16" s="39"/>
      <c r="O16" s="166"/>
      <c r="P16" s="28" t="s">
        <v>20</v>
      </c>
      <c r="Q16" s="38"/>
      <c r="R16" s="38"/>
      <c r="S16" s="167">
        <f>C29</f>
        <v>0</v>
      </c>
      <c r="T16" s="168">
        <f>C29</f>
        <v>0</v>
      </c>
      <c r="U16" s="52" t="s">
        <v>7</v>
      </c>
      <c r="V16" s="169">
        <v>1</v>
      </c>
      <c r="W16" s="170">
        <v>1</v>
      </c>
      <c r="X16" s="34" t="s">
        <v>5</v>
      </c>
      <c r="Y16" s="171" t="str">
        <f>IF(S16="c",0.5,IF(S16="d",0.5,IF(S16="e",0.5,IF(S16="f",0.5,IF(S16="g",0.5,IF(S16="h",0.5,IF(S16="ne",0,IF(S16="a",0,IF(S16="b",0.3,IF(S16="",0,"error"))))))))))</f>
        <v>error</v>
      </c>
      <c r="Z16" s="148" t="str">
        <f>IF(T16="c",0.3,IF(T16="d",0.5,IF(T16="e",0.5,IF(T16="f",0.5,IF(T16="g",0.5,IF(T16="h",0.5,IF(T16="a",0,IF(T16="b",0,IF(T16="",0,"error")))))))))</f>
        <v>error</v>
      </c>
      <c r="AB16" s="3"/>
      <c r="AC16" s="3"/>
      <c r="AD16" s="3"/>
      <c r="AE16" s="3"/>
      <c r="AF16" s="3"/>
      <c r="AG16" s="3"/>
      <c r="AH16" s="3"/>
      <c r="AI16" s="3"/>
      <c r="AJ16" s="3"/>
      <c r="AK16" s="3">
        <f t="shared" si="2"/>
        <v>0</v>
      </c>
      <c r="AL16" s="3">
        <f t="shared" si="3"/>
        <v>0</v>
      </c>
    </row>
    <row r="17" spans="1:41" ht="18" customHeight="1" thickBot="1" x14ac:dyDescent="0.45">
      <c r="A17" s="31">
        <v>13</v>
      </c>
      <c r="B17" s="96"/>
      <c r="C17" s="95"/>
      <c r="D17" s="93"/>
      <c r="E17" s="184"/>
      <c r="F17" s="190"/>
      <c r="G17" s="191"/>
      <c r="H17" s="85"/>
      <c r="I17" s="82"/>
      <c r="J17" s="82"/>
      <c r="K17" s="82"/>
      <c r="L17" s="82"/>
      <c r="M17" s="198"/>
      <c r="N17" s="63"/>
      <c r="O17" s="172"/>
      <c r="P17" s="29" t="s">
        <v>21</v>
      </c>
      <c r="Q17" s="20"/>
      <c r="R17" s="20"/>
      <c r="S17" s="173"/>
      <c r="T17" s="50">
        <f>F30</f>
        <v>0</v>
      </c>
      <c r="U17" s="19" t="s">
        <v>7</v>
      </c>
      <c r="V17" s="169">
        <v>1</v>
      </c>
      <c r="W17" s="170">
        <v>1</v>
      </c>
      <c r="X17" s="35" t="s">
        <v>5</v>
      </c>
      <c r="Y17" s="174">
        <f>S17*V17</f>
        <v>0</v>
      </c>
      <c r="Z17" s="153">
        <f>+T17*W17</f>
        <v>0</v>
      </c>
      <c r="AB17" s="3"/>
      <c r="AC17" s="3"/>
      <c r="AD17" s="3"/>
      <c r="AE17" s="3"/>
      <c r="AF17" s="3"/>
      <c r="AG17" s="3"/>
      <c r="AH17" s="3"/>
      <c r="AI17" s="3"/>
      <c r="AJ17" s="3"/>
      <c r="AK17" s="3">
        <f t="shared" si="2"/>
        <v>0</v>
      </c>
      <c r="AL17" s="3">
        <f t="shared" si="3"/>
        <v>0</v>
      </c>
    </row>
    <row r="18" spans="1:41" s="5" customFormat="1" ht="18" customHeight="1" thickTop="1" thickBot="1" x14ac:dyDescent="0.45">
      <c r="A18" s="31">
        <v>14</v>
      </c>
      <c r="B18" s="96"/>
      <c r="C18" s="61"/>
      <c r="D18" s="33"/>
      <c r="E18" s="184"/>
      <c r="F18" s="190"/>
      <c r="G18" s="191"/>
      <c r="H18" s="85"/>
      <c r="I18" s="82"/>
      <c r="J18" s="82"/>
      <c r="K18" s="82"/>
      <c r="L18" s="82"/>
      <c r="M18" s="198"/>
      <c r="N18" s="114"/>
      <c r="O18" s="172"/>
      <c r="P18" s="30" t="s">
        <v>17</v>
      </c>
      <c r="Q18" s="22"/>
      <c r="R18" s="22"/>
      <c r="S18" s="22"/>
      <c r="T18" s="22"/>
      <c r="U18" s="22"/>
      <c r="V18" s="22"/>
      <c r="W18" s="23"/>
      <c r="X18" s="24" t="s">
        <v>5</v>
      </c>
      <c r="Y18" s="175">
        <f>SUM(Y14:Y16)</f>
        <v>0</v>
      </c>
      <c r="Z18" s="25">
        <f>SUM(Z14:Z17)</f>
        <v>0</v>
      </c>
      <c r="AB18" s="3"/>
      <c r="AC18" s="3"/>
      <c r="AD18" s="3"/>
      <c r="AE18" s="3"/>
      <c r="AF18" s="3"/>
      <c r="AG18" s="3"/>
      <c r="AH18" s="3"/>
      <c r="AI18" s="3"/>
      <c r="AJ18" s="3"/>
      <c r="AK18" s="3">
        <f t="shared" si="2"/>
        <v>0</v>
      </c>
      <c r="AL18" s="3">
        <f t="shared" si="3"/>
        <v>0</v>
      </c>
    </row>
    <row r="19" spans="1:41" ht="18" customHeight="1" thickTop="1" thickBot="1" x14ac:dyDescent="0.45">
      <c r="A19" s="31">
        <v>15</v>
      </c>
      <c r="B19" s="97"/>
      <c r="C19" s="61"/>
      <c r="D19" s="33"/>
      <c r="E19" s="184"/>
      <c r="F19" s="190"/>
      <c r="G19" s="191"/>
      <c r="H19" s="85"/>
      <c r="I19" s="82"/>
      <c r="J19" s="82"/>
      <c r="K19" s="82"/>
      <c r="L19" s="82"/>
      <c r="M19" s="198"/>
      <c r="N19" s="63"/>
      <c r="O19" s="176"/>
      <c r="P19" s="30" t="s">
        <v>34</v>
      </c>
      <c r="Q19" s="30"/>
      <c r="R19" s="30"/>
      <c r="S19" s="30"/>
      <c r="T19" s="30"/>
      <c r="U19" s="30"/>
      <c r="V19" s="30"/>
      <c r="W19" s="30"/>
      <c r="X19" s="24" t="s">
        <v>5</v>
      </c>
      <c r="Y19" s="3"/>
      <c r="Z19" s="25">
        <f>G30</f>
        <v>-0.3</v>
      </c>
      <c r="AB19" s="113" t="s">
        <v>100</v>
      </c>
      <c r="AC19" s="3"/>
      <c r="AD19" s="3"/>
      <c r="AE19" s="3"/>
      <c r="AF19" s="3"/>
      <c r="AG19" s="3"/>
      <c r="AH19" s="3"/>
      <c r="AI19" s="3"/>
      <c r="AJ19" s="3"/>
      <c r="AK19" s="3">
        <f t="shared" si="2"/>
        <v>0</v>
      </c>
      <c r="AL19" s="3">
        <f t="shared" si="3"/>
        <v>0</v>
      </c>
    </row>
    <row r="20" spans="1:41" ht="18" customHeight="1" thickTop="1" thickBot="1" x14ac:dyDescent="0.45">
      <c r="A20" s="31">
        <v>16</v>
      </c>
      <c r="B20" s="96"/>
      <c r="C20" s="61"/>
      <c r="D20" s="33"/>
      <c r="E20" s="184"/>
      <c r="F20" s="190"/>
      <c r="G20" s="191"/>
      <c r="H20" s="85"/>
      <c r="I20" s="82"/>
      <c r="J20" s="82"/>
      <c r="K20" s="82"/>
      <c r="L20" s="82"/>
      <c r="M20" s="198"/>
      <c r="N20" s="63"/>
      <c r="O20" s="172"/>
      <c r="AB20" s="113" t="s">
        <v>101</v>
      </c>
      <c r="AC20" s="3"/>
      <c r="AD20" s="3"/>
      <c r="AE20" s="3"/>
      <c r="AF20" s="3"/>
      <c r="AG20" s="3"/>
      <c r="AH20" s="3"/>
      <c r="AI20" s="3"/>
      <c r="AJ20" s="3"/>
      <c r="AK20" s="3">
        <f t="shared" si="2"/>
        <v>0</v>
      </c>
      <c r="AL20" s="3">
        <f t="shared" si="3"/>
        <v>0</v>
      </c>
    </row>
    <row r="21" spans="1:41" ht="18" customHeight="1" thickTop="1" thickBot="1" x14ac:dyDescent="0.45">
      <c r="A21" s="31">
        <v>17</v>
      </c>
      <c r="B21" s="96"/>
      <c r="C21" s="61"/>
      <c r="D21" s="33"/>
      <c r="E21" s="184"/>
      <c r="F21" s="190"/>
      <c r="G21" s="191"/>
      <c r="H21" s="85"/>
      <c r="I21" s="82"/>
      <c r="J21" s="82"/>
      <c r="K21" s="82"/>
      <c r="L21" s="82"/>
      <c r="M21" s="198"/>
      <c r="N21" s="63"/>
      <c r="O21" s="172"/>
      <c r="P21" s="30" t="s">
        <v>18</v>
      </c>
      <c r="Q21" s="22"/>
      <c r="R21" s="22"/>
      <c r="S21" s="22"/>
      <c r="T21" s="22"/>
      <c r="U21" s="22"/>
      <c r="V21" s="22"/>
      <c r="W21" s="23"/>
      <c r="X21" s="24" t="s">
        <v>5</v>
      </c>
      <c r="Y21" s="175">
        <f>10-I30</f>
        <v>10</v>
      </c>
      <c r="Z21" s="25">
        <f>10-M30</f>
        <v>10</v>
      </c>
      <c r="AB21" s="3"/>
      <c r="AC21" s="3"/>
      <c r="AD21" s="3"/>
      <c r="AE21" s="3"/>
      <c r="AF21" s="3"/>
      <c r="AG21" s="3"/>
      <c r="AH21" s="3"/>
      <c r="AI21" s="3"/>
      <c r="AJ21" s="3"/>
      <c r="AK21" s="3">
        <f t="shared" si="2"/>
        <v>0</v>
      </c>
      <c r="AL21" s="3">
        <f t="shared" si="3"/>
        <v>0</v>
      </c>
    </row>
    <row r="22" spans="1:41" ht="18" customHeight="1" thickTop="1" x14ac:dyDescent="0.4">
      <c r="A22" s="31">
        <v>18</v>
      </c>
      <c r="B22" s="97"/>
      <c r="C22" s="61"/>
      <c r="D22" s="33"/>
      <c r="E22" s="184"/>
      <c r="F22" s="190"/>
      <c r="G22" s="191"/>
      <c r="H22" s="85"/>
      <c r="I22" s="82"/>
      <c r="J22" s="82"/>
      <c r="K22" s="82"/>
      <c r="L22" s="82"/>
      <c r="M22" s="198"/>
      <c r="N22" s="39"/>
      <c r="O22" s="172"/>
      <c r="AB22" s="3"/>
      <c r="AC22" s="3"/>
      <c r="AD22" s="3"/>
      <c r="AE22" s="3"/>
      <c r="AF22" s="3"/>
      <c r="AG22" s="3"/>
      <c r="AH22" s="3"/>
      <c r="AI22" s="3"/>
      <c r="AJ22" s="3"/>
      <c r="AK22" s="3">
        <f t="shared" si="2"/>
        <v>0</v>
      </c>
      <c r="AL22" s="3">
        <f t="shared" si="3"/>
        <v>0</v>
      </c>
    </row>
    <row r="23" spans="1:41" ht="18" customHeight="1" thickBot="1" x14ac:dyDescent="0.45">
      <c r="A23" s="31">
        <v>19</v>
      </c>
      <c r="B23" s="96"/>
      <c r="C23" s="95"/>
      <c r="D23" s="93"/>
      <c r="E23" s="184"/>
      <c r="F23" s="190"/>
      <c r="G23" s="191"/>
      <c r="H23" s="85"/>
      <c r="I23" s="82"/>
      <c r="J23" s="82"/>
      <c r="K23" s="82"/>
      <c r="L23" s="82"/>
      <c r="M23" s="198"/>
      <c r="N23" s="39"/>
      <c r="O23" s="172"/>
      <c r="P23" s="116" t="s">
        <v>35</v>
      </c>
      <c r="Q23" s="117"/>
      <c r="R23" s="117"/>
      <c r="S23" s="117"/>
      <c r="T23" s="117"/>
      <c r="U23" s="117"/>
      <c r="V23" s="117"/>
      <c r="W23" s="117"/>
      <c r="X23" s="118"/>
      <c r="Y23" s="118">
        <f>8-S14</f>
        <v>8</v>
      </c>
      <c r="Z23" s="117">
        <f>IF(T14&gt;=7, 0, IF(T14&gt;=5, 4, IF(T14&gt;=3, 6, IF(T14 &gt;= 1, 8, IF(T14 &lt; 1, 10 )))))</f>
        <v>10</v>
      </c>
      <c r="AA23" s="119" t="s">
        <v>36</v>
      </c>
      <c r="AB23" s="117"/>
      <c r="AC23" s="3"/>
      <c r="AD23" s="3"/>
      <c r="AE23" s="3"/>
      <c r="AF23" s="3"/>
      <c r="AG23" s="3"/>
      <c r="AH23" s="3"/>
      <c r="AI23" s="3"/>
      <c r="AJ23" s="3"/>
      <c r="AK23" s="3">
        <f t="shared" si="2"/>
        <v>0</v>
      </c>
      <c r="AL23" s="3">
        <f t="shared" si="3"/>
        <v>0</v>
      </c>
    </row>
    <row r="24" spans="1:41" ht="18" customHeight="1" thickTop="1" thickBot="1" x14ac:dyDescent="0.45">
      <c r="A24" s="31">
        <v>20</v>
      </c>
      <c r="B24" s="32"/>
      <c r="C24" s="61"/>
      <c r="D24" s="33"/>
      <c r="E24" s="184"/>
      <c r="F24" s="190"/>
      <c r="G24" s="191"/>
      <c r="H24" s="85"/>
      <c r="I24" s="82"/>
      <c r="J24" s="82"/>
      <c r="K24" s="82"/>
      <c r="L24" s="82"/>
      <c r="M24" s="198"/>
      <c r="N24" s="39"/>
      <c r="O24" s="172"/>
      <c r="P24" s="30" t="s">
        <v>19</v>
      </c>
      <c r="Q24" s="22"/>
      <c r="R24" s="22"/>
      <c r="S24" s="22"/>
      <c r="T24" s="22"/>
      <c r="U24" s="22"/>
      <c r="V24" s="22"/>
      <c r="W24" s="23"/>
      <c r="X24" s="24" t="s">
        <v>5</v>
      </c>
      <c r="Y24" s="175">
        <f>+Y18+Y21-Y23</f>
        <v>2</v>
      </c>
      <c r="Z24" s="25">
        <f>+Z18+Z19+Z21-Z23</f>
        <v>-0.30000000000000071</v>
      </c>
      <c r="AB24" s="3"/>
      <c r="AC24" s="3"/>
      <c r="AK24" s="3">
        <f t="shared" si="2"/>
        <v>0</v>
      </c>
      <c r="AL24" s="3">
        <f t="shared" si="3"/>
        <v>0</v>
      </c>
    </row>
    <row r="25" spans="1:41" ht="18" customHeight="1" thickTop="1" x14ac:dyDescent="0.4">
      <c r="A25" s="31">
        <v>21</v>
      </c>
      <c r="B25" s="32"/>
      <c r="C25" s="61"/>
      <c r="D25" s="33"/>
      <c r="E25" s="184"/>
      <c r="F25" s="190"/>
      <c r="G25" s="191"/>
      <c r="H25" s="85"/>
      <c r="I25" s="82"/>
      <c r="J25" s="82"/>
      <c r="K25" s="82"/>
      <c r="L25" s="82"/>
      <c r="M25" s="198"/>
      <c r="N25" s="39"/>
      <c r="O25" s="172"/>
      <c r="Y25" s="177" t="s">
        <v>91</v>
      </c>
      <c r="Z25" s="178" t="s">
        <v>92</v>
      </c>
      <c r="AB25" s="3"/>
      <c r="AC25" s="3"/>
      <c r="AK25" s="3">
        <f t="shared" si="2"/>
        <v>0</v>
      </c>
      <c r="AL25" s="3">
        <f t="shared" si="3"/>
        <v>0</v>
      </c>
    </row>
    <row r="26" spans="1:41" ht="18" customHeight="1" x14ac:dyDescent="0.4">
      <c r="A26" s="31">
        <v>22</v>
      </c>
      <c r="B26" s="32"/>
      <c r="C26" s="61"/>
      <c r="D26" s="33"/>
      <c r="E26" s="184"/>
      <c r="F26" s="190"/>
      <c r="G26" s="191"/>
      <c r="H26" s="85"/>
      <c r="I26" s="82"/>
      <c r="J26" s="82"/>
      <c r="K26" s="82"/>
      <c r="L26" s="82"/>
      <c r="M26" s="198"/>
      <c r="N26" s="39"/>
      <c r="O26" s="172"/>
      <c r="AB26" s="3"/>
      <c r="AK26" s="3">
        <f t="shared" si="2"/>
        <v>0</v>
      </c>
      <c r="AL26" s="3">
        <f t="shared" si="3"/>
        <v>0</v>
      </c>
    </row>
    <row r="27" spans="1:41" ht="18" customHeight="1" x14ac:dyDescent="0.4">
      <c r="A27" s="31">
        <v>23</v>
      </c>
      <c r="B27" s="32" t="s">
        <v>32</v>
      </c>
      <c r="C27" s="61"/>
      <c r="D27" s="33"/>
      <c r="E27" s="184"/>
      <c r="F27" s="190"/>
      <c r="G27" s="191"/>
      <c r="H27" s="85"/>
      <c r="I27" s="82"/>
      <c r="J27" s="82"/>
      <c r="K27" s="82"/>
      <c r="L27" s="82"/>
      <c r="M27" s="198"/>
      <c r="N27" s="39"/>
      <c r="O27" s="172"/>
      <c r="AB27" s="3"/>
      <c r="AK27" s="3">
        <f t="shared" si="2"/>
        <v>0</v>
      </c>
      <c r="AL27" s="3">
        <f t="shared" si="3"/>
        <v>0</v>
      </c>
    </row>
    <row r="28" spans="1:41" ht="18" customHeight="1" x14ac:dyDescent="0.4">
      <c r="A28" s="31">
        <v>24</v>
      </c>
      <c r="B28" s="32" t="s">
        <v>31</v>
      </c>
      <c r="C28" s="61"/>
      <c r="D28" s="121"/>
      <c r="E28" s="184"/>
      <c r="F28" s="190"/>
      <c r="G28" s="193">
        <v>-0.3</v>
      </c>
      <c r="H28" s="85"/>
      <c r="I28" s="82"/>
      <c r="J28" s="82"/>
      <c r="K28" s="82"/>
      <c r="L28" s="82"/>
      <c r="M28" s="198"/>
      <c r="N28" s="39"/>
      <c r="O28" s="172"/>
      <c r="AK28" s="3">
        <f t="shared" si="2"/>
        <v>0</v>
      </c>
      <c r="AL28" s="3">
        <f t="shared" si="3"/>
        <v>0</v>
      </c>
    </row>
    <row r="29" spans="1:41" ht="18" customHeight="1" thickBot="1" x14ac:dyDescent="0.45">
      <c r="A29" s="56">
        <v>25</v>
      </c>
      <c r="B29" s="202"/>
      <c r="C29" s="62"/>
      <c r="D29" s="54"/>
      <c r="E29" s="185"/>
      <c r="F29" s="194"/>
      <c r="G29" s="195"/>
      <c r="H29" s="86"/>
      <c r="I29" s="87"/>
      <c r="J29" s="87"/>
      <c r="K29" s="87"/>
      <c r="L29" s="87"/>
      <c r="M29" s="199"/>
      <c r="N29" s="64"/>
      <c r="O29" s="179"/>
      <c r="AK29" s="3">
        <f t="shared" si="2"/>
        <v>0</v>
      </c>
      <c r="AL29" s="3">
        <f t="shared" si="3"/>
        <v>0</v>
      </c>
    </row>
    <row r="30" spans="1:41" ht="21" thickTop="1" thickBot="1" x14ac:dyDescent="0.4">
      <c r="B30" s="55" t="s">
        <v>12</v>
      </c>
      <c r="C30" s="58">
        <f>COUNTA(C5:C29)</f>
        <v>0</v>
      </c>
      <c r="D30" s="55"/>
      <c r="E30" s="186"/>
      <c r="F30" s="57">
        <f>SUM(F5:F29)</f>
        <v>0</v>
      </c>
      <c r="G30" s="57">
        <f>SUM(G5:G29)</f>
        <v>-0.3</v>
      </c>
      <c r="H30" s="88" t="s">
        <v>97</v>
      </c>
      <c r="I30" s="201">
        <f>SUM(H5:L29)</f>
        <v>0</v>
      </c>
      <c r="J30" s="89"/>
      <c r="K30" s="89"/>
      <c r="L30" s="89" t="s">
        <v>98</v>
      </c>
      <c r="M30" s="200">
        <f>SUM(H5:M29)</f>
        <v>0</v>
      </c>
      <c r="N30" s="1"/>
    </row>
    <row r="31" spans="1:41" ht="30.5" thickTop="1" x14ac:dyDescent="0.55000000000000004">
      <c r="AM31" s="66">
        <v>0.8</v>
      </c>
      <c r="AN31" s="65" t="s">
        <v>5</v>
      </c>
      <c r="AO31" s="67">
        <f t="shared" ref="AO31:AO38" si="4">+AK31*AM31</f>
        <v>0</v>
      </c>
    </row>
    <row r="32" spans="1:41" ht="30" x14ac:dyDescent="0.55000000000000004">
      <c r="AM32" s="69">
        <v>0.7</v>
      </c>
      <c r="AN32" s="68" t="s">
        <v>5</v>
      </c>
      <c r="AO32" s="70">
        <f t="shared" si="4"/>
        <v>0</v>
      </c>
    </row>
    <row r="33" spans="36:43" ht="30" x14ac:dyDescent="0.55000000000000004">
      <c r="AM33" s="69">
        <v>0.6</v>
      </c>
      <c r="AN33" s="68" t="s">
        <v>5</v>
      </c>
      <c r="AO33" s="70">
        <f t="shared" si="4"/>
        <v>0</v>
      </c>
    </row>
    <row r="34" spans="36:43" ht="30" x14ac:dyDescent="0.55000000000000004">
      <c r="AM34" s="69">
        <v>0.5</v>
      </c>
      <c r="AN34" s="68" t="s">
        <v>5</v>
      </c>
      <c r="AO34" s="70">
        <f t="shared" si="4"/>
        <v>0</v>
      </c>
    </row>
    <row r="35" spans="36:43" ht="30" x14ac:dyDescent="0.55000000000000004">
      <c r="AM35" s="69">
        <v>0.4</v>
      </c>
      <c r="AN35" s="68" t="s">
        <v>5</v>
      </c>
      <c r="AO35" s="70">
        <f t="shared" si="4"/>
        <v>0</v>
      </c>
    </row>
    <row r="36" spans="36:43" ht="30" x14ac:dyDescent="0.55000000000000004">
      <c r="AM36" s="69">
        <v>0.3</v>
      </c>
      <c r="AN36" s="68" t="s">
        <v>5</v>
      </c>
      <c r="AO36" s="70">
        <f t="shared" si="4"/>
        <v>0</v>
      </c>
    </row>
    <row r="37" spans="36:43" ht="30" x14ac:dyDescent="0.55000000000000004">
      <c r="AM37" s="69">
        <v>0.2</v>
      </c>
      <c r="AN37" s="68" t="s">
        <v>5</v>
      </c>
      <c r="AO37" s="70">
        <f t="shared" si="4"/>
        <v>0</v>
      </c>
    </row>
    <row r="38" spans="36:43" ht="30.5" thickBot="1" x14ac:dyDescent="0.6">
      <c r="AM38" s="72">
        <v>0.1</v>
      </c>
      <c r="AN38" s="71" t="s">
        <v>5</v>
      </c>
      <c r="AO38" s="73">
        <f t="shared" si="4"/>
        <v>0</v>
      </c>
    </row>
    <row r="39" spans="36:43" ht="40" thickBot="1" x14ac:dyDescent="1.1499999999999999">
      <c r="AM39" s="75"/>
      <c r="AN39" s="74"/>
      <c r="AO39" s="76">
        <f>IF(AK39&gt;10,"ERR",SUM(AO31:AO38))</f>
        <v>0</v>
      </c>
    </row>
    <row r="40" spans="36:43" ht="30" x14ac:dyDescent="0.55000000000000004">
      <c r="AM40" s="78">
        <v>0.5</v>
      </c>
      <c r="AN40" s="77" t="s">
        <v>5</v>
      </c>
      <c r="AO40" s="79">
        <f>+AK40*AM40</f>
        <v>0</v>
      </c>
    </row>
    <row r="41" spans="36:43" ht="30" x14ac:dyDescent="0.55000000000000004">
      <c r="AM41" s="80"/>
      <c r="AN41" s="68" t="s">
        <v>5</v>
      </c>
      <c r="AO41" s="70">
        <f>IF(AK41="c",0.3,IF(AK41="d",0.5,IF(AK41="e",0.5,IF(AK41="f",0.5,IF(AK41="a",0,IF(AK41="b",0,IF(AK41="",0,"error")))))))</f>
        <v>0</v>
      </c>
    </row>
    <row r="42" spans="36:43" ht="15" customHeight="1" thickBot="1" x14ac:dyDescent="0.6">
      <c r="AM42" s="81"/>
      <c r="AN42" s="71" t="s">
        <v>5</v>
      </c>
      <c r="AO42" s="73">
        <f>+AK42</f>
        <v>0</v>
      </c>
    </row>
    <row r="43" spans="36:43" ht="15.75" customHeight="1" x14ac:dyDescent="0.35">
      <c r="AJ43" s="207" t="s">
        <v>22</v>
      </c>
      <c r="AK43" s="208"/>
      <c r="AL43" s="208"/>
      <c r="AM43" s="208"/>
      <c r="AN43" s="211"/>
      <c r="AO43" s="213">
        <f>SUM(AO39:AO42)</f>
        <v>0</v>
      </c>
    </row>
    <row r="44" spans="36:43" ht="16" thickBot="1" x14ac:dyDescent="0.4">
      <c r="AJ44" s="209"/>
      <c r="AK44" s="210"/>
      <c r="AL44" s="210"/>
      <c r="AM44" s="210"/>
      <c r="AN44" s="212"/>
      <c r="AO44" s="214"/>
    </row>
    <row r="45" spans="36:43" ht="303" thickTop="1" x14ac:dyDescent="8.25">
      <c r="AQ45" s="105" t="str">
        <f>+H30</f>
        <v>KM:</v>
      </c>
    </row>
  </sheetData>
  <mergeCells count="3">
    <mergeCell ref="AN43:AN44"/>
    <mergeCell ref="AJ43:AM44"/>
    <mergeCell ref="AO43:AO44"/>
  </mergeCells>
  <conditionalFormatting sqref="AO39">
    <cfRule type="cellIs" dxfId="35" priority="6" stopIfTrue="1" operator="equal">
      <formula>"ERR"</formula>
    </cfRule>
  </conditionalFormatting>
  <conditionalFormatting sqref="AA6:AA8">
    <cfRule type="cellIs" dxfId="34" priority="2" operator="greaterThan">
      <formula>5</formula>
    </cfRule>
  </conditionalFormatting>
  <conditionalFormatting sqref="Z14">
    <cfRule type="cellIs" dxfId="33" priority="4" stopIfTrue="1" operator="equal">
      <formula>"ERR"</formula>
    </cfRule>
  </conditionalFormatting>
  <conditionalFormatting sqref="T14">
    <cfRule type="cellIs" dxfId="32" priority="5" stopIfTrue="1" operator="between">
      <formula>0.1</formula>
      <formula>9.9</formula>
    </cfRule>
  </conditionalFormatting>
  <conditionalFormatting sqref="AA5">
    <cfRule type="cellIs" dxfId="31" priority="3" operator="greaterThan">
      <formula>5</formula>
    </cfRule>
  </conditionalFormatting>
  <conditionalFormatting sqref="S14">
    <cfRule type="cellIs" dxfId="30" priority="1" stopIfTrue="1" operator="between">
      <formula>0.1</formula>
      <formula>9.9</formula>
    </cfRule>
  </conditionalFormatting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1"/>
  <headerFooter alignWithMargins="0">
    <oddFooter xml:space="preserve">&amp;R&amp;"Times New Roman,Normal"&amp;8TT, NOR  19.11.05 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Q45"/>
  <sheetViews>
    <sheetView zoomScale="70" zoomScaleNormal="70" workbookViewId="0">
      <selection sqref="A1:XFD1048576"/>
    </sheetView>
  </sheetViews>
  <sheetFormatPr baseColWidth="10" defaultColWidth="8.921875" defaultRowHeight="15.5" x14ac:dyDescent="0.35"/>
  <cols>
    <col min="1" max="1" width="3.84375" customWidth="1"/>
    <col min="2" max="2" width="30.61328125" customWidth="1"/>
    <col min="3" max="3" width="5.4609375" style="2" customWidth="1"/>
    <col min="4" max="5" width="3.15234375" style="2" customWidth="1"/>
    <col min="6" max="6" width="4.84375" style="47" customWidth="1"/>
    <col min="7" max="7" width="7.15234375" style="47" customWidth="1"/>
    <col min="8" max="8" width="6.4609375" style="47" customWidth="1"/>
    <col min="9" max="11" width="3.921875" style="47" customWidth="1"/>
    <col min="12" max="12" width="2.84375" style="47" customWidth="1"/>
    <col min="13" max="13" width="5.69140625" style="47" customWidth="1"/>
    <col min="14" max="14" width="26.15234375" customWidth="1"/>
    <col min="15" max="15" width="2.4609375" customWidth="1"/>
    <col min="16" max="16" width="1.84375" style="2" customWidth="1"/>
    <col min="17" max="17" width="1.921875" style="1" customWidth="1"/>
    <col min="18" max="18" width="2.53515625" style="1" customWidth="1"/>
    <col min="19" max="19" width="3.07421875" style="1" customWidth="1"/>
    <col min="20" max="20" width="4.3828125" style="1" customWidth="1"/>
    <col min="21" max="21" width="2" customWidth="1"/>
    <col min="22" max="22" width="4.23046875" customWidth="1"/>
    <col min="23" max="23" width="4.07421875" style="4" customWidth="1"/>
    <col min="24" max="24" width="2" style="2" customWidth="1"/>
    <col min="25" max="25" width="5.07421875" style="2" customWidth="1"/>
    <col min="26" max="26" width="6.69140625" customWidth="1"/>
    <col min="27" max="27" width="3" customWidth="1"/>
    <col min="28" max="28" width="18.23046875" customWidth="1"/>
    <col min="29" max="29" width="3" customWidth="1"/>
    <col min="30" max="30" width="4.4609375" customWidth="1"/>
    <col min="31" max="31" width="1.4609375" customWidth="1"/>
    <col min="32" max="36" width="4.4609375" customWidth="1"/>
    <col min="37" max="37" width="6.07421875" customWidth="1"/>
    <col min="39" max="39" width="8.3828125" customWidth="1"/>
    <col min="40" max="40" width="4.53515625" customWidth="1"/>
    <col min="41" max="41" width="10.61328125" customWidth="1"/>
    <col min="43" max="43" width="91.07421875" customWidth="1"/>
  </cols>
  <sheetData>
    <row r="1" spans="1:38" s="3" customFormat="1" ht="52.5" customHeight="1" x14ac:dyDescent="0.2">
      <c r="B1" s="8" t="s">
        <v>24</v>
      </c>
      <c r="C1" s="9"/>
      <c r="D1" s="9"/>
      <c r="E1" s="9"/>
      <c r="F1" s="46"/>
      <c r="G1" s="46"/>
    </row>
    <row r="2" spans="1:38" s="3" customFormat="1" ht="23.25" customHeight="1" x14ac:dyDescent="0.4">
      <c r="B2" s="59" t="s">
        <v>23</v>
      </c>
      <c r="C2" s="91" t="s">
        <v>73</v>
      </c>
      <c r="D2" s="9"/>
      <c r="E2" s="9"/>
      <c r="F2" s="46"/>
      <c r="G2" s="46"/>
      <c r="H2" s="46"/>
      <c r="I2" s="46"/>
      <c r="J2" s="46"/>
      <c r="K2" s="46"/>
      <c r="L2" s="46"/>
      <c r="M2" s="46"/>
    </row>
    <row r="3" spans="1:38" s="3" customFormat="1" ht="21.75" customHeight="1" x14ac:dyDescent="0.35">
      <c r="B3" s="8"/>
      <c r="C3" s="9"/>
      <c r="D3" s="9"/>
      <c r="E3" s="9"/>
      <c r="F3" s="46"/>
      <c r="G3" s="46"/>
      <c r="H3" s="46"/>
      <c r="I3" s="46"/>
      <c r="J3" s="46"/>
      <c r="K3" s="46"/>
      <c r="L3" s="46"/>
      <c r="M3" s="196" t="s">
        <v>95</v>
      </c>
      <c r="O3" s="120"/>
    </row>
    <row r="4" spans="1:38" s="3" customFormat="1" ht="15.75" customHeight="1" x14ac:dyDescent="0.3">
      <c r="A4" s="40"/>
      <c r="B4" s="45" t="s">
        <v>13</v>
      </c>
      <c r="C4" s="42" t="s">
        <v>14</v>
      </c>
      <c r="D4" s="42" t="s">
        <v>11</v>
      </c>
      <c r="E4" s="180" t="s">
        <v>94</v>
      </c>
      <c r="F4" s="187" t="s">
        <v>21</v>
      </c>
      <c r="G4" s="187" t="s">
        <v>33</v>
      </c>
      <c r="H4" s="90" t="s">
        <v>15</v>
      </c>
      <c r="I4" s="90"/>
      <c r="J4" s="90"/>
      <c r="K4" s="90"/>
      <c r="L4" s="90"/>
      <c r="M4" s="187" t="s">
        <v>96</v>
      </c>
      <c r="N4" s="43" t="s">
        <v>16</v>
      </c>
      <c r="O4" s="123" t="s">
        <v>91</v>
      </c>
      <c r="P4" s="124" t="s">
        <v>92</v>
      </c>
      <c r="Q4" s="125"/>
      <c r="R4" s="125"/>
      <c r="S4" s="123" t="s">
        <v>91</v>
      </c>
      <c r="T4" s="124" t="s">
        <v>92</v>
      </c>
      <c r="U4" s="125"/>
      <c r="V4" s="123" t="s">
        <v>91</v>
      </c>
      <c r="W4" s="124" t="s">
        <v>92</v>
      </c>
      <c r="X4" s="125"/>
      <c r="Y4" s="123" t="s">
        <v>91</v>
      </c>
      <c r="Z4" s="124" t="s">
        <v>92</v>
      </c>
    </row>
    <row r="5" spans="1:38" s="3" customFormat="1" ht="18" customHeight="1" x14ac:dyDescent="0.4">
      <c r="A5" s="44">
        <v>1</v>
      </c>
      <c r="B5" s="97"/>
      <c r="C5" s="60"/>
      <c r="D5" s="41"/>
      <c r="E5" s="181"/>
      <c r="F5" s="188"/>
      <c r="G5" s="189"/>
      <c r="H5" s="83"/>
      <c r="I5" s="84"/>
      <c r="J5" s="84"/>
      <c r="K5" s="84"/>
      <c r="L5" s="84"/>
      <c r="M5" s="197"/>
      <c r="N5" s="101"/>
      <c r="O5" s="126">
        <f>COUNTIF($C$5:$C$36,"H")</f>
        <v>0</v>
      </c>
      <c r="P5" s="127">
        <f>COUNTIF($AK$5:$AK$29,"H")</f>
        <v>0</v>
      </c>
      <c r="Q5" s="106"/>
      <c r="R5" s="107" t="s">
        <v>26</v>
      </c>
      <c r="S5" s="128">
        <f>IF(SUM(O$5:O5)&gt;8, IF(SUM(S5:S$5)=8, 0, 8 -SUM(O5:O$5)), O5)</f>
        <v>0</v>
      </c>
      <c r="T5" s="129">
        <f>IF(SUM(P$5:P5)&gt;10, IF(SUM(T5:T$5)=10, 0, 10 -SUM(P5:P$5)), P5)</f>
        <v>0</v>
      </c>
      <c r="U5" s="108" t="s">
        <v>7</v>
      </c>
      <c r="V5" s="130">
        <v>0.8</v>
      </c>
      <c r="W5" s="131">
        <v>0.8</v>
      </c>
      <c r="X5" s="109" t="s">
        <v>5</v>
      </c>
      <c r="Y5" s="132">
        <f>+S5*V5</f>
        <v>0</v>
      </c>
      <c r="Z5" s="133">
        <f t="shared" ref="Z5:Z12" si="0">+T5*W5</f>
        <v>0</v>
      </c>
      <c r="AA5" s="134">
        <f>COUNTIF($AL$5:$AL$29,"I")</f>
        <v>0</v>
      </c>
      <c r="AB5" s="135" t="str">
        <f>IF(AA5&gt;5,"zuviel Elemente aus Gr.I","Gr I  Ok")</f>
        <v>Gr I  Ok</v>
      </c>
      <c r="AC5" s="53"/>
      <c r="AK5" s="3">
        <f>IF(ISBLANK(E5),C5,0)</f>
        <v>0</v>
      </c>
      <c r="AL5" s="3">
        <f>IF(ISBLANK(E5),D5,0)</f>
        <v>0</v>
      </c>
    </row>
    <row r="6" spans="1:38" s="3" customFormat="1" ht="18" customHeight="1" x14ac:dyDescent="0.4">
      <c r="A6" s="31">
        <v>2</v>
      </c>
      <c r="B6" s="96"/>
      <c r="C6" s="95"/>
      <c r="D6" s="93"/>
      <c r="E6" s="182"/>
      <c r="F6" s="190"/>
      <c r="G6" s="191"/>
      <c r="H6" s="85"/>
      <c r="I6" s="82"/>
      <c r="J6" s="82"/>
      <c r="K6" s="82"/>
      <c r="L6" s="82"/>
      <c r="M6" s="198"/>
      <c r="N6" s="63"/>
      <c r="O6" s="136">
        <f>COUNTIF($C$5:$C$36,"G")</f>
        <v>0</v>
      </c>
      <c r="P6" s="137">
        <f>COUNTIF($AK$5:$AK$29,"G")</f>
        <v>0</v>
      </c>
      <c r="Q6" s="110"/>
      <c r="R6" s="111" t="s">
        <v>10</v>
      </c>
      <c r="S6" s="138">
        <f>IF(SUM(O$5:O6)&gt;8, IF(SUM(S$5:S5)=8, 0, 8 -SUM(O$5:O5)), O6)</f>
        <v>0</v>
      </c>
      <c r="T6" s="134">
        <f>IF(SUM(P$5:P6)&gt;10, IF(SUM(T$5:T5)=10, 0, 10 -SUM(P$5:P5)), P6)</f>
        <v>0</v>
      </c>
      <c r="U6" s="110" t="s">
        <v>7</v>
      </c>
      <c r="V6" s="139">
        <v>0.8</v>
      </c>
      <c r="W6" s="140">
        <v>0.7</v>
      </c>
      <c r="X6" s="112" t="s">
        <v>5</v>
      </c>
      <c r="Y6" s="132">
        <f t="shared" ref="Y6:Y12" si="1">+S6*V6</f>
        <v>0</v>
      </c>
      <c r="Z6" s="141">
        <f t="shared" si="0"/>
        <v>0</v>
      </c>
      <c r="AA6" s="134">
        <f>COUNTIF($AL$5:$AL$29,"II")</f>
        <v>0</v>
      </c>
      <c r="AB6" s="135" t="str">
        <f>IF(AA6&gt;5,"zuviel Elemente aus Gr.II","Gr II  Ok")</f>
        <v>Gr II  Ok</v>
      </c>
      <c r="AC6" s="53"/>
      <c r="AK6" s="3">
        <f t="shared" ref="AK6:AK29" si="2">IF(ISBLANK(E6),C6,0)</f>
        <v>0</v>
      </c>
      <c r="AL6" s="3">
        <f t="shared" ref="AL6:AL29" si="3">IF(ISBLANK(E6),D6,0)</f>
        <v>0</v>
      </c>
    </row>
    <row r="7" spans="1:38" s="3" customFormat="1" ht="18" customHeight="1" x14ac:dyDescent="0.4">
      <c r="A7" s="31">
        <v>3</v>
      </c>
      <c r="B7" s="96"/>
      <c r="C7" s="61"/>
      <c r="D7" s="33"/>
      <c r="E7" s="183"/>
      <c r="F7" s="190"/>
      <c r="G7" s="191"/>
      <c r="H7" s="82"/>
      <c r="I7" s="82"/>
      <c r="J7" s="82"/>
      <c r="K7" s="82"/>
      <c r="L7" s="82"/>
      <c r="M7" s="198"/>
      <c r="N7" s="122"/>
      <c r="O7" s="136">
        <f>COUNTIF($C$5:$C$36,"F")</f>
        <v>0</v>
      </c>
      <c r="P7" s="137">
        <f>COUNTIF($AK$5:$AK$29,"F")</f>
        <v>0</v>
      </c>
      <c r="Q7" s="51"/>
      <c r="R7" s="18" t="s">
        <v>6</v>
      </c>
      <c r="S7" s="138">
        <f>IF(SUM(O$5:O7)&gt;8, IF(SUM(S$5:S6)=8, 0, 8 -SUM(O$5:O6)), O7)</f>
        <v>0</v>
      </c>
      <c r="T7" s="134">
        <f>IF(SUM(P$5:P7)&gt;10, IF(SUM(T$5:T6)=10, 0, 10 -SUM(P$5:P6)), P7)</f>
        <v>0</v>
      </c>
      <c r="U7" s="19" t="s">
        <v>7</v>
      </c>
      <c r="V7" s="142">
        <v>0.8</v>
      </c>
      <c r="W7" s="143">
        <v>0.6</v>
      </c>
      <c r="X7" s="34" t="s">
        <v>5</v>
      </c>
      <c r="Y7" s="132">
        <f t="shared" si="1"/>
        <v>0</v>
      </c>
      <c r="Z7" s="141">
        <f t="shared" si="0"/>
        <v>0</v>
      </c>
      <c r="AA7" s="134">
        <f>COUNTIF($AL$5:$AL$29,"III")</f>
        <v>0</v>
      </c>
      <c r="AB7" s="135" t="str">
        <f>IF(AA7&gt;5,"zuviel Elemente aus Gr.III","Gr III  Ok")</f>
        <v>Gr III  Ok</v>
      </c>
      <c r="AC7" s="49"/>
      <c r="AK7" s="3">
        <f t="shared" si="2"/>
        <v>0</v>
      </c>
      <c r="AL7" s="3">
        <f t="shared" si="3"/>
        <v>0</v>
      </c>
    </row>
    <row r="8" spans="1:38" s="3" customFormat="1" ht="18" customHeight="1" x14ac:dyDescent="0.4">
      <c r="A8" s="31">
        <v>4</v>
      </c>
      <c r="B8" s="96"/>
      <c r="C8" s="61"/>
      <c r="D8" s="33"/>
      <c r="E8" s="183"/>
      <c r="F8" s="190"/>
      <c r="G8" s="191"/>
      <c r="H8" s="82"/>
      <c r="I8" s="82"/>
      <c r="J8" s="82"/>
      <c r="K8" s="82"/>
      <c r="L8" s="82"/>
      <c r="M8" s="198"/>
      <c r="N8" s="122"/>
      <c r="O8" s="144">
        <f>COUNTIF($C$5:$C$36,"E")</f>
        <v>0</v>
      </c>
      <c r="P8" s="145">
        <f>COUNTIF($AK$5:$AK$29,"E")</f>
        <v>0</v>
      </c>
      <c r="Q8" s="10"/>
      <c r="R8" s="11" t="s">
        <v>0</v>
      </c>
      <c r="S8" s="138">
        <f>IF(SUM(O$5:O8)&gt;8, IF(SUM(S$5:S7)=8, 0, 8 -SUM(O$5:O7)), O8)</f>
        <v>0</v>
      </c>
      <c r="T8" s="134">
        <f>IF(SUM(P$5:P8)&gt;10, IF(SUM(T$5:T7)=10, 0, 10 -SUM(P$5:P7)), P8)</f>
        <v>0</v>
      </c>
      <c r="U8" s="12" t="s">
        <v>7</v>
      </c>
      <c r="V8" s="146">
        <v>0.8</v>
      </c>
      <c r="W8" s="147">
        <v>0.5</v>
      </c>
      <c r="X8" s="34" t="s">
        <v>5</v>
      </c>
      <c r="Y8" s="132">
        <f t="shared" si="1"/>
        <v>0</v>
      </c>
      <c r="Z8" s="148">
        <f t="shared" si="0"/>
        <v>0</v>
      </c>
      <c r="AA8" s="134">
        <f>COUNTIF($AL$5:$AL$29,"IV")</f>
        <v>0</v>
      </c>
      <c r="AB8" s="135" t="str">
        <f>IF(AA8&gt;5,"zuviel Elemente aus Gr.IV","Gr IV  Ok")</f>
        <v>Gr IV  Ok</v>
      </c>
      <c r="AC8" s="48"/>
      <c r="AK8" s="3">
        <f t="shared" si="2"/>
        <v>0</v>
      </c>
      <c r="AL8" s="3">
        <f t="shared" si="3"/>
        <v>0</v>
      </c>
    </row>
    <row r="9" spans="1:38" ht="18" customHeight="1" x14ac:dyDescent="0.4">
      <c r="A9" s="31">
        <v>5</v>
      </c>
      <c r="B9" s="98"/>
      <c r="C9" s="95"/>
      <c r="D9" s="93"/>
      <c r="E9" s="183"/>
      <c r="F9" s="190"/>
      <c r="G9" s="191"/>
      <c r="H9" s="82"/>
      <c r="I9" s="82"/>
      <c r="J9" s="82"/>
      <c r="K9" s="82"/>
      <c r="L9" s="82"/>
      <c r="M9" s="198"/>
      <c r="N9" s="122"/>
      <c r="O9" s="144">
        <f>COUNTIF($C$5:$C$36,"D")</f>
        <v>0</v>
      </c>
      <c r="P9" s="145">
        <f>COUNTIF($AK$5:$AK$29,"D")</f>
        <v>0</v>
      </c>
      <c r="Q9" s="10"/>
      <c r="R9" s="11" t="s">
        <v>1</v>
      </c>
      <c r="S9" s="138">
        <f>IF(SUM(O$5:O9)&gt;8, IF(SUM(S$5:S8)=8, 0, 8 -SUM(O$5:O8)), O9)</f>
        <v>0</v>
      </c>
      <c r="T9" s="134">
        <f>IF(SUM(P$5:P9)&gt;10, IF(SUM(T$5:T8)=10, 0, 10 -SUM(P$5:P8)), P9)</f>
        <v>0</v>
      </c>
      <c r="U9" s="12" t="s">
        <v>7</v>
      </c>
      <c r="V9" s="146">
        <v>0.8</v>
      </c>
      <c r="W9" s="147">
        <v>0.4</v>
      </c>
      <c r="X9" s="34" t="s">
        <v>5</v>
      </c>
      <c r="Y9" s="132">
        <f t="shared" si="1"/>
        <v>0</v>
      </c>
      <c r="Z9" s="148">
        <f t="shared" si="0"/>
        <v>0</v>
      </c>
      <c r="AB9" s="113" t="s">
        <v>27</v>
      </c>
      <c r="AC9" s="48"/>
      <c r="AD9" s="3"/>
      <c r="AE9" s="3"/>
      <c r="AF9" s="3"/>
      <c r="AG9" s="3"/>
      <c r="AH9" s="3"/>
      <c r="AK9" s="3">
        <f t="shared" si="2"/>
        <v>0</v>
      </c>
      <c r="AL9" s="3">
        <f t="shared" si="3"/>
        <v>0</v>
      </c>
    </row>
    <row r="10" spans="1:38" ht="18" customHeight="1" x14ac:dyDescent="0.4">
      <c r="A10" s="31">
        <v>6</v>
      </c>
      <c r="B10" s="97"/>
      <c r="C10" s="61"/>
      <c r="D10" s="33"/>
      <c r="E10" s="183"/>
      <c r="F10" s="192"/>
      <c r="G10" s="193"/>
      <c r="H10" s="82"/>
      <c r="I10" s="82"/>
      <c r="J10" s="102"/>
      <c r="K10" s="102"/>
      <c r="L10" s="102"/>
      <c r="M10" s="198"/>
      <c r="N10" s="122"/>
      <c r="O10" s="144">
        <f>COUNTIF($C$5:$C$36,"C")</f>
        <v>0</v>
      </c>
      <c r="P10" s="145">
        <f>COUNTIF($AK$5:$AK$29,"C")</f>
        <v>0</v>
      </c>
      <c r="Q10" s="10"/>
      <c r="R10" s="11" t="s">
        <v>2</v>
      </c>
      <c r="S10" s="138">
        <f>IF(SUM(O$5:O10)&gt;8, IF(SUM(S$5:S9)=8, 0, 8 -SUM(O$5:O9)), O10)</f>
        <v>0</v>
      </c>
      <c r="T10" s="134">
        <f>IF(SUM(P$5:P10)&gt;10, IF(SUM(T$5:T9)=10, 0, 10 -SUM(P$5:P9)), P10)</f>
        <v>0</v>
      </c>
      <c r="U10" s="12" t="s">
        <v>7</v>
      </c>
      <c r="V10" s="146">
        <v>0.6</v>
      </c>
      <c r="W10" s="147">
        <v>0.3</v>
      </c>
      <c r="X10" s="34" t="s">
        <v>5</v>
      </c>
      <c r="Y10" s="132">
        <f t="shared" si="1"/>
        <v>0</v>
      </c>
      <c r="Z10" s="148">
        <f t="shared" si="0"/>
        <v>0</v>
      </c>
      <c r="AB10" s="113" t="s">
        <v>28</v>
      </c>
      <c r="AC10" s="48"/>
      <c r="AD10" s="3"/>
      <c r="AE10" s="3"/>
      <c r="AF10" s="3"/>
      <c r="AG10" s="3"/>
      <c r="AH10" s="3"/>
      <c r="AK10" s="3">
        <f t="shared" si="2"/>
        <v>0</v>
      </c>
      <c r="AL10" s="3">
        <f t="shared" si="3"/>
        <v>0</v>
      </c>
    </row>
    <row r="11" spans="1:38" ht="18" customHeight="1" x14ac:dyDescent="0.4">
      <c r="A11" s="31">
        <v>7</v>
      </c>
      <c r="B11" s="96"/>
      <c r="C11" s="95"/>
      <c r="D11" s="93"/>
      <c r="E11" s="183"/>
      <c r="F11" s="190"/>
      <c r="G11" s="191"/>
      <c r="H11" s="82"/>
      <c r="I11" s="82"/>
      <c r="J11" s="82"/>
      <c r="K11" s="82"/>
      <c r="L11" s="82"/>
      <c r="M11" s="198"/>
      <c r="N11" s="122"/>
      <c r="O11" s="144">
        <f>COUNTIF($C$5:$C$36,"B")</f>
        <v>0</v>
      </c>
      <c r="P11" s="145">
        <f>COUNTIF($AK$5:$AK$29,"B")</f>
        <v>0</v>
      </c>
      <c r="Q11" s="10"/>
      <c r="R11" s="11" t="s">
        <v>3</v>
      </c>
      <c r="S11" s="138">
        <f>IF(SUM(O$5:O11)&gt;8, IF(SUM(S$5:S10)=8, 0, 8 -SUM(O$5:O10)), O11)</f>
        <v>0</v>
      </c>
      <c r="T11" s="134">
        <f>IF(SUM(P$5:P11)&gt;10, IF(SUM(T$5:T10)=10, 0, 10 -SUM(P$5:P10)), P11)</f>
        <v>0</v>
      </c>
      <c r="U11" s="12" t="s">
        <v>7</v>
      </c>
      <c r="V11" s="146">
        <v>0.4</v>
      </c>
      <c r="W11" s="147">
        <v>0.2</v>
      </c>
      <c r="X11" s="34" t="s">
        <v>5</v>
      </c>
      <c r="Y11" s="132">
        <f t="shared" si="1"/>
        <v>0</v>
      </c>
      <c r="Z11" s="148">
        <f t="shared" si="0"/>
        <v>0</v>
      </c>
      <c r="AB11" s="113" t="s">
        <v>29</v>
      </c>
      <c r="AC11" s="48"/>
      <c r="AD11" s="3"/>
      <c r="AE11" s="3"/>
      <c r="AF11" s="3"/>
      <c r="AG11" s="3"/>
      <c r="AH11" s="3"/>
      <c r="AK11" s="3">
        <f t="shared" si="2"/>
        <v>0</v>
      </c>
      <c r="AL11" s="3">
        <f t="shared" si="3"/>
        <v>0</v>
      </c>
    </row>
    <row r="12" spans="1:38" ht="18" customHeight="1" x14ac:dyDescent="0.4">
      <c r="A12" s="31">
        <v>8</v>
      </c>
      <c r="B12" s="96"/>
      <c r="C12" s="95"/>
      <c r="D12" s="93"/>
      <c r="E12" s="183"/>
      <c r="F12" s="190"/>
      <c r="G12" s="191"/>
      <c r="H12" s="85"/>
      <c r="I12" s="82"/>
      <c r="J12" s="82"/>
      <c r="K12" s="82"/>
      <c r="L12" s="82"/>
      <c r="M12" s="198"/>
      <c r="N12" s="63"/>
      <c r="O12" s="149">
        <f>COUNTIF($C$5:$C$36,"A")</f>
        <v>0</v>
      </c>
      <c r="P12" s="150">
        <f>COUNTIF($AK$5:$AK$29,"A")</f>
        <v>0</v>
      </c>
      <c r="Q12" s="13"/>
      <c r="R12" s="11" t="s">
        <v>4</v>
      </c>
      <c r="S12" s="138">
        <f>IF(SUM(O$5:O12)&gt;8, IF(SUM(S$5:S11)=8, 0, 8 -SUM(O$5:O11)), O12)</f>
        <v>0</v>
      </c>
      <c r="T12" s="134">
        <f>IF(SUM(P$5:P12)&gt;10, IF(SUM(T$5:T11)=10, 0, 10 -SUM(P$5:P11)), P12)</f>
        <v>0</v>
      </c>
      <c r="U12" s="14" t="s">
        <v>7</v>
      </c>
      <c r="V12" s="151">
        <v>0.2</v>
      </c>
      <c r="W12" s="152">
        <v>0.1</v>
      </c>
      <c r="X12" s="35" t="s">
        <v>5</v>
      </c>
      <c r="Y12" s="132">
        <f t="shared" si="1"/>
        <v>0</v>
      </c>
      <c r="Z12" s="153">
        <f t="shared" si="0"/>
        <v>0</v>
      </c>
      <c r="AB12" s="113" t="s">
        <v>93</v>
      </c>
      <c r="AC12" s="48"/>
      <c r="AD12" s="3"/>
      <c r="AE12" s="3"/>
      <c r="AF12" s="3"/>
      <c r="AG12" s="3"/>
      <c r="AH12" s="3"/>
      <c r="AK12" s="3">
        <f t="shared" si="2"/>
        <v>0</v>
      </c>
      <c r="AL12" s="3">
        <f t="shared" si="3"/>
        <v>0</v>
      </c>
    </row>
    <row r="13" spans="1:38" ht="18" customHeight="1" thickBot="1" x14ac:dyDescent="0.45">
      <c r="A13" s="31">
        <v>9</v>
      </c>
      <c r="B13" s="96"/>
      <c r="C13" s="61"/>
      <c r="D13" s="33"/>
      <c r="E13" s="183"/>
      <c r="F13" s="190"/>
      <c r="G13" s="191"/>
      <c r="H13" s="85"/>
      <c r="I13" s="82"/>
      <c r="J13" s="82"/>
      <c r="K13" s="82"/>
      <c r="L13" s="82"/>
      <c r="M13" s="198"/>
      <c r="N13" s="63"/>
      <c r="O13" s="149">
        <f>COUNTIF($C$5:$C$29,"NE")</f>
        <v>0</v>
      </c>
      <c r="P13" s="154"/>
      <c r="Q13" s="110"/>
      <c r="R13" s="155" t="s">
        <v>48</v>
      </c>
      <c r="S13" s="138">
        <f>IF(SUM(O$5:O13)&gt;8, IF(SUM(S$5:S12)=8, 0, 8 -SUM(O$5:O12)), O13)</f>
        <v>0</v>
      </c>
      <c r="T13" s="53"/>
      <c r="U13" s="156"/>
      <c r="V13" s="157"/>
      <c r="W13" s="157"/>
      <c r="X13" s="158"/>
      <c r="Y13" s="112"/>
      <c r="Z13" s="159"/>
      <c r="AB13" s="113"/>
      <c r="AC13" s="3"/>
      <c r="AD13" s="3"/>
      <c r="AE13" s="3"/>
      <c r="AF13" s="3"/>
      <c r="AG13" s="3"/>
      <c r="AH13" s="3"/>
      <c r="AI13" s="3"/>
      <c r="AJ13" s="3"/>
      <c r="AK13" s="3">
        <f t="shared" si="2"/>
        <v>0</v>
      </c>
      <c r="AL13" s="3">
        <f t="shared" si="3"/>
        <v>0</v>
      </c>
    </row>
    <row r="14" spans="1:38" ht="18" customHeight="1" thickTop="1" thickBot="1" x14ac:dyDescent="0.45">
      <c r="A14" s="31">
        <v>10</v>
      </c>
      <c r="B14" s="96"/>
      <c r="C14" s="61"/>
      <c r="D14" s="33"/>
      <c r="E14" s="183"/>
      <c r="F14" s="190"/>
      <c r="G14" s="191"/>
      <c r="H14" s="85"/>
      <c r="I14" s="82"/>
      <c r="J14" s="82"/>
      <c r="K14" s="82"/>
      <c r="L14" s="82"/>
      <c r="M14" s="198"/>
      <c r="N14" s="63"/>
      <c r="O14" s="160"/>
      <c r="P14" s="26"/>
      <c r="Q14" s="6"/>
      <c r="R14" s="7" t="s">
        <v>8</v>
      </c>
      <c r="S14" s="15">
        <f>SUM(S5:S13)-IF(SUM(S5:S13)=8,IF(S16=0,1,0))</f>
        <v>0</v>
      </c>
      <c r="T14" s="15">
        <f>SUM(T5:T12)</f>
        <v>0</v>
      </c>
      <c r="U14" s="16"/>
      <c r="V14" s="161"/>
      <c r="W14" s="161"/>
      <c r="X14" s="36"/>
      <c r="Y14" s="162">
        <f>IF(S14&gt;8,"ERR",SUM(Y5:Y12))</f>
        <v>0</v>
      </c>
      <c r="Z14" s="21">
        <f>IF(T14&gt;10,"ERR",SUM(Z5:Z12))</f>
        <v>0</v>
      </c>
      <c r="AB14" s="3"/>
      <c r="AC14" s="3"/>
      <c r="AD14" s="3"/>
      <c r="AE14" s="3"/>
      <c r="AF14" s="3"/>
      <c r="AG14" s="3"/>
      <c r="AH14" s="3"/>
      <c r="AI14" s="3"/>
      <c r="AJ14" s="3"/>
      <c r="AK14" s="3">
        <f t="shared" si="2"/>
        <v>0</v>
      </c>
      <c r="AL14" s="3">
        <f t="shared" si="3"/>
        <v>0</v>
      </c>
    </row>
    <row r="15" spans="1:38" ht="18" customHeight="1" thickTop="1" x14ac:dyDescent="0.4">
      <c r="A15" s="31">
        <v>11</v>
      </c>
      <c r="B15" s="96"/>
      <c r="C15" s="95"/>
      <c r="D15" s="93"/>
      <c r="E15" s="184"/>
      <c r="F15" s="190"/>
      <c r="G15" s="191"/>
      <c r="H15" s="85"/>
      <c r="I15" s="82"/>
      <c r="J15" s="82"/>
      <c r="K15" s="82"/>
      <c r="L15" s="82"/>
      <c r="M15" s="198"/>
      <c r="N15" s="63"/>
      <c r="O15" s="163"/>
      <c r="P15" s="27" t="s">
        <v>9</v>
      </c>
      <c r="Q15" s="17"/>
      <c r="R15" s="18"/>
      <c r="S15" s="164">
        <f>IF(COUNTIF($D$5:$D$29,"I")&gt;0,1,0) + IF(COUNTIF($D$5:$D$29,"II")&gt;0,1,0) + IF(COUNTIF($D$5:$D$29,"III")&gt;0,1,0)</f>
        <v>0</v>
      </c>
      <c r="T15" s="134">
        <f>IF(COUNTIF($AL$5:$AL$29,"I")&gt;0,1,0) + IF(COUNTIF($AL$5:$AAL$29,"II")&gt;0,1,0) + IF(COUNTIF($AL$5:$AL$29,"III")&gt;0,1,0)</f>
        <v>0</v>
      </c>
      <c r="U15" s="19" t="s">
        <v>7</v>
      </c>
      <c r="V15" s="142">
        <v>0.5</v>
      </c>
      <c r="W15" s="143">
        <v>0.5</v>
      </c>
      <c r="X15" s="37" t="s">
        <v>5</v>
      </c>
      <c r="Y15" s="165">
        <f>S15*V15</f>
        <v>0</v>
      </c>
      <c r="Z15" s="141">
        <f>+T15*W15</f>
        <v>0</v>
      </c>
      <c r="AB15" s="3"/>
      <c r="AC15" s="3"/>
      <c r="AD15" s="3"/>
      <c r="AE15" s="3"/>
      <c r="AF15" s="3"/>
      <c r="AG15" s="3"/>
      <c r="AH15" s="3"/>
      <c r="AI15" s="3"/>
      <c r="AJ15" s="3"/>
      <c r="AK15" s="3">
        <f t="shared" si="2"/>
        <v>0</v>
      </c>
      <c r="AL15" s="3">
        <f t="shared" si="3"/>
        <v>0</v>
      </c>
    </row>
    <row r="16" spans="1:38" ht="18" customHeight="1" x14ac:dyDescent="0.4">
      <c r="A16" s="31">
        <v>12</v>
      </c>
      <c r="B16" s="97"/>
      <c r="C16" s="95"/>
      <c r="D16" s="93"/>
      <c r="E16" s="183"/>
      <c r="F16" s="190"/>
      <c r="G16" s="191"/>
      <c r="H16" s="85"/>
      <c r="I16" s="82"/>
      <c r="J16" s="82"/>
      <c r="K16" s="82"/>
      <c r="L16" s="82"/>
      <c r="M16" s="198"/>
      <c r="N16" s="39"/>
      <c r="O16" s="166"/>
      <c r="P16" s="28" t="s">
        <v>20</v>
      </c>
      <c r="Q16" s="38"/>
      <c r="R16" s="38"/>
      <c r="S16" s="167">
        <f>C29</f>
        <v>0</v>
      </c>
      <c r="T16" s="168">
        <f>C29</f>
        <v>0</v>
      </c>
      <c r="U16" s="52" t="s">
        <v>7</v>
      </c>
      <c r="V16" s="169">
        <v>1</v>
      </c>
      <c r="W16" s="170">
        <v>1</v>
      </c>
      <c r="X16" s="34" t="s">
        <v>5</v>
      </c>
      <c r="Y16" s="171" t="str">
        <f>IF(S16="c",0.5,IF(S16="d",0.5,IF(S16="e",0.5,IF(S16="f",0.5,IF(S16="g",0.5,IF(S16="h",0.5,IF(S16="ne",0,IF(S16="a",0,IF(S16="b",0.3,IF(S16="",0,"error"))))))))))</f>
        <v>error</v>
      </c>
      <c r="Z16" s="148" t="str">
        <f>IF(T16="c",0.3,IF(T16="d",0.5,IF(T16="e",0.5,IF(T16="f",0.5,IF(T16="g",0.5,IF(T16="h",0.5,IF(T16="a",0,IF(T16="b",0,IF(T16="",0,"error")))))))))</f>
        <v>error</v>
      </c>
      <c r="AB16" s="3"/>
      <c r="AC16" s="3"/>
      <c r="AD16" s="3"/>
      <c r="AE16" s="3"/>
      <c r="AF16" s="3"/>
      <c r="AG16" s="3"/>
      <c r="AH16" s="3"/>
      <c r="AI16" s="3"/>
      <c r="AJ16" s="3"/>
      <c r="AK16" s="3">
        <f t="shared" si="2"/>
        <v>0</v>
      </c>
      <c r="AL16" s="3">
        <f t="shared" si="3"/>
        <v>0</v>
      </c>
    </row>
    <row r="17" spans="1:41" ht="18" customHeight="1" thickBot="1" x14ac:dyDescent="0.45">
      <c r="A17" s="31">
        <v>13</v>
      </c>
      <c r="B17" s="96"/>
      <c r="C17" s="95"/>
      <c r="D17" s="93"/>
      <c r="E17" s="184"/>
      <c r="F17" s="190"/>
      <c r="G17" s="191"/>
      <c r="H17" s="85"/>
      <c r="I17" s="82"/>
      <c r="J17" s="82"/>
      <c r="K17" s="82"/>
      <c r="L17" s="82"/>
      <c r="M17" s="198"/>
      <c r="N17" s="63"/>
      <c r="O17" s="172"/>
      <c r="P17" s="29" t="s">
        <v>21</v>
      </c>
      <c r="Q17" s="20"/>
      <c r="R17" s="20"/>
      <c r="S17" s="173"/>
      <c r="T17" s="50">
        <f>F30</f>
        <v>0</v>
      </c>
      <c r="U17" s="19" t="s">
        <v>7</v>
      </c>
      <c r="V17" s="169">
        <v>1</v>
      </c>
      <c r="W17" s="170">
        <v>1</v>
      </c>
      <c r="X17" s="35" t="s">
        <v>5</v>
      </c>
      <c r="Y17" s="174">
        <f>S17*V17</f>
        <v>0</v>
      </c>
      <c r="Z17" s="153">
        <f>+T17*W17</f>
        <v>0</v>
      </c>
      <c r="AB17" s="3"/>
      <c r="AC17" s="3"/>
      <c r="AD17" s="3"/>
      <c r="AE17" s="3"/>
      <c r="AF17" s="3"/>
      <c r="AG17" s="3"/>
      <c r="AH17" s="3"/>
      <c r="AI17" s="3"/>
      <c r="AJ17" s="3"/>
      <c r="AK17" s="3">
        <f t="shared" si="2"/>
        <v>0</v>
      </c>
      <c r="AL17" s="3">
        <f t="shared" si="3"/>
        <v>0</v>
      </c>
    </row>
    <row r="18" spans="1:41" s="5" customFormat="1" ht="18" customHeight="1" thickTop="1" thickBot="1" x14ac:dyDescent="0.45">
      <c r="A18" s="31">
        <v>14</v>
      </c>
      <c r="B18" s="96"/>
      <c r="C18" s="61"/>
      <c r="D18" s="33"/>
      <c r="E18" s="184"/>
      <c r="F18" s="190"/>
      <c r="G18" s="191"/>
      <c r="H18" s="85"/>
      <c r="I18" s="82"/>
      <c r="J18" s="82"/>
      <c r="K18" s="82"/>
      <c r="L18" s="82"/>
      <c r="M18" s="198"/>
      <c r="N18" s="114"/>
      <c r="O18" s="172"/>
      <c r="P18" s="30" t="s">
        <v>17</v>
      </c>
      <c r="Q18" s="22"/>
      <c r="R18" s="22"/>
      <c r="S18" s="22"/>
      <c r="T18" s="22"/>
      <c r="U18" s="22"/>
      <c r="V18" s="22"/>
      <c r="W18" s="23"/>
      <c r="X18" s="24" t="s">
        <v>5</v>
      </c>
      <c r="Y18" s="175">
        <f>SUM(Y14:Y16)</f>
        <v>0</v>
      </c>
      <c r="Z18" s="25">
        <f>SUM(Z14:Z17)</f>
        <v>0</v>
      </c>
      <c r="AB18" s="3"/>
      <c r="AC18" s="3"/>
      <c r="AD18" s="3"/>
      <c r="AE18" s="3"/>
      <c r="AF18" s="3"/>
      <c r="AG18" s="3"/>
      <c r="AH18" s="3"/>
      <c r="AI18" s="3"/>
      <c r="AJ18" s="3"/>
      <c r="AK18" s="3">
        <f t="shared" si="2"/>
        <v>0</v>
      </c>
      <c r="AL18" s="3">
        <f t="shared" si="3"/>
        <v>0</v>
      </c>
    </row>
    <row r="19" spans="1:41" ht="18" customHeight="1" thickTop="1" thickBot="1" x14ac:dyDescent="0.45">
      <c r="A19" s="31">
        <v>15</v>
      </c>
      <c r="B19" s="97"/>
      <c r="C19" s="61"/>
      <c r="D19" s="33"/>
      <c r="E19" s="184"/>
      <c r="F19" s="190"/>
      <c r="G19" s="191"/>
      <c r="H19" s="85"/>
      <c r="I19" s="82"/>
      <c r="J19" s="82"/>
      <c r="K19" s="82"/>
      <c r="L19" s="82"/>
      <c r="M19" s="198"/>
      <c r="N19" s="63"/>
      <c r="O19" s="176"/>
      <c r="P19" s="30" t="s">
        <v>34</v>
      </c>
      <c r="Q19" s="30"/>
      <c r="R19" s="30"/>
      <c r="S19" s="30"/>
      <c r="T19" s="30"/>
      <c r="U19" s="30"/>
      <c r="V19" s="30"/>
      <c r="W19" s="30"/>
      <c r="X19" s="24" t="s">
        <v>5</v>
      </c>
      <c r="Y19" s="3"/>
      <c r="Z19" s="25">
        <f>G30</f>
        <v>-0.3</v>
      </c>
      <c r="AB19" s="113" t="s">
        <v>100</v>
      </c>
      <c r="AC19" s="3"/>
      <c r="AD19" s="3"/>
      <c r="AE19" s="3"/>
      <c r="AF19" s="3"/>
      <c r="AG19" s="3"/>
      <c r="AH19" s="3"/>
      <c r="AI19" s="3"/>
      <c r="AJ19" s="3"/>
      <c r="AK19" s="3">
        <f t="shared" si="2"/>
        <v>0</v>
      </c>
      <c r="AL19" s="3">
        <f t="shared" si="3"/>
        <v>0</v>
      </c>
    </row>
    <row r="20" spans="1:41" ht="18" customHeight="1" thickTop="1" thickBot="1" x14ac:dyDescent="0.45">
      <c r="A20" s="31">
        <v>16</v>
      </c>
      <c r="B20" s="96"/>
      <c r="C20" s="61"/>
      <c r="D20" s="33"/>
      <c r="E20" s="184"/>
      <c r="F20" s="190"/>
      <c r="G20" s="191"/>
      <c r="H20" s="85"/>
      <c r="I20" s="82"/>
      <c r="J20" s="82"/>
      <c r="K20" s="82"/>
      <c r="L20" s="82"/>
      <c r="M20" s="198"/>
      <c r="N20" s="63"/>
      <c r="O20" s="172"/>
      <c r="AB20" s="113" t="s">
        <v>101</v>
      </c>
      <c r="AC20" s="3"/>
      <c r="AD20" s="3"/>
      <c r="AE20" s="3"/>
      <c r="AF20" s="3"/>
      <c r="AG20" s="3"/>
      <c r="AH20" s="3"/>
      <c r="AI20" s="3"/>
      <c r="AJ20" s="3"/>
      <c r="AK20" s="3">
        <f t="shared" si="2"/>
        <v>0</v>
      </c>
      <c r="AL20" s="3">
        <f t="shared" si="3"/>
        <v>0</v>
      </c>
    </row>
    <row r="21" spans="1:41" ht="18" customHeight="1" thickTop="1" thickBot="1" x14ac:dyDescent="0.45">
      <c r="A21" s="31">
        <v>17</v>
      </c>
      <c r="B21" s="96"/>
      <c r="C21" s="61"/>
      <c r="D21" s="33"/>
      <c r="E21" s="184"/>
      <c r="F21" s="190"/>
      <c r="G21" s="191"/>
      <c r="H21" s="85"/>
      <c r="I21" s="82"/>
      <c r="J21" s="82"/>
      <c r="K21" s="82"/>
      <c r="L21" s="82"/>
      <c r="M21" s="198"/>
      <c r="N21" s="63"/>
      <c r="O21" s="172"/>
      <c r="P21" s="30" t="s">
        <v>18</v>
      </c>
      <c r="Q21" s="22"/>
      <c r="R21" s="22"/>
      <c r="S21" s="22"/>
      <c r="T21" s="22"/>
      <c r="U21" s="22"/>
      <c r="V21" s="22"/>
      <c r="W21" s="23"/>
      <c r="X21" s="24" t="s">
        <v>5</v>
      </c>
      <c r="Y21" s="175">
        <f>10-I30</f>
        <v>10</v>
      </c>
      <c r="Z21" s="25">
        <f>10-M30</f>
        <v>10</v>
      </c>
      <c r="AB21" s="3"/>
      <c r="AC21" s="3"/>
      <c r="AD21" s="3"/>
      <c r="AE21" s="3"/>
      <c r="AF21" s="3"/>
      <c r="AG21" s="3"/>
      <c r="AH21" s="3"/>
      <c r="AI21" s="3"/>
      <c r="AJ21" s="3"/>
      <c r="AK21" s="3">
        <f t="shared" si="2"/>
        <v>0</v>
      </c>
      <c r="AL21" s="3">
        <f t="shared" si="3"/>
        <v>0</v>
      </c>
    </row>
    <row r="22" spans="1:41" ht="18" customHeight="1" thickTop="1" x14ac:dyDescent="0.4">
      <c r="A22" s="31">
        <v>18</v>
      </c>
      <c r="B22" s="97"/>
      <c r="C22" s="61"/>
      <c r="D22" s="33"/>
      <c r="E22" s="184"/>
      <c r="F22" s="190"/>
      <c r="G22" s="191"/>
      <c r="H22" s="85"/>
      <c r="I22" s="82"/>
      <c r="J22" s="82"/>
      <c r="K22" s="82"/>
      <c r="L22" s="82"/>
      <c r="M22" s="198"/>
      <c r="N22" s="39"/>
      <c r="O22" s="172"/>
      <c r="AB22" s="3"/>
      <c r="AC22" s="3"/>
      <c r="AD22" s="3"/>
      <c r="AE22" s="3"/>
      <c r="AF22" s="3"/>
      <c r="AG22" s="3"/>
      <c r="AH22" s="3"/>
      <c r="AI22" s="3"/>
      <c r="AJ22" s="3"/>
      <c r="AK22" s="3">
        <f t="shared" si="2"/>
        <v>0</v>
      </c>
      <c r="AL22" s="3">
        <f t="shared" si="3"/>
        <v>0</v>
      </c>
    </row>
    <row r="23" spans="1:41" ht="18" customHeight="1" thickBot="1" x14ac:dyDescent="0.45">
      <c r="A23" s="31">
        <v>19</v>
      </c>
      <c r="B23" s="96"/>
      <c r="C23" s="95"/>
      <c r="D23" s="93"/>
      <c r="E23" s="184"/>
      <c r="F23" s="190"/>
      <c r="G23" s="191"/>
      <c r="H23" s="85"/>
      <c r="I23" s="82"/>
      <c r="J23" s="82"/>
      <c r="K23" s="82"/>
      <c r="L23" s="82"/>
      <c r="M23" s="198"/>
      <c r="N23" s="39"/>
      <c r="O23" s="172"/>
      <c r="P23" s="116" t="s">
        <v>35</v>
      </c>
      <c r="Q23" s="117"/>
      <c r="R23" s="117"/>
      <c r="S23" s="117"/>
      <c r="T23" s="117"/>
      <c r="U23" s="117"/>
      <c r="V23" s="117"/>
      <c r="W23" s="117"/>
      <c r="X23" s="118"/>
      <c r="Y23" s="118">
        <f>8-S14</f>
        <v>8</v>
      </c>
      <c r="Z23" s="117">
        <f>IF(T14&gt;=7, 0, IF(T14&gt;=5, 4, IF(T14&gt;=3, 6, IF(T14 &gt;= 1, 8, IF(T14 &lt; 1, 10 )))))</f>
        <v>10</v>
      </c>
      <c r="AA23" s="119" t="s">
        <v>36</v>
      </c>
      <c r="AB23" s="117"/>
      <c r="AC23" s="3"/>
      <c r="AD23" s="3"/>
      <c r="AE23" s="3"/>
      <c r="AF23" s="3"/>
      <c r="AG23" s="3"/>
      <c r="AH23" s="3"/>
      <c r="AI23" s="3"/>
      <c r="AJ23" s="3"/>
      <c r="AK23" s="3">
        <f t="shared" si="2"/>
        <v>0</v>
      </c>
      <c r="AL23" s="3">
        <f t="shared" si="3"/>
        <v>0</v>
      </c>
    </row>
    <row r="24" spans="1:41" ht="18" customHeight="1" thickTop="1" thickBot="1" x14ac:dyDescent="0.45">
      <c r="A24" s="31">
        <v>20</v>
      </c>
      <c r="B24" s="32"/>
      <c r="C24" s="61"/>
      <c r="D24" s="33"/>
      <c r="E24" s="184"/>
      <c r="F24" s="190"/>
      <c r="G24" s="191"/>
      <c r="H24" s="85"/>
      <c r="I24" s="82"/>
      <c r="J24" s="82"/>
      <c r="K24" s="82"/>
      <c r="L24" s="82"/>
      <c r="M24" s="198"/>
      <c r="N24" s="39"/>
      <c r="O24" s="172"/>
      <c r="P24" s="30" t="s">
        <v>19</v>
      </c>
      <c r="Q24" s="22"/>
      <c r="R24" s="22"/>
      <c r="S24" s="22"/>
      <c r="T24" s="22"/>
      <c r="U24" s="22"/>
      <c r="V24" s="22"/>
      <c r="W24" s="23"/>
      <c r="X24" s="24" t="s">
        <v>5</v>
      </c>
      <c r="Y24" s="175">
        <f>+Y18+Y21-Y23</f>
        <v>2</v>
      </c>
      <c r="Z24" s="25">
        <f>+Z18+Z19+Z21-Z23</f>
        <v>-0.30000000000000071</v>
      </c>
      <c r="AB24" s="3"/>
      <c r="AC24" s="3"/>
      <c r="AK24" s="3">
        <f t="shared" si="2"/>
        <v>0</v>
      </c>
      <c r="AL24" s="3">
        <f t="shared" si="3"/>
        <v>0</v>
      </c>
    </row>
    <row r="25" spans="1:41" ht="18" customHeight="1" thickTop="1" x14ac:dyDescent="0.4">
      <c r="A25" s="31">
        <v>21</v>
      </c>
      <c r="B25" s="32"/>
      <c r="C25" s="61"/>
      <c r="D25" s="33"/>
      <c r="E25" s="184"/>
      <c r="F25" s="190"/>
      <c r="G25" s="191"/>
      <c r="H25" s="85"/>
      <c r="I25" s="82"/>
      <c r="J25" s="82"/>
      <c r="K25" s="82"/>
      <c r="L25" s="82"/>
      <c r="M25" s="198"/>
      <c r="N25" s="39"/>
      <c r="O25" s="172"/>
      <c r="Y25" s="177" t="s">
        <v>91</v>
      </c>
      <c r="Z25" s="178" t="s">
        <v>92</v>
      </c>
      <c r="AB25" s="3"/>
      <c r="AC25" s="3"/>
      <c r="AK25" s="3">
        <f t="shared" si="2"/>
        <v>0</v>
      </c>
      <c r="AL25" s="3">
        <f t="shared" si="3"/>
        <v>0</v>
      </c>
    </row>
    <row r="26" spans="1:41" ht="18" customHeight="1" x14ac:dyDescent="0.4">
      <c r="A26" s="31">
        <v>22</v>
      </c>
      <c r="B26" s="32"/>
      <c r="C26" s="61"/>
      <c r="D26" s="33"/>
      <c r="E26" s="184"/>
      <c r="F26" s="190"/>
      <c r="G26" s="191"/>
      <c r="H26" s="85"/>
      <c r="I26" s="82"/>
      <c r="J26" s="82"/>
      <c r="K26" s="82"/>
      <c r="L26" s="82"/>
      <c r="M26" s="198"/>
      <c r="N26" s="39"/>
      <c r="O26" s="172"/>
      <c r="AB26" s="3"/>
      <c r="AK26" s="3">
        <f t="shared" si="2"/>
        <v>0</v>
      </c>
      <c r="AL26" s="3">
        <f t="shared" si="3"/>
        <v>0</v>
      </c>
    </row>
    <row r="27" spans="1:41" ht="18" customHeight="1" x14ac:dyDescent="0.4">
      <c r="A27" s="31">
        <v>23</v>
      </c>
      <c r="B27" s="32" t="s">
        <v>32</v>
      </c>
      <c r="C27" s="61"/>
      <c r="D27" s="33"/>
      <c r="E27" s="184"/>
      <c r="F27" s="190"/>
      <c r="G27" s="191"/>
      <c r="H27" s="85"/>
      <c r="I27" s="82"/>
      <c r="J27" s="82"/>
      <c r="K27" s="82"/>
      <c r="L27" s="82"/>
      <c r="M27" s="198"/>
      <c r="N27" s="39"/>
      <c r="O27" s="172"/>
      <c r="AB27" s="3"/>
      <c r="AK27" s="3">
        <f t="shared" si="2"/>
        <v>0</v>
      </c>
      <c r="AL27" s="3">
        <f t="shared" si="3"/>
        <v>0</v>
      </c>
    </row>
    <row r="28" spans="1:41" ht="18" customHeight="1" x14ac:dyDescent="0.4">
      <c r="A28" s="31">
        <v>24</v>
      </c>
      <c r="B28" s="32" t="s">
        <v>31</v>
      </c>
      <c r="C28" s="61"/>
      <c r="D28" s="121"/>
      <c r="E28" s="184"/>
      <c r="F28" s="190"/>
      <c r="G28" s="193">
        <v>-0.3</v>
      </c>
      <c r="H28" s="85"/>
      <c r="I28" s="82"/>
      <c r="J28" s="82"/>
      <c r="K28" s="82"/>
      <c r="L28" s="82"/>
      <c r="M28" s="198"/>
      <c r="N28" s="39"/>
      <c r="O28" s="172"/>
      <c r="AK28" s="3">
        <f t="shared" si="2"/>
        <v>0</v>
      </c>
      <c r="AL28" s="3">
        <f t="shared" si="3"/>
        <v>0</v>
      </c>
    </row>
    <row r="29" spans="1:41" ht="18" customHeight="1" thickBot="1" x14ac:dyDescent="0.45">
      <c r="A29" s="56">
        <v>25</v>
      </c>
      <c r="B29" s="202"/>
      <c r="C29" s="62"/>
      <c r="D29" s="54"/>
      <c r="E29" s="185"/>
      <c r="F29" s="194"/>
      <c r="G29" s="195"/>
      <c r="H29" s="86"/>
      <c r="I29" s="87"/>
      <c r="J29" s="87"/>
      <c r="K29" s="87"/>
      <c r="L29" s="87"/>
      <c r="M29" s="199"/>
      <c r="N29" s="64"/>
      <c r="O29" s="179"/>
      <c r="AK29" s="3">
        <f t="shared" si="2"/>
        <v>0</v>
      </c>
      <c r="AL29" s="3">
        <f t="shared" si="3"/>
        <v>0</v>
      </c>
    </row>
    <row r="30" spans="1:41" ht="21" thickTop="1" thickBot="1" x14ac:dyDescent="0.4">
      <c r="B30" s="55" t="s">
        <v>12</v>
      </c>
      <c r="C30" s="58">
        <f>COUNTA(C5:C29)</f>
        <v>0</v>
      </c>
      <c r="D30" s="55"/>
      <c r="E30" s="186"/>
      <c r="F30" s="57">
        <f>SUM(F5:F29)</f>
        <v>0</v>
      </c>
      <c r="G30" s="57">
        <f>SUM(G5:G29)</f>
        <v>-0.3</v>
      </c>
      <c r="H30" s="88" t="s">
        <v>97</v>
      </c>
      <c r="I30" s="201">
        <f>SUM(H5:L29)</f>
        <v>0</v>
      </c>
      <c r="J30" s="89"/>
      <c r="K30" s="89"/>
      <c r="L30" s="89" t="s">
        <v>98</v>
      </c>
      <c r="M30" s="200">
        <f>SUM(H5:M29)</f>
        <v>0</v>
      </c>
      <c r="N30" s="1"/>
    </row>
    <row r="31" spans="1:41" ht="30.5" thickTop="1" x14ac:dyDescent="0.55000000000000004">
      <c r="AM31" s="66">
        <v>0.8</v>
      </c>
      <c r="AN31" s="65" t="s">
        <v>5</v>
      </c>
      <c r="AO31" s="67">
        <f t="shared" ref="AO31:AO38" si="4">+AK31*AM31</f>
        <v>0</v>
      </c>
    </row>
    <row r="32" spans="1:41" ht="30" x14ac:dyDescent="0.55000000000000004">
      <c r="AM32" s="69">
        <v>0.7</v>
      </c>
      <c r="AN32" s="68" t="s">
        <v>5</v>
      </c>
      <c r="AO32" s="70">
        <f t="shared" si="4"/>
        <v>0</v>
      </c>
    </row>
    <row r="33" spans="36:43" ht="30" x14ac:dyDescent="0.55000000000000004">
      <c r="AM33" s="69">
        <v>0.6</v>
      </c>
      <c r="AN33" s="68" t="s">
        <v>5</v>
      </c>
      <c r="AO33" s="70">
        <f t="shared" si="4"/>
        <v>0</v>
      </c>
    </row>
    <row r="34" spans="36:43" ht="30" x14ac:dyDescent="0.55000000000000004">
      <c r="AM34" s="69">
        <v>0.5</v>
      </c>
      <c r="AN34" s="68" t="s">
        <v>5</v>
      </c>
      <c r="AO34" s="70">
        <f t="shared" si="4"/>
        <v>0</v>
      </c>
    </row>
    <row r="35" spans="36:43" ht="30" x14ac:dyDescent="0.55000000000000004">
      <c r="AM35" s="69">
        <v>0.4</v>
      </c>
      <c r="AN35" s="68" t="s">
        <v>5</v>
      </c>
      <c r="AO35" s="70">
        <f t="shared" si="4"/>
        <v>0</v>
      </c>
    </row>
    <row r="36" spans="36:43" ht="30" x14ac:dyDescent="0.55000000000000004">
      <c r="AM36" s="69">
        <v>0.3</v>
      </c>
      <c r="AN36" s="68" t="s">
        <v>5</v>
      </c>
      <c r="AO36" s="70">
        <f t="shared" si="4"/>
        <v>0</v>
      </c>
    </row>
    <row r="37" spans="36:43" ht="30" x14ac:dyDescent="0.55000000000000004">
      <c r="AM37" s="69">
        <v>0.2</v>
      </c>
      <c r="AN37" s="68" t="s">
        <v>5</v>
      </c>
      <c r="AO37" s="70">
        <f t="shared" si="4"/>
        <v>0</v>
      </c>
    </row>
    <row r="38" spans="36:43" ht="30.5" thickBot="1" x14ac:dyDescent="0.6">
      <c r="AM38" s="72">
        <v>0.1</v>
      </c>
      <c r="AN38" s="71" t="s">
        <v>5</v>
      </c>
      <c r="AO38" s="73">
        <f t="shared" si="4"/>
        <v>0</v>
      </c>
    </row>
    <row r="39" spans="36:43" ht="40" thickBot="1" x14ac:dyDescent="1.1499999999999999">
      <c r="AM39" s="75"/>
      <c r="AN39" s="74"/>
      <c r="AO39" s="76">
        <f>IF(AK39&gt;10,"ERR",SUM(AO31:AO38))</f>
        <v>0</v>
      </c>
    </row>
    <row r="40" spans="36:43" ht="30" x14ac:dyDescent="0.55000000000000004">
      <c r="AM40" s="78">
        <v>0.5</v>
      </c>
      <c r="AN40" s="77" t="s">
        <v>5</v>
      </c>
      <c r="AO40" s="79">
        <f>+AK40*AM40</f>
        <v>0</v>
      </c>
    </row>
    <row r="41" spans="36:43" ht="30" x14ac:dyDescent="0.55000000000000004">
      <c r="AM41" s="80"/>
      <c r="AN41" s="68" t="s">
        <v>5</v>
      </c>
      <c r="AO41" s="70">
        <f>IF(AK41="c",0.3,IF(AK41="d",0.5,IF(AK41="e",0.5,IF(AK41="f",0.5,IF(AK41="a",0,IF(AK41="b",0,IF(AK41="",0,"error")))))))</f>
        <v>0</v>
      </c>
    </row>
    <row r="42" spans="36:43" ht="15" customHeight="1" thickBot="1" x14ac:dyDescent="0.6">
      <c r="AM42" s="81"/>
      <c r="AN42" s="71" t="s">
        <v>5</v>
      </c>
      <c r="AO42" s="73">
        <f>+AK42</f>
        <v>0</v>
      </c>
    </row>
    <row r="43" spans="36:43" ht="15.75" customHeight="1" x14ac:dyDescent="0.35">
      <c r="AJ43" s="207" t="s">
        <v>22</v>
      </c>
      <c r="AK43" s="208"/>
      <c r="AL43" s="208"/>
      <c r="AM43" s="208"/>
      <c r="AN43" s="211"/>
      <c r="AO43" s="213">
        <f>SUM(AO39:AO42)</f>
        <v>0</v>
      </c>
    </row>
    <row r="44" spans="36:43" ht="16" thickBot="1" x14ac:dyDescent="0.4">
      <c r="AJ44" s="209"/>
      <c r="AK44" s="210"/>
      <c r="AL44" s="210"/>
      <c r="AM44" s="210"/>
      <c r="AN44" s="212"/>
      <c r="AO44" s="214"/>
    </row>
    <row r="45" spans="36:43" ht="303" thickTop="1" x14ac:dyDescent="8.25">
      <c r="AQ45" s="105" t="str">
        <f>+H30</f>
        <v>KM:</v>
      </c>
    </row>
  </sheetData>
  <mergeCells count="3">
    <mergeCell ref="AN43:AN44"/>
    <mergeCell ref="AJ43:AM44"/>
    <mergeCell ref="AO43:AO44"/>
  </mergeCells>
  <conditionalFormatting sqref="AO39">
    <cfRule type="cellIs" dxfId="29" priority="6" stopIfTrue="1" operator="equal">
      <formula>"ERR"</formula>
    </cfRule>
  </conditionalFormatting>
  <conditionalFormatting sqref="AA6:AA8">
    <cfRule type="cellIs" dxfId="28" priority="2" operator="greaterThan">
      <formula>5</formula>
    </cfRule>
  </conditionalFormatting>
  <conditionalFormatting sqref="Z14">
    <cfRule type="cellIs" dxfId="27" priority="4" stopIfTrue="1" operator="equal">
      <formula>"ERR"</formula>
    </cfRule>
  </conditionalFormatting>
  <conditionalFormatting sqref="T14">
    <cfRule type="cellIs" dxfId="26" priority="5" stopIfTrue="1" operator="between">
      <formula>0.1</formula>
      <formula>9.9</formula>
    </cfRule>
  </conditionalFormatting>
  <conditionalFormatting sqref="AA5">
    <cfRule type="cellIs" dxfId="25" priority="3" operator="greaterThan">
      <formula>5</formula>
    </cfRule>
  </conditionalFormatting>
  <conditionalFormatting sqref="S14">
    <cfRule type="cellIs" dxfId="24" priority="1" stopIfTrue="1" operator="between">
      <formula>0.1</formula>
      <formula>9.9</formula>
    </cfRule>
  </conditionalFormatting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1"/>
  <headerFooter alignWithMargins="0">
    <oddFooter xml:space="preserve">&amp;R&amp;"Times New Roman,Normal"&amp;8TT, NOR  19.11.05 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Q45"/>
  <sheetViews>
    <sheetView zoomScale="70" zoomScaleNormal="70" workbookViewId="0">
      <selection sqref="A1:XFD1048576"/>
    </sheetView>
  </sheetViews>
  <sheetFormatPr baseColWidth="10" defaultColWidth="8.921875" defaultRowHeight="15.5" x14ac:dyDescent="0.35"/>
  <cols>
    <col min="1" max="1" width="3.84375" customWidth="1"/>
    <col min="2" max="2" width="30.61328125" customWidth="1"/>
    <col min="3" max="3" width="5.4609375" style="2" customWidth="1"/>
    <col min="4" max="5" width="3.15234375" style="2" customWidth="1"/>
    <col min="6" max="6" width="4.84375" style="47" customWidth="1"/>
    <col min="7" max="7" width="7.15234375" style="47" customWidth="1"/>
    <col min="8" max="8" width="6.4609375" style="47" customWidth="1"/>
    <col min="9" max="11" width="3.921875" style="47" customWidth="1"/>
    <col min="12" max="12" width="2.84375" style="47" customWidth="1"/>
    <col min="13" max="13" width="5.69140625" style="47" customWidth="1"/>
    <col min="14" max="14" width="26.15234375" customWidth="1"/>
    <col min="15" max="15" width="2.4609375" customWidth="1"/>
    <col min="16" max="16" width="1.84375" style="2" customWidth="1"/>
    <col min="17" max="17" width="1.921875" style="1" customWidth="1"/>
    <col min="18" max="18" width="2.53515625" style="1" customWidth="1"/>
    <col min="19" max="19" width="3.07421875" style="1" customWidth="1"/>
    <col min="20" max="20" width="4.3828125" style="1" customWidth="1"/>
    <col min="21" max="21" width="2" customWidth="1"/>
    <col min="22" max="22" width="4.23046875" customWidth="1"/>
    <col min="23" max="23" width="4.07421875" style="4" customWidth="1"/>
    <col min="24" max="24" width="2" style="2" customWidth="1"/>
    <col min="25" max="25" width="5.07421875" style="2" customWidth="1"/>
    <col min="26" max="26" width="6.69140625" customWidth="1"/>
    <col min="27" max="27" width="3" customWidth="1"/>
    <col min="28" max="28" width="18.23046875" customWidth="1"/>
    <col min="29" max="29" width="3" customWidth="1"/>
    <col min="30" max="30" width="4.4609375" customWidth="1"/>
    <col min="31" max="31" width="1.4609375" customWidth="1"/>
    <col min="32" max="36" width="4.4609375" customWidth="1"/>
    <col min="37" max="37" width="6.07421875" customWidth="1"/>
    <col min="39" max="39" width="8.3828125" customWidth="1"/>
    <col min="40" max="40" width="4.53515625" customWidth="1"/>
    <col min="41" max="41" width="10.61328125" customWidth="1"/>
    <col min="43" max="43" width="91.07421875" customWidth="1"/>
  </cols>
  <sheetData>
    <row r="1" spans="1:38" s="3" customFormat="1" ht="52.5" customHeight="1" x14ac:dyDescent="0.2">
      <c r="B1" s="8" t="s">
        <v>24</v>
      </c>
      <c r="C1" s="9"/>
      <c r="D1" s="9"/>
      <c r="E1" s="9"/>
      <c r="F1" s="46"/>
      <c r="G1" s="46"/>
    </row>
    <row r="2" spans="1:38" s="3" customFormat="1" ht="23.25" customHeight="1" x14ac:dyDescent="0.4">
      <c r="B2" s="59" t="s">
        <v>23</v>
      </c>
      <c r="C2" s="91" t="s">
        <v>73</v>
      </c>
      <c r="D2" s="9"/>
      <c r="E2" s="9"/>
      <c r="F2" s="46"/>
      <c r="G2" s="46"/>
      <c r="H2" s="46"/>
      <c r="I2" s="46"/>
      <c r="J2" s="46"/>
      <c r="K2" s="46"/>
      <c r="L2" s="46"/>
      <c r="M2" s="46"/>
    </row>
    <row r="3" spans="1:38" s="3" customFormat="1" ht="21.75" customHeight="1" x14ac:dyDescent="0.35">
      <c r="B3" s="8"/>
      <c r="C3" s="9"/>
      <c r="D3" s="9"/>
      <c r="E3" s="9"/>
      <c r="F3" s="46"/>
      <c r="G3" s="46"/>
      <c r="H3" s="46"/>
      <c r="I3" s="46"/>
      <c r="J3" s="46"/>
      <c r="K3" s="46"/>
      <c r="L3" s="46"/>
      <c r="M3" s="196" t="s">
        <v>95</v>
      </c>
      <c r="O3" s="120"/>
    </row>
    <row r="4" spans="1:38" s="3" customFormat="1" ht="15.75" customHeight="1" x14ac:dyDescent="0.3">
      <c r="A4" s="40"/>
      <c r="B4" s="45" t="s">
        <v>13</v>
      </c>
      <c r="C4" s="42" t="s">
        <v>14</v>
      </c>
      <c r="D4" s="42" t="s">
        <v>11</v>
      </c>
      <c r="E4" s="180" t="s">
        <v>94</v>
      </c>
      <c r="F4" s="187" t="s">
        <v>21</v>
      </c>
      <c r="G4" s="187" t="s">
        <v>33</v>
      </c>
      <c r="H4" s="90" t="s">
        <v>15</v>
      </c>
      <c r="I4" s="90"/>
      <c r="J4" s="90"/>
      <c r="K4" s="90"/>
      <c r="L4" s="90"/>
      <c r="M4" s="187" t="s">
        <v>96</v>
      </c>
      <c r="N4" s="43" t="s">
        <v>16</v>
      </c>
      <c r="O4" s="123" t="s">
        <v>91</v>
      </c>
      <c r="P4" s="124" t="s">
        <v>92</v>
      </c>
      <c r="Q4" s="125"/>
      <c r="R4" s="125"/>
      <c r="S4" s="123" t="s">
        <v>91</v>
      </c>
      <c r="T4" s="124" t="s">
        <v>92</v>
      </c>
      <c r="U4" s="125"/>
      <c r="V4" s="123" t="s">
        <v>91</v>
      </c>
      <c r="W4" s="124" t="s">
        <v>92</v>
      </c>
      <c r="X4" s="125"/>
      <c r="Y4" s="123" t="s">
        <v>91</v>
      </c>
      <c r="Z4" s="124" t="s">
        <v>92</v>
      </c>
    </row>
    <row r="5" spans="1:38" s="3" customFormat="1" ht="18" customHeight="1" x14ac:dyDescent="0.4">
      <c r="A5" s="44">
        <v>1</v>
      </c>
      <c r="B5" s="97"/>
      <c r="C5" s="60"/>
      <c r="D5" s="41"/>
      <c r="E5" s="181"/>
      <c r="F5" s="188"/>
      <c r="G5" s="189"/>
      <c r="H5" s="83"/>
      <c r="I5" s="84"/>
      <c r="J5" s="84"/>
      <c r="K5" s="84"/>
      <c r="L5" s="84"/>
      <c r="M5" s="197"/>
      <c r="N5" s="101"/>
      <c r="O5" s="126">
        <f>COUNTIF($C$5:$C$36,"H")</f>
        <v>0</v>
      </c>
      <c r="P5" s="127">
        <f>COUNTIF($AK$5:$AK$29,"H")</f>
        <v>0</v>
      </c>
      <c r="Q5" s="106"/>
      <c r="R5" s="107" t="s">
        <v>26</v>
      </c>
      <c r="S5" s="128">
        <f>IF(SUM(O$5:O5)&gt;8, IF(SUM(S5:S$5)=8, 0, 8 -SUM(O5:O$5)), O5)</f>
        <v>0</v>
      </c>
      <c r="T5" s="129">
        <f>IF(SUM(P$5:P5)&gt;10, IF(SUM(T5:T$5)=10, 0, 10 -SUM(P5:P$5)), P5)</f>
        <v>0</v>
      </c>
      <c r="U5" s="108" t="s">
        <v>7</v>
      </c>
      <c r="V5" s="130">
        <v>0.8</v>
      </c>
      <c r="W5" s="131">
        <v>0.8</v>
      </c>
      <c r="X5" s="109" t="s">
        <v>5</v>
      </c>
      <c r="Y5" s="132">
        <f>+S5*V5</f>
        <v>0</v>
      </c>
      <c r="Z5" s="133">
        <f t="shared" ref="Z5:Z12" si="0">+T5*W5</f>
        <v>0</v>
      </c>
      <c r="AA5" s="134">
        <f>COUNTIF($AL$5:$AL$29,"I")</f>
        <v>0</v>
      </c>
      <c r="AB5" s="135" t="str">
        <f>IF(AA5&gt;5,"zuviel Elemente aus Gr.I","Gr I  Ok")</f>
        <v>Gr I  Ok</v>
      </c>
      <c r="AC5" s="53"/>
      <c r="AK5" s="3">
        <f>IF(ISBLANK(E5),C5,0)</f>
        <v>0</v>
      </c>
      <c r="AL5" s="3">
        <f>IF(ISBLANK(E5),D5,0)</f>
        <v>0</v>
      </c>
    </row>
    <row r="6" spans="1:38" s="3" customFormat="1" ht="18" customHeight="1" x14ac:dyDescent="0.4">
      <c r="A6" s="31">
        <v>2</v>
      </c>
      <c r="B6" s="96"/>
      <c r="C6" s="95"/>
      <c r="D6" s="93"/>
      <c r="E6" s="182"/>
      <c r="F6" s="190"/>
      <c r="G6" s="191"/>
      <c r="H6" s="85"/>
      <c r="I6" s="82"/>
      <c r="J6" s="82"/>
      <c r="K6" s="82"/>
      <c r="L6" s="82"/>
      <c r="M6" s="198"/>
      <c r="N6" s="63"/>
      <c r="O6" s="136">
        <f>COUNTIF($C$5:$C$36,"G")</f>
        <v>0</v>
      </c>
      <c r="P6" s="137">
        <f>COUNTIF($AK$5:$AK$29,"G")</f>
        <v>0</v>
      </c>
      <c r="Q6" s="110"/>
      <c r="R6" s="111" t="s">
        <v>10</v>
      </c>
      <c r="S6" s="138">
        <f>IF(SUM(O$5:O6)&gt;8, IF(SUM(S$5:S5)=8, 0, 8 -SUM(O$5:O5)), O6)</f>
        <v>0</v>
      </c>
      <c r="T6" s="134">
        <f>IF(SUM(P$5:P6)&gt;10, IF(SUM(T$5:T5)=10, 0, 10 -SUM(P$5:P5)), P6)</f>
        <v>0</v>
      </c>
      <c r="U6" s="110" t="s">
        <v>7</v>
      </c>
      <c r="V6" s="139">
        <v>0.8</v>
      </c>
      <c r="W6" s="140">
        <v>0.7</v>
      </c>
      <c r="X6" s="112" t="s">
        <v>5</v>
      </c>
      <c r="Y6" s="132">
        <f t="shared" ref="Y6:Y12" si="1">+S6*V6</f>
        <v>0</v>
      </c>
      <c r="Z6" s="141">
        <f t="shared" si="0"/>
        <v>0</v>
      </c>
      <c r="AA6" s="134">
        <f>COUNTIF($AL$5:$AL$29,"II")</f>
        <v>0</v>
      </c>
      <c r="AB6" s="135" t="str">
        <f>IF(AA6&gt;5,"zuviel Elemente aus Gr.II","Gr II  Ok")</f>
        <v>Gr II  Ok</v>
      </c>
      <c r="AC6" s="53"/>
      <c r="AK6" s="3">
        <f t="shared" ref="AK6:AK29" si="2">IF(ISBLANK(E6),C6,0)</f>
        <v>0</v>
      </c>
      <c r="AL6" s="3">
        <f t="shared" ref="AL6:AL29" si="3">IF(ISBLANK(E6),D6,0)</f>
        <v>0</v>
      </c>
    </row>
    <row r="7" spans="1:38" s="3" customFormat="1" ht="18" customHeight="1" x14ac:dyDescent="0.4">
      <c r="A7" s="31">
        <v>3</v>
      </c>
      <c r="B7" s="96"/>
      <c r="C7" s="61"/>
      <c r="D7" s="33"/>
      <c r="E7" s="183"/>
      <c r="F7" s="190"/>
      <c r="G7" s="191"/>
      <c r="H7" s="82"/>
      <c r="I7" s="82"/>
      <c r="J7" s="82"/>
      <c r="K7" s="82"/>
      <c r="L7" s="82"/>
      <c r="M7" s="198"/>
      <c r="N7" s="122"/>
      <c r="O7" s="136">
        <f>COUNTIF($C$5:$C$36,"F")</f>
        <v>0</v>
      </c>
      <c r="P7" s="137">
        <f>COUNTIF($AK$5:$AK$29,"F")</f>
        <v>0</v>
      </c>
      <c r="Q7" s="51"/>
      <c r="R7" s="18" t="s">
        <v>6</v>
      </c>
      <c r="S7" s="138">
        <f>IF(SUM(O$5:O7)&gt;8, IF(SUM(S$5:S6)=8, 0, 8 -SUM(O$5:O6)), O7)</f>
        <v>0</v>
      </c>
      <c r="T7" s="134">
        <f>IF(SUM(P$5:P7)&gt;10, IF(SUM(T$5:T6)=10, 0, 10 -SUM(P$5:P6)), P7)</f>
        <v>0</v>
      </c>
      <c r="U7" s="19" t="s">
        <v>7</v>
      </c>
      <c r="V7" s="142">
        <v>0.8</v>
      </c>
      <c r="W7" s="143">
        <v>0.6</v>
      </c>
      <c r="X7" s="34" t="s">
        <v>5</v>
      </c>
      <c r="Y7" s="132">
        <f t="shared" si="1"/>
        <v>0</v>
      </c>
      <c r="Z7" s="141">
        <f t="shared" si="0"/>
        <v>0</v>
      </c>
      <c r="AA7" s="134">
        <f>COUNTIF($AL$5:$AL$29,"III")</f>
        <v>0</v>
      </c>
      <c r="AB7" s="135" t="str">
        <f>IF(AA7&gt;5,"zuviel Elemente aus Gr.III","Gr III  Ok")</f>
        <v>Gr III  Ok</v>
      </c>
      <c r="AC7" s="49"/>
      <c r="AK7" s="3">
        <f t="shared" si="2"/>
        <v>0</v>
      </c>
      <c r="AL7" s="3">
        <f t="shared" si="3"/>
        <v>0</v>
      </c>
    </row>
    <row r="8" spans="1:38" s="3" customFormat="1" ht="18" customHeight="1" x14ac:dyDescent="0.4">
      <c r="A8" s="31">
        <v>4</v>
      </c>
      <c r="B8" s="96"/>
      <c r="C8" s="61"/>
      <c r="D8" s="33"/>
      <c r="E8" s="183"/>
      <c r="F8" s="190"/>
      <c r="G8" s="191"/>
      <c r="H8" s="82"/>
      <c r="I8" s="82"/>
      <c r="J8" s="82"/>
      <c r="K8" s="82"/>
      <c r="L8" s="82"/>
      <c r="M8" s="198"/>
      <c r="N8" s="122"/>
      <c r="O8" s="144">
        <f>COUNTIF($C$5:$C$36,"E")</f>
        <v>0</v>
      </c>
      <c r="P8" s="145">
        <f>COUNTIF($AK$5:$AK$29,"E")</f>
        <v>0</v>
      </c>
      <c r="Q8" s="10"/>
      <c r="R8" s="11" t="s">
        <v>0</v>
      </c>
      <c r="S8" s="138">
        <f>IF(SUM(O$5:O8)&gt;8, IF(SUM(S$5:S7)=8, 0, 8 -SUM(O$5:O7)), O8)</f>
        <v>0</v>
      </c>
      <c r="T8" s="134">
        <f>IF(SUM(P$5:P8)&gt;10, IF(SUM(T$5:T7)=10, 0, 10 -SUM(P$5:P7)), P8)</f>
        <v>0</v>
      </c>
      <c r="U8" s="12" t="s">
        <v>7</v>
      </c>
      <c r="V8" s="146">
        <v>0.8</v>
      </c>
      <c r="W8" s="147">
        <v>0.5</v>
      </c>
      <c r="X8" s="34" t="s">
        <v>5</v>
      </c>
      <c r="Y8" s="132">
        <f t="shared" si="1"/>
        <v>0</v>
      </c>
      <c r="Z8" s="148">
        <f t="shared" si="0"/>
        <v>0</v>
      </c>
      <c r="AA8" s="134">
        <f>COUNTIF($AL$5:$AL$29,"IV")</f>
        <v>0</v>
      </c>
      <c r="AB8" s="135" t="str">
        <f>IF(AA8&gt;5,"zuviel Elemente aus Gr.IV","Gr IV  Ok")</f>
        <v>Gr IV  Ok</v>
      </c>
      <c r="AC8" s="48"/>
      <c r="AK8" s="3">
        <f t="shared" si="2"/>
        <v>0</v>
      </c>
      <c r="AL8" s="3">
        <f t="shared" si="3"/>
        <v>0</v>
      </c>
    </row>
    <row r="9" spans="1:38" ht="18" customHeight="1" x14ac:dyDescent="0.4">
      <c r="A9" s="31">
        <v>5</v>
      </c>
      <c r="B9" s="98"/>
      <c r="C9" s="95"/>
      <c r="D9" s="93"/>
      <c r="E9" s="183"/>
      <c r="F9" s="190"/>
      <c r="G9" s="191"/>
      <c r="H9" s="82"/>
      <c r="I9" s="82"/>
      <c r="J9" s="82"/>
      <c r="K9" s="82"/>
      <c r="L9" s="82"/>
      <c r="M9" s="198"/>
      <c r="N9" s="122"/>
      <c r="O9" s="144">
        <f>COUNTIF($C$5:$C$36,"D")</f>
        <v>0</v>
      </c>
      <c r="P9" s="145">
        <f>COUNTIF($AK$5:$AK$29,"D")</f>
        <v>0</v>
      </c>
      <c r="Q9" s="10"/>
      <c r="R9" s="11" t="s">
        <v>1</v>
      </c>
      <c r="S9" s="138">
        <f>IF(SUM(O$5:O9)&gt;8, IF(SUM(S$5:S8)=8, 0, 8 -SUM(O$5:O8)), O9)</f>
        <v>0</v>
      </c>
      <c r="T9" s="134">
        <f>IF(SUM(P$5:P9)&gt;10, IF(SUM(T$5:T8)=10, 0, 10 -SUM(P$5:P8)), P9)</f>
        <v>0</v>
      </c>
      <c r="U9" s="12" t="s">
        <v>7</v>
      </c>
      <c r="V9" s="146">
        <v>0.8</v>
      </c>
      <c r="W9" s="147">
        <v>0.4</v>
      </c>
      <c r="X9" s="34" t="s">
        <v>5</v>
      </c>
      <c r="Y9" s="132">
        <f t="shared" si="1"/>
        <v>0</v>
      </c>
      <c r="Z9" s="148">
        <f t="shared" si="0"/>
        <v>0</v>
      </c>
      <c r="AB9" s="113" t="s">
        <v>27</v>
      </c>
      <c r="AC9" s="48"/>
      <c r="AD9" s="3"/>
      <c r="AE9" s="3"/>
      <c r="AF9" s="3"/>
      <c r="AG9" s="3"/>
      <c r="AH9" s="3"/>
      <c r="AK9" s="3">
        <f t="shared" si="2"/>
        <v>0</v>
      </c>
      <c r="AL9" s="3">
        <f t="shared" si="3"/>
        <v>0</v>
      </c>
    </row>
    <row r="10" spans="1:38" ht="18" customHeight="1" x14ac:dyDescent="0.4">
      <c r="A10" s="31">
        <v>6</v>
      </c>
      <c r="B10" s="97"/>
      <c r="C10" s="61"/>
      <c r="D10" s="33"/>
      <c r="E10" s="183"/>
      <c r="F10" s="192"/>
      <c r="G10" s="193"/>
      <c r="H10" s="82"/>
      <c r="I10" s="82"/>
      <c r="J10" s="102"/>
      <c r="K10" s="102"/>
      <c r="L10" s="102"/>
      <c r="M10" s="198"/>
      <c r="N10" s="122"/>
      <c r="O10" s="144">
        <f>COUNTIF($C$5:$C$36,"C")</f>
        <v>0</v>
      </c>
      <c r="P10" s="145">
        <f>COUNTIF($AK$5:$AK$29,"C")</f>
        <v>0</v>
      </c>
      <c r="Q10" s="10"/>
      <c r="R10" s="11" t="s">
        <v>2</v>
      </c>
      <c r="S10" s="138">
        <f>IF(SUM(O$5:O10)&gt;8, IF(SUM(S$5:S9)=8, 0, 8 -SUM(O$5:O9)), O10)</f>
        <v>0</v>
      </c>
      <c r="T10" s="134">
        <f>IF(SUM(P$5:P10)&gt;10, IF(SUM(T$5:T9)=10, 0, 10 -SUM(P$5:P9)), P10)</f>
        <v>0</v>
      </c>
      <c r="U10" s="12" t="s">
        <v>7</v>
      </c>
      <c r="V10" s="146">
        <v>0.6</v>
      </c>
      <c r="W10" s="147">
        <v>0.3</v>
      </c>
      <c r="X10" s="34" t="s">
        <v>5</v>
      </c>
      <c r="Y10" s="132">
        <f t="shared" si="1"/>
        <v>0</v>
      </c>
      <c r="Z10" s="148">
        <f t="shared" si="0"/>
        <v>0</v>
      </c>
      <c r="AB10" s="113" t="s">
        <v>28</v>
      </c>
      <c r="AC10" s="48"/>
      <c r="AD10" s="3"/>
      <c r="AE10" s="3"/>
      <c r="AF10" s="3"/>
      <c r="AG10" s="3"/>
      <c r="AH10" s="3"/>
      <c r="AK10" s="3">
        <f t="shared" si="2"/>
        <v>0</v>
      </c>
      <c r="AL10" s="3">
        <f t="shared" si="3"/>
        <v>0</v>
      </c>
    </row>
    <row r="11" spans="1:38" ht="18" customHeight="1" x14ac:dyDescent="0.4">
      <c r="A11" s="31">
        <v>7</v>
      </c>
      <c r="B11" s="96"/>
      <c r="C11" s="95"/>
      <c r="D11" s="93"/>
      <c r="E11" s="183"/>
      <c r="F11" s="190"/>
      <c r="G11" s="191"/>
      <c r="H11" s="82"/>
      <c r="I11" s="82"/>
      <c r="J11" s="82"/>
      <c r="K11" s="82"/>
      <c r="L11" s="82"/>
      <c r="M11" s="198"/>
      <c r="N11" s="122"/>
      <c r="O11" s="144">
        <f>COUNTIF($C$5:$C$36,"B")</f>
        <v>0</v>
      </c>
      <c r="P11" s="145">
        <f>COUNTIF($AK$5:$AK$29,"B")</f>
        <v>0</v>
      </c>
      <c r="Q11" s="10"/>
      <c r="R11" s="11" t="s">
        <v>3</v>
      </c>
      <c r="S11" s="138">
        <f>IF(SUM(O$5:O11)&gt;8, IF(SUM(S$5:S10)=8, 0, 8 -SUM(O$5:O10)), O11)</f>
        <v>0</v>
      </c>
      <c r="T11" s="134">
        <f>IF(SUM(P$5:P11)&gt;10, IF(SUM(T$5:T10)=10, 0, 10 -SUM(P$5:P10)), P11)</f>
        <v>0</v>
      </c>
      <c r="U11" s="12" t="s">
        <v>7</v>
      </c>
      <c r="V11" s="146">
        <v>0.4</v>
      </c>
      <c r="W11" s="147">
        <v>0.2</v>
      </c>
      <c r="X11" s="34" t="s">
        <v>5</v>
      </c>
      <c r="Y11" s="132">
        <f t="shared" si="1"/>
        <v>0</v>
      </c>
      <c r="Z11" s="148">
        <f t="shared" si="0"/>
        <v>0</v>
      </c>
      <c r="AB11" s="113" t="s">
        <v>29</v>
      </c>
      <c r="AC11" s="48"/>
      <c r="AD11" s="3"/>
      <c r="AE11" s="3"/>
      <c r="AF11" s="3"/>
      <c r="AG11" s="3"/>
      <c r="AH11" s="3"/>
      <c r="AK11" s="3">
        <f t="shared" si="2"/>
        <v>0</v>
      </c>
      <c r="AL11" s="3">
        <f t="shared" si="3"/>
        <v>0</v>
      </c>
    </row>
    <row r="12" spans="1:38" ht="18" customHeight="1" x14ac:dyDescent="0.4">
      <c r="A12" s="31">
        <v>8</v>
      </c>
      <c r="B12" s="96"/>
      <c r="C12" s="95"/>
      <c r="D12" s="93"/>
      <c r="E12" s="183"/>
      <c r="F12" s="190"/>
      <c r="G12" s="191"/>
      <c r="H12" s="85"/>
      <c r="I12" s="82"/>
      <c r="J12" s="82"/>
      <c r="K12" s="82"/>
      <c r="L12" s="82"/>
      <c r="M12" s="198"/>
      <c r="N12" s="63"/>
      <c r="O12" s="149">
        <f>COUNTIF($C$5:$C$36,"A")</f>
        <v>0</v>
      </c>
      <c r="P12" s="150">
        <f>COUNTIF($AK$5:$AK$29,"A")</f>
        <v>0</v>
      </c>
      <c r="Q12" s="13"/>
      <c r="R12" s="11" t="s">
        <v>4</v>
      </c>
      <c r="S12" s="138">
        <f>IF(SUM(O$5:O12)&gt;8, IF(SUM(S$5:S11)=8, 0, 8 -SUM(O$5:O11)), O12)</f>
        <v>0</v>
      </c>
      <c r="T12" s="134">
        <f>IF(SUM(P$5:P12)&gt;10, IF(SUM(T$5:T11)=10, 0, 10 -SUM(P$5:P11)), P12)</f>
        <v>0</v>
      </c>
      <c r="U12" s="14" t="s">
        <v>7</v>
      </c>
      <c r="V12" s="151">
        <v>0.2</v>
      </c>
      <c r="W12" s="152">
        <v>0.1</v>
      </c>
      <c r="X12" s="35" t="s">
        <v>5</v>
      </c>
      <c r="Y12" s="132">
        <f t="shared" si="1"/>
        <v>0</v>
      </c>
      <c r="Z12" s="153">
        <f t="shared" si="0"/>
        <v>0</v>
      </c>
      <c r="AB12" s="113" t="s">
        <v>93</v>
      </c>
      <c r="AC12" s="48"/>
      <c r="AD12" s="3"/>
      <c r="AE12" s="3"/>
      <c r="AF12" s="3"/>
      <c r="AG12" s="3"/>
      <c r="AH12" s="3"/>
      <c r="AK12" s="3">
        <f t="shared" si="2"/>
        <v>0</v>
      </c>
      <c r="AL12" s="3">
        <f t="shared" si="3"/>
        <v>0</v>
      </c>
    </row>
    <row r="13" spans="1:38" ht="18" customHeight="1" thickBot="1" x14ac:dyDescent="0.45">
      <c r="A13" s="31">
        <v>9</v>
      </c>
      <c r="B13" s="96"/>
      <c r="C13" s="61"/>
      <c r="D13" s="33"/>
      <c r="E13" s="183"/>
      <c r="F13" s="190"/>
      <c r="G13" s="191"/>
      <c r="H13" s="85"/>
      <c r="I13" s="82"/>
      <c r="J13" s="82"/>
      <c r="K13" s="82"/>
      <c r="L13" s="82"/>
      <c r="M13" s="198"/>
      <c r="N13" s="63"/>
      <c r="O13" s="149">
        <f>COUNTIF($C$5:$C$29,"NE")</f>
        <v>0</v>
      </c>
      <c r="P13" s="154"/>
      <c r="Q13" s="110"/>
      <c r="R13" s="155" t="s">
        <v>48</v>
      </c>
      <c r="S13" s="138">
        <f>IF(SUM(O$5:O13)&gt;8, IF(SUM(S$5:S12)=8, 0, 8 -SUM(O$5:O12)), O13)</f>
        <v>0</v>
      </c>
      <c r="T13" s="53"/>
      <c r="U13" s="156"/>
      <c r="V13" s="157"/>
      <c r="W13" s="157"/>
      <c r="X13" s="158"/>
      <c r="Y13" s="112"/>
      <c r="Z13" s="159"/>
      <c r="AB13" s="113"/>
      <c r="AC13" s="3"/>
      <c r="AD13" s="3"/>
      <c r="AE13" s="3"/>
      <c r="AF13" s="3"/>
      <c r="AG13" s="3"/>
      <c r="AH13" s="3"/>
      <c r="AI13" s="3"/>
      <c r="AJ13" s="3"/>
      <c r="AK13" s="3">
        <f t="shared" si="2"/>
        <v>0</v>
      </c>
      <c r="AL13" s="3">
        <f t="shared" si="3"/>
        <v>0</v>
      </c>
    </row>
    <row r="14" spans="1:38" ht="18" customHeight="1" thickTop="1" thickBot="1" x14ac:dyDescent="0.45">
      <c r="A14" s="31">
        <v>10</v>
      </c>
      <c r="B14" s="96"/>
      <c r="C14" s="61"/>
      <c r="D14" s="33"/>
      <c r="E14" s="183"/>
      <c r="F14" s="190"/>
      <c r="G14" s="191"/>
      <c r="H14" s="85"/>
      <c r="I14" s="82"/>
      <c r="J14" s="82"/>
      <c r="K14" s="82"/>
      <c r="L14" s="82"/>
      <c r="M14" s="198"/>
      <c r="N14" s="63"/>
      <c r="O14" s="160"/>
      <c r="P14" s="26"/>
      <c r="Q14" s="6"/>
      <c r="R14" s="7" t="s">
        <v>8</v>
      </c>
      <c r="S14" s="15">
        <f>SUM(S5:S13)-IF(SUM(S5:S13)=8,IF(S16=0,1,0))</f>
        <v>0</v>
      </c>
      <c r="T14" s="15">
        <f>SUM(T5:T12)</f>
        <v>0</v>
      </c>
      <c r="U14" s="16"/>
      <c r="V14" s="161"/>
      <c r="W14" s="161"/>
      <c r="X14" s="36"/>
      <c r="Y14" s="162">
        <f>IF(S14&gt;8,"ERR",SUM(Y5:Y12))</f>
        <v>0</v>
      </c>
      <c r="Z14" s="21">
        <f>IF(T14&gt;10,"ERR",SUM(Z5:Z12))</f>
        <v>0</v>
      </c>
      <c r="AB14" s="3"/>
      <c r="AC14" s="3"/>
      <c r="AD14" s="3"/>
      <c r="AE14" s="3"/>
      <c r="AF14" s="3"/>
      <c r="AG14" s="3"/>
      <c r="AH14" s="3"/>
      <c r="AI14" s="3"/>
      <c r="AJ14" s="3"/>
      <c r="AK14" s="3">
        <f t="shared" si="2"/>
        <v>0</v>
      </c>
      <c r="AL14" s="3">
        <f t="shared" si="3"/>
        <v>0</v>
      </c>
    </row>
    <row r="15" spans="1:38" ht="18" customHeight="1" thickTop="1" x14ac:dyDescent="0.4">
      <c r="A15" s="31">
        <v>11</v>
      </c>
      <c r="B15" s="96"/>
      <c r="C15" s="95"/>
      <c r="D15" s="93"/>
      <c r="E15" s="184"/>
      <c r="F15" s="190"/>
      <c r="G15" s="191"/>
      <c r="H15" s="85"/>
      <c r="I15" s="82"/>
      <c r="J15" s="82"/>
      <c r="K15" s="82"/>
      <c r="L15" s="82"/>
      <c r="M15" s="198"/>
      <c r="N15" s="63"/>
      <c r="O15" s="163"/>
      <c r="P15" s="27" t="s">
        <v>9</v>
      </c>
      <c r="Q15" s="17"/>
      <c r="R15" s="18"/>
      <c r="S15" s="164">
        <f>IF(COUNTIF($D$5:$D$29,"I")&gt;0,1,0) + IF(COUNTIF($D$5:$D$29,"II")&gt;0,1,0) + IF(COUNTIF($D$5:$D$29,"III")&gt;0,1,0)</f>
        <v>0</v>
      </c>
      <c r="T15" s="134">
        <f>IF(COUNTIF($AL$5:$AL$29,"I")&gt;0,1,0) + IF(COUNTIF($AL$5:$AAL$29,"II")&gt;0,1,0) + IF(COUNTIF($AL$5:$AL$29,"III")&gt;0,1,0)</f>
        <v>0</v>
      </c>
      <c r="U15" s="19" t="s">
        <v>7</v>
      </c>
      <c r="V15" s="142">
        <v>0.5</v>
      </c>
      <c r="W15" s="143">
        <v>0.5</v>
      </c>
      <c r="X15" s="37" t="s">
        <v>5</v>
      </c>
      <c r="Y15" s="165">
        <f>S15*V15</f>
        <v>0</v>
      </c>
      <c r="Z15" s="141">
        <f>+T15*W15</f>
        <v>0</v>
      </c>
      <c r="AB15" s="3"/>
      <c r="AC15" s="3"/>
      <c r="AD15" s="3"/>
      <c r="AE15" s="3"/>
      <c r="AF15" s="3"/>
      <c r="AG15" s="3"/>
      <c r="AH15" s="3"/>
      <c r="AI15" s="3"/>
      <c r="AJ15" s="3"/>
      <c r="AK15" s="3">
        <f t="shared" si="2"/>
        <v>0</v>
      </c>
      <c r="AL15" s="3">
        <f t="shared" si="3"/>
        <v>0</v>
      </c>
    </row>
    <row r="16" spans="1:38" ht="18" customHeight="1" x14ac:dyDescent="0.4">
      <c r="A16" s="31">
        <v>12</v>
      </c>
      <c r="B16" s="97"/>
      <c r="C16" s="95"/>
      <c r="D16" s="93"/>
      <c r="E16" s="183"/>
      <c r="F16" s="190"/>
      <c r="G16" s="191"/>
      <c r="H16" s="85"/>
      <c r="I16" s="82"/>
      <c r="J16" s="82"/>
      <c r="K16" s="82"/>
      <c r="L16" s="82"/>
      <c r="M16" s="198"/>
      <c r="N16" s="39"/>
      <c r="O16" s="166"/>
      <c r="P16" s="28" t="s">
        <v>20</v>
      </c>
      <c r="Q16" s="38"/>
      <c r="R16" s="38"/>
      <c r="S16" s="167">
        <f>C29</f>
        <v>0</v>
      </c>
      <c r="T16" s="168">
        <f>C29</f>
        <v>0</v>
      </c>
      <c r="U16" s="52" t="s">
        <v>7</v>
      </c>
      <c r="V16" s="169">
        <v>1</v>
      </c>
      <c r="W16" s="170">
        <v>1</v>
      </c>
      <c r="X16" s="34" t="s">
        <v>5</v>
      </c>
      <c r="Y16" s="171" t="str">
        <f>IF(S16="c",0.5,IF(S16="d",0.5,IF(S16="e",0.5,IF(S16="f",0.5,IF(S16="g",0.5,IF(S16="h",0.5,IF(S16="ne",0,IF(S16="a",0,IF(S16="b",0.3,IF(S16="",0,"error"))))))))))</f>
        <v>error</v>
      </c>
      <c r="Z16" s="148" t="str">
        <f>IF(T16="c",0.3,IF(T16="d",0.5,IF(T16="e",0.5,IF(T16="f",0.5,IF(T16="g",0.5,IF(T16="h",0.5,IF(T16="a",0,IF(T16="b",0,IF(T16="",0,"error")))))))))</f>
        <v>error</v>
      </c>
      <c r="AB16" s="3"/>
      <c r="AC16" s="3"/>
      <c r="AD16" s="3"/>
      <c r="AE16" s="3"/>
      <c r="AF16" s="3"/>
      <c r="AG16" s="3"/>
      <c r="AH16" s="3"/>
      <c r="AI16" s="3"/>
      <c r="AJ16" s="3"/>
      <c r="AK16" s="3">
        <f t="shared" si="2"/>
        <v>0</v>
      </c>
      <c r="AL16" s="3">
        <f t="shared" si="3"/>
        <v>0</v>
      </c>
    </row>
    <row r="17" spans="1:41" ht="18" customHeight="1" thickBot="1" x14ac:dyDescent="0.45">
      <c r="A17" s="31">
        <v>13</v>
      </c>
      <c r="B17" s="96"/>
      <c r="C17" s="95"/>
      <c r="D17" s="93"/>
      <c r="E17" s="184"/>
      <c r="F17" s="190"/>
      <c r="G17" s="191"/>
      <c r="H17" s="85"/>
      <c r="I17" s="82"/>
      <c r="J17" s="82"/>
      <c r="K17" s="82"/>
      <c r="L17" s="82"/>
      <c r="M17" s="198"/>
      <c r="N17" s="63"/>
      <c r="O17" s="172"/>
      <c r="P17" s="29" t="s">
        <v>21</v>
      </c>
      <c r="Q17" s="20"/>
      <c r="R17" s="20"/>
      <c r="S17" s="173"/>
      <c r="T17" s="50">
        <f>F30</f>
        <v>0</v>
      </c>
      <c r="U17" s="19" t="s">
        <v>7</v>
      </c>
      <c r="V17" s="169">
        <v>1</v>
      </c>
      <c r="W17" s="170">
        <v>1</v>
      </c>
      <c r="X17" s="35" t="s">
        <v>5</v>
      </c>
      <c r="Y17" s="174">
        <f>S17*V17</f>
        <v>0</v>
      </c>
      <c r="Z17" s="153">
        <f>+T17*W17</f>
        <v>0</v>
      </c>
      <c r="AB17" s="3"/>
      <c r="AC17" s="3"/>
      <c r="AD17" s="3"/>
      <c r="AE17" s="3"/>
      <c r="AF17" s="3"/>
      <c r="AG17" s="3"/>
      <c r="AH17" s="3"/>
      <c r="AI17" s="3"/>
      <c r="AJ17" s="3"/>
      <c r="AK17" s="3">
        <f t="shared" si="2"/>
        <v>0</v>
      </c>
      <c r="AL17" s="3">
        <f t="shared" si="3"/>
        <v>0</v>
      </c>
    </row>
    <row r="18" spans="1:41" s="5" customFormat="1" ht="18" customHeight="1" thickTop="1" thickBot="1" x14ac:dyDescent="0.45">
      <c r="A18" s="31">
        <v>14</v>
      </c>
      <c r="B18" s="96"/>
      <c r="C18" s="61"/>
      <c r="D18" s="33"/>
      <c r="E18" s="184"/>
      <c r="F18" s="190"/>
      <c r="G18" s="191"/>
      <c r="H18" s="85"/>
      <c r="I18" s="82"/>
      <c r="J18" s="82"/>
      <c r="K18" s="82"/>
      <c r="L18" s="82"/>
      <c r="M18" s="198"/>
      <c r="N18" s="114"/>
      <c r="O18" s="172"/>
      <c r="P18" s="30" t="s">
        <v>17</v>
      </c>
      <c r="Q18" s="22"/>
      <c r="R18" s="22"/>
      <c r="S18" s="22"/>
      <c r="T18" s="22"/>
      <c r="U18" s="22"/>
      <c r="V18" s="22"/>
      <c r="W18" s="23"/>
      <c r="X18" s="24" t="s">
        <v>5</v>
      </c>
      <c r="Y18" s="175">
        <f>SUM(Y14:Y16)</f>
        <v>0</v>
      </c>
      <c r="Z18" s="25">
        <f>SUM(Z14:Z17)</f>
        <v>0</v>
      </c>
      <c r="AB18" s="3"/>
      <c r="AC18" s="3"/>
      <c r="AD18" s="3"/>
      <c r="AE18" s="3"/>
      <c r="AF18" s="3"/>
      <c r="AG18" s="3"/>
      <c r="AH18" s="3"/>
      <c r="AI18" s="3"/>
      <c r="AJ18" s="3"/>
      <c r="AK18" s="3">
        <f t="shared" si="2"/>
        <v>0</v>
      </c>
      <c r="AL18" s="3">
        <f t="shared" si="3"/>
        <v>0</v>
      </c>
    </row>
    <row r="19" spans="1:41" ht="18" customHeight="1" thickTop="1" thickBot="1" x14ac:dyDescent="0.45">
      <c r="A19" s="31">
        <v>15</v>
      </c>
      <c r="B19" s="97"/>
      <c r="C19" s="61"/>
      <c r="D19" s="33"/>
      <c r="E19" s="184"/>
      <c r="F19" s="190"/>
      <c r="G19" s="191"/>
      <c r="H19" s="85"/>
      <c r="I19" s="82"/>
      <c r="J19" s="82"/>
      <c r="K19" s="82"/>
      <c r="L19" s="82"/>
      <c r="M19" s="198"/>
      <c r="N19" s="63"/>
      <c r="O19" s="176"/>
      <c r="P19" s="30" t="s">
        <v>34</v>
      </c>
      <c r="Q19" s="30"/>
      <c r="R19" s="30"/>
      <c r="S19" s="30"/>
      <c r="T19" s="30"/>
      <c r="U19" s="30"/>
      <c r="V19" s="30"/>
      <c r="W19" s="30"/>
      <c r="X19" s="24" t="s">
        <v>5</v>
      </c>
      <c r="Y19" s="3"/>
      <c r="Z19" s="25">
        <f>G30</f>
        <v>-0.3</v>
      </c>
      <c r="AB19" s="113" t="s">
        <v>100</v>
      </c>
      <c r="AC19" s="3"/>
      <c r="AD19" s="3"/>
      <c r="AE19" s="3"/>
      <c r="AF19" s="3"/>
      <c r="AG19" s="3"/>
      <c r="AH19" s="3"/>
      <c r="AI19" s="3"/>
      <c r="AJ19" s="3"/>
      <c r="AK19" s="3">
        <f t="shared" si="2"/>
        <v>0</v>
      </c>
      <c r="AL19" s="3">
        <f t="shared" si="3"/>
        <v>0</v>
      </c>
    </row>
    <row r="20" spans="1:41" ht="18" customHeight="1" thickTop="1" thickBot="1" x14ac:dyDescent="0.45">
      <c r="A20" s="31">
        <v>16</v>
      </c>
      <c r="B20" s="96"/>
      <c r="C20" s="61"/>
      <c r="D20" s="33"/>
      <c r="E20" s="184"/>
      <c r="F20" s="190"/>
      <c r="G20" s="191"/>
      <c r="H20" s="85"/>
      <c r="I20" s="82"/>
      <c r="J20" s="82"/>
      <c r="K20" s="82"/>
      <c r="L20" s="82"/>
      <c r="M20" s="198"/>
      <c r="N20" s="63"/>
      <c r="O20" s="172"/>
      <c r="AB20" s="113" t="s">
        <v>101</v>
      </c>
      <c r="AC20" s="3"/>
      <c r="AD20" s="3"/>
      <c r="AE20" s="3"/>
      <c r="AF20" s="3"/>
      <c r="AG20" s="3"/>
      <c r="AH20" s="3"/>
      <c r="AI20" s="3"/>
      <c r="AJ20" s="3"/>
      <c r="AK20" s="3">
        <f t="shared" si="2"/>
        <v>0</v>
      </c>
      <c r="AL20" s="3">
        <f t="shared" si="3"/>
        <v>0</v>
      </c>
    </row>
    <row r="21" spans="1:41" ht="18" customHeight="1" thickTop="1" thickBot="1" x14ac:dyDescent="0.45">
      <c r="A21" s="31">
        <v>17</v>
      </c>
      <c r="B21" s="96"/>
      <c r="C21" s="61"/>
      <c r="D21" s="33"/>
      <c r="E21" s="184"/>
      <c r="F21" s="190"/>
      <c r="G21" s="191"/>
      <c r="H21" s="85"/>
      <c r="I21" s="82"/>
      <c r="J21" s="82"/>
      <c r="K21" s="82"/>
      <c r="L21" s="82"/>
      <c r="M21" s="198"/>
      <c r="N21" s="63"/>
      <c r="O21" s="172"/>
      <c r="P21" s="30" t="s">
        <v>18</v>
      </c>
      <c r="Q21" s="22"/>
      <c r="R21" s="22"/>
      <c r="S21" s="22"/>
      <c r="T21" s="22"/>
      <c r="U21" s="22"/>
      <c r="V21" s="22"/>
      <c r="W21" s="23"/>
      <c r="X21" s="24" t="s">
        <v>5</v>
      </c>
      <c r="Y21" s="175">
        <f>10-I30</f>
        <v>10</v>
      </c>
      <c r="Z21" s="25">
        <f>10-M30</f>
        <v>10</v>
      </c>
      <c r="AB21" s="3"/>
      <c r="AC21" s="3"/>
      <c r="AD21" s="3"/>
      <c r="AE21" s="3"/>
      <c r="AF21" s="3"/>
      <c r="AG21" s="3"/>
      <c r="AH21" s="3"/>
      <c r="AI21" s="3"/>
      <c r="AJ21" s="3"/>
      <c r="AK21" s="3">
        <f t="shared" si="2"/>
        <v>0</v>
      </c>
      <c r="AL21" s="3">
        <f t="shared" si="3"/>
        <v>0</v>
      </c>
    </row>
    <row r="22" spans="1:41" ht="18" customHeight="1" thickTop="1" x14ac:dyDescent="0.4">
      <c r="A22" s="31">
        <v>18</v>
      </c>
      <c r="B22" s="97"/>
      <c r="C22" s="61"/>
      <c r="D22" s="33"/>
      <c r="E22" s="184"/>
      <c r="F22" s="190"/>
      <c r="G22" s="191"/>
      <c r="H22" s="85"/>
      <c r="I22" s="82"/>
      <c r="J22" s="82"/>
      <c r="K22" s="82"/>
      <c r="L22" s="82"/>
      <c r="M22" s="198"/>
      <c r="N22" s="39"/>
      <c r="O22" s="172"/>
      <c r="AB22" s="3"/>
      <c r="AC22" s="3"/>
      <c r="AD22" s="3"/>
      <c r="AE22" s="3"/>
      <c r="AF22" s="3"/>
      <c r="AG22" s="3"/>
      <c r="AH22" s="3"/>
      <c r="AI22" s="3"/>
      <c r="AJ22" s="3"/>
      <c r="AK22" s="3">
        <f t="shared" si="2"/>
        <v>0</v>
      </c>
      <c r="AL22" s="3">
        <f t="shared" si="3"/>
        <v>0</v>
      </c>
    </row>
    <row r="23" spans="1:41" ht="18" customHeight="1" thickBot="1" x14ac:dyDescent="0.45">
      <c r="A23" s="31">
        <v>19</v>
      </c>
      <c r="B23" s="96"/>
      <c r="C23" s="95"/>
      <c r="D23" s="93"/>
      <c r="E23" s="184"/>
      <c r="F23" s="190"/>
      <c r="G23" s="191"/>
      <c r="H23" s="85"/>
      <c r="I23" s="82"/>
      <c r="J23" s="82"/>
      <c r="K23" s="82"/>
      <c r="L23" s="82"/>
      <c r="M23" s="198"/>
      <c r="N23" s="39"/>
      <c r="O23" s="172"/>
      <c r="P23" s="116" t="s">
        <v>35</v>
      </c>
      <c r="Q23" s="117"/>
      <c r="R23" s="117"/>
      <c r="S23" s="117"/>
      <c r="T23" s="117"/>
      <c r="U23" s="117"/>
      <c r="V23" s="117"/>
      <c r="W23" s="117"/>
      <c r="X23" s="118"/>
      <c r="Y23" s="118">
        <f>8-S14</f>
        <v>8</v>
      </c>
      <c r="Z23" s="117">
        <f>IF(T14&gt;=7, 0, IF(T14&gt;=5, 4, IF(T14&gt;=3, 6, IF(T14 &gt;= 1, 8, IF(T14 &lt; 1, 10 )))))</f>
        <v>10</v>
      </c>
      <c r="AA23" s="119" t="s">
        <v>36</v>
      </c>
      <c r="AB23" s="117"/>
      <c r="AC23" s="3"/>
      <c r="AD23" s="3"/>
      <c r="AE23" s="3"/>
      <c r="AF23" s="3"/>
      <c r="AG23" s="3"/>
      <c r="AH23" s="3"/>
      <c r="AI23" s="3"/>
      <c r="AJ23" s="3"/>
      <c r="AK23" s="3">
        <f t="shared" si="2"/>
        <v>0</v>
      </c>
      <c r="AL23" s="3">
        <f t="shared" si="3"/>
        <v>0</v>
      </c>
    </row>
    <row r="24" spans="1:41" ht="18" customHeight="1" thickTop="1" thickBot="1" x14ac:dyDescent="0.45">
      <c r="A24" s="31">
        <v>20</v>
      </c>
      <c r="B24" s="32"/>
      <c r="C24" s="61"/>
      <c r="D24" s="33"/>
      <c r="E24" s="184"/>
      <c r="F24" s="190"/>
      <c r="G24" s="191"/>
      <c r="H24" s="85"/>
      <c r="I24" s="82"/>
      <c r="J24" s="82"/>
      <c r="K24" s="82"/>
      <c r="L24" s="82"/>
      <c r="M24" s="198"/>
      <c r="N24" s="39"/>
      <c r="O24" s="172"/>
      <c r="P24" s="30" t="s">
        <v>19</v>
      </c>
      <c r="Q24" s="22"/>
      <c r="R24" s="22"/>
      <c r="S24" s="22"/>
      <c r="T24" s="22"/>
      <c r="U24" s="22"/>
      <c r="V24" s="22"/>
      <c r="W24" s="23"/>
      <c r="X24" s="24" t="s">
        <v>5</v>
      </c>
      <c r="Y24" s="175">
        <f>+Y18+Y21-Y23</f>
        <v>2</v>
      </c>
      <c r="Z24" s="25">
        <f>+Z18+Z19+Z21-Z23</f>
        <v>-0.30000000000000071</v>
      </c>
      <c r="AB24" s="3"/>
      <c r="AC24" s="3"/>
      <c r="AK24" s="3">
        <f t="shared" si="2"/>
        <v>0</v>
      </c>
      <c r="AL24" s="3">
        <f t="shared" si="3"/>
        <v>0</v>
      </c>
    </row>
    <row r="25" spans="1:41" ht="18" customHeight="1" thickTop="1" x14ac:dyDescent="0.4">
      <c r="A25" s="31">
        <v>21</v>
      </c>
      <c r="B25" s="32"/>
      <c r="C25" s="61"/>
      <c r="D25" s="33"/>
      <c r="E25" s="184"/>
      <c r="F25" s="190"/>
      <c r="G25" s="191"/>
      <c r="H25" s="85"/>
      <c r="I25" s="82"/>
      <c r="J25" s="82"/>
      <c r="K25" s="82"/>
      <c r="L25" s="82"/>
      <c r="M25" s="198"/>
      <c r="N25" s="39"/>
      <c r="O25" s="172"/>
      <c r="Y25" s="177" t="s">
        <v>91</v>
      </c>
      <c r="Z25" s="178" t="s">
        <v>92</v>
      </c>
      <c r="AB25" s="3"/>
      <c r="AC25" s="3"/>
      <c r="AK25" s="3">
        <f t="shared" si="2"/>
        <v>0</v>
      </c>
      <c r="AL25" s="3">
        <f t="shared" si="3"/>
        <v>0</v>
      </c>
    </row>
    <row r="26" spans="1:41" ht="18" customHeight="1" x14ac:dyDescent="0.4">
      <c r="A26" s="31">
        <v>22</v>
      </c>
      <c r="B26" s="32"/>
      <c r="C26" s="61"/>
      <c r="D26" s="33"/>
      <c r="E26" s="184"/>
      <c r="F26" s="190"/>
      <c r="G26" s="191"/>
      <c r="H26" s="85"/>
      <c r="I26" s="82"/>
      <c r="J26" s="82"/>
      <c r="K26" s="82"/>
      <c r="L26" s="82"/>
      <c r="M26" s="198"/>
      <c r="N26" s="39"/>
      <c r="O26" s="172"/>
      <c r="AB26" s="3"/>
      <c r="AK26" s="3">
        <f t="shared" si="2"/>
        <v>0</v>
      </c>
      <c r="AL26" s="3">
        <f t="shared" si="3"/>
        <v>0</v>
      </c>
    </row>
    <row r="27" spans="1:41" ht="18" customHeight="1" x14ac:dyDescent="0.4">
      <c r="A27" s="31">
        <v>23</v>
      </c>
      <c r="B27" s="32" t="s">
        <v>32</v>
      </c>
      <c r="C27" s="61"/>
      <c r="D27" s="33"/>
      <c r="E27" s="184"/>
      <c r="F27" s="190"/>
      <c r="G27" s="191"/>
      <c r="H27" s="85"/>
      <c r="I27" s="82"/>
      <c r="J27" s="82"/>
      <c r="K27" s="82"/>
      <c r="L27" s="82"/>
      <c r="M27" s="198"/>
      <c r="N27" s="39"/>
      <c r="O27" s="172"/>
      <c r="AB27" s="3"/>
      <c r="AK27" s="3">
        <f t="shared" si="2"/>
        <v>0</v>
      </c>
      <c r="AL27" s="3">
        <f t="shared" si="3"/>
        <v>0</v>
      </c>
    </row>
    <row r="28" spans="1:41" ht="18" customHeight="1" x14ac:dyDescent="0.4">
      <c r="A28" s="31">
        <v>24</v>
      </c>
      <c r="B28" s="32" t="s">
        <v>31</v>
      </c>
      <c r="C28" s="61"/>
      <c r="D28" s="121"/>
      <c r="E28" s="184"/>
      <c r="F28" s="190"/>
      <c r="G28" s="193">
        <v>-0.3</v>
      </c>
      <c r="H28" s="85"/>
      <c r="I28" s="82"/>
      <c r="J28" s="82"/>
      <c r="K28" s="82"/>
      <c r="L28" s="82"/>
      <c r="M28" s="198"/>
      <c r="N28" s="39"/>
      <c r="O28" s="172"/>
      <c r="AK28" s="3">
        <f t="shared" si="2"/>
        <v>0</v>
      </c>
      <c r="AL28" s="3">
        <f t="shared" si="3"/>
        <v>0</v>
      </c>
    </row>
    <row r="29" spans="1:41" ht="18" customHeight="1" thickBot="1" x14ac:dyDescent="0.45">
      <c r="A29" s="56">
        <v>25</v>
      </c>
      <c r="B29" s="202"/>
      <c r="C29" s="62"/>
      <c r="D29" s="54"/>
      <c r="E29" s="185"/>
      <c r="F29" s="194"/>
      <c r="G29" s="195"/>
      <c r="H29" s="86"/>
      <c r="I29" s="87"/>
      <c r="J29" s="87"/>
      <c r="K29" s="87"/>
      <c r="L29" s="87"/>
      <c r="M29" s="199"/>
      <c r="N29" s="64"/>
      <c r="O29" s="179"/>
      <c r="AK29" s="3">
        <f t="shared" si="2"/>
        <v>0</v>
      </c>
      <c r="AL29" s="3">
        <f t="shared" si="3"/>
        <v>0</v>
      </c>
    </row>
    <row r="30" spans="1:41" ht="21" thickTop="1" thickBot="1" x14ac:dyDescent="0.4">
      <c r="B30" s="55" t="s">
        <v>12</v>
      </c>
      <c r="C30" s="58">
        <f>COUNTA(C5:C29)</f>
        <v>0</v>
      </c>
      <c r="D30" s="55"/>
      <c r="E30" s="186"/>
      <c r="F30" s="57">
        <f>SUM(F5:F29)</f>
        <v>0</v>
      </c>
      <c r="G30" s="57">
        <f>SUM(G5:G29)</f>
        <v>-0.3</v>
      </c>
      <c r="H30" s="88" t="s">
        <v>97</v>
      </c>
      <c r="I30" s="201">
        <f>SUM(H5:L29)</f>
        <v>0</v>
      </c>
      <c r="J30" s="89"/>
      <c r="K30" s="89"/>
      <c r="L30" s="89" t="s">
        <v>98</v>
      </c>
      <c r="M30" s="200">
        <f>SUM(H5:M29)</f>
        <v>0</v>
      </c>
      <c r="N30" s="1"/>
    </row>
    <row r="31" spans="1:41" ht="30.5" thickTop="1" x14ac:dyDescent="0.55000000000000004">
      <c r="AM31" s="66">
        <v>0.8</v>
      </c>
      <c r="AN31" s="65" t="s">
        <v>5</v>
      </c>
      <c r="AO31" s="67">
        <f t="shared" ref="AO31:AO38" si="4">+AK31*AM31</f>
        <v>0</v>
      </c>
    </row>
    <row r="32" spans="1:41" ht="30" x14ac:dyDescent="0.55000000000000004">
      <c r="AM32" s="69">
        <v>0.7</v>
      </c>
      <c r="AN32" s="68" t="s">
        <v>5</v>
      </c>
      <c r="AO32" s="70">
        <f t="shared" si="4"/>
        <v>0</v>
      </c>
    </row>
    <row r="33" spans="36:43" ht="30" x14ac:dyDescent="0.55000000000000004">
      <c r="AM33" s="69">
        <v>0.6</v>
      </c>
      <c r="AN33" s="68" t="s">
        <v>5</v>
      </c>
      <c r="AO33" s="70">
        <f t="shared" si="4"/>
        <v>0</v>
      </c>
    </row>
    <row r="34" spans="36:43" ht="30" x14ac:dyDescent="0.55000000000000004">
      <c r="AM34" s="69">
        <v>0.5</v>
      </c>
      <c r="AN34" s="68" t="s">
        <v>5</v>
      </c>
      <c r="AO34" s="70">
        <f t="shared" si="4"/>
        <v>0</v>
      </c>
    </row>
    <row r="35" spans="36:43" ht="30" x14ac:dyDescent="0.55000000000000004">
      <c r="AM35" s="69">
        <v>0.4</v>
      </c>
      <c r="AN35" s="68" t="s">
        <v>5</v>
      </c>
      <c r="AO35" s="70">
        <f t="shared" si="4"/>
        <v>0</v>
      </c>
    </row>
    <row r="36" spans="36:43" ht="30" x14ac:dyDescent="0.55000000000000004">
      <c r="AM36" s="69">
        <v>0.3</v>
      </c>
      <c r="AN36" s="68" t="s">
        <v>5</v>
      </c>
      <c r="AO36" s="70">
        <f t="shared" si="4"/>
        <v>0</v>
      </c>
    </row>
    <row r="37" spans="36:43" ht="30" x14ac:dyDescent="0.55000000000000004">
      <c r="AM37" s="69">
        <v>0.2</v>
      </c>
      <c r="AN37" s="68" t="s">
        <v>5</v>
      </c>
      <c r="AO37" s="70">
        <f t="shared" si="4"/>
        <v>0</v>
      </c>
    </row>
    <row r="38" spans="36:43" ht="30.5" thickBot="1" x14ac:dyDescent="0.6">
      <c r="AM38" s="72">
        <v>0.1</v>
      </c>
      <c r="AN38" s="71" t="s">
        <v>5</v>
      </c>
      <c r="AO38" s="73">
        <f t="shared" si="4"/>
        <v>0</v>
      </c>
    </row>
    <row r="39" spans="36:43" ht="40" thickBot="1" x14ac:dyDescent="1.1499999999999999">
      <c r="AM39" s="75"/>
      <c r="AN39" s="74"/>
      <c r="AO39" s="76">
        <f>IF(AK39&gt;10,"ERR",SUM(AO31:AO38))</f>
        <v>0</v>
      </c>
    </row>
    <row r="40" spans="36:43" ht="30" x14ac:dyDescent="0.55000000000000004">
      <c r="AM40" s="78">
        <v>0.5</v>
      </c>
      <c r="AN40" s="77" t="s">
        <v>5</v>
      </c>
      <c r="AO40" s="79">
        <f>+AK40*AM40</f>
        <v>0</v>
      </c>
    </row>
    <row r="41" spans="36:43" ht="30" x14ac:dyDescent="0.55000000000000004">
      <c r="AM41" s="80"/>
      <c r="AN41" s="68" t="s">
        <v>5</v>
      </c>
      <c r="AO41" s="70">
        <f>IF(AK41="c",0.3,IF(AK41="d",0.5,IF(AK41="e",0.5,IF(AK41="f",0.5,IF(AK41="a",0,IF(AK41="b",0,IF(AK41="",0,"error")))))))</f>
        <v>0</v>
      </c>
    </row>
    <row r="42" spans="36:43" ht="15" customHeight="1" thickBot="1" x14ac:dyDescent="0.6">
      <c r="AM42" s="81"/>
      <c r="AN42" s="71" t="s">
        <v>5</v>
      </c>
      <c r="AO42" s="73">
        <f>+AK42</f>
        <v>0</v>
      </c>
    </row>
    <row r="43" spans="36:43" ht="15.75" customHeight="1" x14ac:dyDescent="0.35">
      <c r="AJ43" s="207" t="s">
        <v>22</v>
      </c>
      <c r="AK43" s="208"/>
      <c r="AL43" s="208"/>
      <c r="AM43" s="208"/>
      <c r="AN43" s="211"/>
      <c r="AO43" s="213">
        <f>SUM(AO39:AO42)</f>
        <v>0</v>
      </c>
    </row>
    <row r="44" spans="36:43" ht="16" thickBot="1" x14ac:dyDescent="0.4">
      <c r="AJ44" s="209"/>
      <c r="AK44" s="210"/>
      <c r="AL44" s="210"/>
      <c r="AM44" s="210"/>
      <c r="AN44" s="212"/>
      <c r="AO44" s="214"/>
    </row>
    <row r="45" spans="36:43" ht="303" thickTop="1" x14ac:dyDescent="8.25">
      <c r="AQ45" s="105" t="str">
        <f>+H30</f>
        <v>KM:</v>
      </c>
    </row>
  </sheetData>
  <mergeCells count="3">
    <mergeCell ref="AN43:AN44"/>
    <mergeCell ref="AJ43:AM44"/>
    <mergeCell ref="AO43:AO44"/>
  </mergeCells>
  <conditionalFormatting sqref="AO39">
    <cfRule type="cellIs" dxfId="23" priority="6" stopIfTrue="1" operator="equal">
      <formula>"ERR"</formula>
    </cfRule>
  </conditionalFormatting>
  <conditionalFormatting sqref="AA6:AA8">
    <cfRule type="cellIs" dxfId="22" priority="2" operator="greaterThan">
      <formula>5</formula>
    </cfRule>
  </conditionalFormatting>
  <conditionalFormatting sqref="Z14">
    <cfRule type="cellIs" dxfId="21" priority="4" stopIfTrue="1" operator="equal">
      <formula>"ERR"</formula>
    </cfRule>
  </conditionalFormatting>
  <conditionalFormatting sqref="T14">
    <cfRule type="cellIs" dxfId="20" priority="5" stopIfTrue="1" operator="between">
      <formula>0.1</formula>
      <formula>9.9</formula>
    </cfRule>
  </conditionalFormatting>
  <conditionalFormatting sqref="AA5">
    <cfRule type="cellIs" dxfId="19" priority="3" operator="greaterThan">
      <formula>5</formula>
    </cfRule>
  </conditionalFormatting>
  <conditionalFormatting sqref="S14">
    <cfRule type="cellIs" dxfId="18" priority="1" stopIfTrue="1" operator="between">
      <formula>0.1</formula>
      <formula>9.9</formula>
    </cfRule>
  </conditionalFormatting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1"/>
  <headerFooter alignWithMargins="0">
    <oddFooter xml:space="preserve">&amp;R&amp;"Times New Roman,Normal"&amp;8TT, NOR  19.11.05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45"/>
  <sheetViews>
    <sheetView topLeftCell="A4" zoomScale="70" zoomScaleNormal="70" workbookViewId="0">
      <selection activeCell="N30" sqref="N30"/>
    </sheetView>
  </sheetViews>
  <sheetFormatPr baseColWidth="10" defaultColWidth="8.921875" defaultRowHeight="15.5" x14ac:dyDescent="0.35"/>
  <cols>
    <col min="1" max="1" width="3.84375" customWidth="1"/>
    <col min="2" max="2" width="30.61328125" customWidth="1"/>
    <col min="3" max="3" width="5.4609375" style="2" customWidth="1"/>
    <col min="4" max="5" width="3.15234375" style="2" customWidth="1"/>
    <col min="6" max="6" width="4.84375" style="47" customWidth="1"/>
    <col min="7" max="7" width="7.15234375" style="47" customWidth="1"/>
    <col min="8" max="8" width="6.4609375" style="47" customWidth="1"/>
    <col min="9" max="11" width="3.921875" style="47" customWidth="1"/>
    <col min="12" max="12" width="2.84375" style="47" customWidth="1"/>
    <col min="13" max="13" width="5.69140625" style="47" customWidth="1"/>
    <col min="14" max="14" width="34.4609375" customWidth="1"/>
    <col min="15" max="15" width="2.4609375" customWidth="1"/>
    <col min="16" max="16" width="1.84375" style="2" customWidth="1"/>
    <col min="17" max="17" width="1.921875" style="1" customWidth="1"/>
    <col min="18" max="18" width="2.53515625" style="1" customWidth="1"/>
    <col min="19" max="19" width="3.07421875" style="1" customWidth="1"/>
    <col min="20" max="20" width="4.3828125" style="1" customWidth="1"/>
    <col min="21" max="21" width="2" customWidth="1"/>
    <col min="22" max="22" width="4.23046875" customWidth="1"/>
    <col min="23" max="23" width="4.07421875" style="4" customWidth="1"/>
    <col min="24" max="24" width="2" style="2" customWidth="1"/>
    <col min="25" max="25" width="5.07421875" style="2" customWidth="1"/>
    <col min="26" max="26" width="6.69140625" customWidth="1"/>
    <col min="27" max="27" width="3" customWidth="1"/>
    <col min="28" max="28" width="18.23046875" customWidth="1"/>
    <col min="29" max="29" width="3" customWidth="1"/>
    <col min="30" max="30" width="4.4609375" customWidth="1"/>
    <col min="31" max="31" width="1.4609375" customWidth="1"/>
    <col min="32" max="36" width="4.4609375" customWidth="1"/>
    <col min="37" max="37" width="6.07421875" customWidth="1"/>
    <col min="39" max="39" width="8.3828125" customWidth="1"/>
    <col min="40" max="40" width="4.53515625" customWidth="1"/>
    <col min="41" max="41" width="10.61328125" customWidth="1"/>
    <col min="43" max="43" width="91.07421875" customWidth="1"/>
  </cols>
  <sheetData>
    <row r="1" spans="1:38" s="3" customFormat="1" ht="52.5" customHeight="1" x14ac:dyDescent="0.2">
      <c r="B1" s="8" t="s">
        <v>24</v>
      </c>
      <c r="C1" s="9"/>
      <c r="D1" s="9"/>
      <c r="E1" s="9"/>
      <c r="F1" s="46"/>
      <c r="G1" s="46"/>
    </row>
    <row r="2" spans="1:38" s="3" customFormat="1" ht="23.25" customHeight="1" x14ac:dyDescent="0.4">
      <c r="B2" s="59" t="s">
        <v>23</v>
      </c>
      <c r="C2" s="91" t="s">
        <v>84</v>
      </c>
      <c r="D2" s="9"/>
      <c r="E2" s="9"/>
      <c r="F2" s="46"/>
      <c r="G2" s="46"/>
      <c r="H2" s="46"/>
      <c r="I2" s="46"/>
      <c r="J2" s="46"/>
      <c r="K2" s="46"/>
      <c r="L2" s="46"/>
      <c r="M2" s="46"/>
    </row>
    <row r="3" spans="1:38" s="3" customFormat="1" ht="21.75" customHeight="1" x14ac:dyDescent="0.35">
      <c r="B3" s="8"/>
      <c r="C3" s="9"/>
      <c r="D3" s="9"/>
      <c r="E3" s="9"/>
      <c r="F3" s="46"/>
      <c r="G3" s="46"/>
      <c r="H3" s="46"/>
      <c r="I3" s="46"/>
      <c r="J3" s="46"/>
      <c r="K3" s="46"/>
      <c r="L3" s="46"/>
      <c r="M3" s="196" t="s">
        <v>95</v>
      </c>
      <c r="O3" s="120"/>
    </row>
    <row r="4" spans="1:38" s="3" customFormat="1" ht="15.75" customHeight="1" x14ac:dyDescent="0.3">
      <c r="A4" s="40"/>
      <c r="B4" s="45" t="s">
        <v>13</v>
      </c>
      <c r="C4" s="42" t="s">
        <v>14</v>
      </c>
      <c r="D4" s="42" t="s">
        <v>11</v>
      </c>
      <c r="E4" s="180" t="s">
        <v>94</v>
      </c>
      <c r="F4" s="187" t="s">
        <v>21</v>
      </c>
      <c r="G4" s="187" t="s">
        <v>33</v>
      </c>
      <c r="H4" s="90" t="s">
        <v>15</v>
      </c>
      <c r="I4" s="90"/>
      <c r="J4" s="90"/>
      <c r="K4" s="90"/>
      <c r="L4" s="90"/>
      <c r="M4" s="187" t="s">
        <v>96</v>
      </c>
      <c r="N4" s="43" t="s">
        <v>16</v>
      </c>
      <c r="O4" s="123" t="s">
        <v>91</v>
      </c>
      <c r="P4" s="124" t="s">
        <v>92</v>
      </c>
      <c r="Q4" s="125"/>
      <c r="R4" s="125"/>
      <c r="S4" s="123" t="s">
        <v>91</v>
      </c>
      <c r="T4" s="124" t="s">
        <v>92</v>
      </c>
      <c r="U4" s="125"/>
      <c r="V4" s="123" t="s">
        <v>91</v>
      </c>
      <c r="W4" s="124" t="s">
        <v>92</v>
      </c>
      <c r="X4" s="125"/>
      <c r="Y4" s="123" t="s">
        <v>91</v>
      </c>
      <c r="Z4" s="124" t="s">
        <v>92</v>
      </c>
    </row>
    <row r="5" spans="1:38" s="3" customFormat="1" ht="18" customHeight="1" x14ac:dyDescent="0.4">
      <c r="A5" s="44">
        <v>1</v>
      </c>
      <c r="B5" s="97" t="s">
        <v>85</v>
      </c>
      <c r="C5" s="60" t="s">
        <v>48</v>
      </c>
      <c r="D5" s="41"/>
      <c r="E5" s="181"/>
      <c r="F5" s="188"/>
      <c r="G5" s="189"/>
      <c r="H5" s="83">
        <v>0.3</v>
      </c>
      <c r="I5" s="84"/>
      <c r="J5" s="84"/>
      <c r="K5" s="84"/>
      <c r="L5" s="84"/>
      <c r="M5" s="197"/>
      <c r="N5" s="101" t="s">
        <v>50</v>
      </c>
      <c r="O5" s="126">
        <f>COUNTIF($C$5:$C$36,"H")</f>
        <v>0</v>
      </c>
      <c r="P5" s="127">
        <f>COUNTIF($AK$5:$AK$29,"H")</f>
        <v>0</v>
      </c>
      <c r="Q5" s="106"/>
      <c r="R5" s="107" t="s">
        <v>26</v>
      </c>
      <c r="S5" s="128">
        <f>IF(SUM(O$5:O5)&gt;8, IF(SUM(S5:S$5)=8, 0, 8 -SUM(O5:O$5)), O5)</f>
        <v>0</v>
      </c>
      <c r="T5" s="129">
        <f>IF(SUM(P$5:P5)&gt;10, IF(SUM(T5:T$5)=10, 0, 10 -SUM(P5:P$5)), P5)</f>
        <v>0</v>
      </c>
      <c r="U5" s="108" t="s">
        <v>7</v>
      </c>
      <c r="V5" s="130">
        <v>0.8</v>
      </c>
      <c r="W5" s="131">
        <v>0.8</v>
      </c>
      <c r="X5" s="109" t="s">
        <v>5</v>
      </c>
      <c r="Y5" s="132">
        <f>+S5*V5</f>
        <v>0</v>
      </c>
      <c r="Z5" s="133">
        <f t="shared" ref="Z5:Z12" si="0">+T5*W5</f>
        <v>0</v>
      </c>
      <c r="AA5" s="134">
        <f>COUNTIF($AL$5:$AL$29,"I")</f>
        <v>1</v>
      </c>
      <c r="AB5" s="135" t="str">
        <f>IF(AA5&gt;5,"zuviel Elemente aus Gr.I","Gr I  Ok")</f>
        <v>Gr I  Ok</v>
      </c>
      <c r="AC5" s="53"/>
      <c r="AK5" s="3" t="str">
        <f>IF(ISBLANK(E5),C5,0)</f>
        <v>NE</v>
      </c>
      <c r="AL5" s="3">
        <f>IF(ISBLANK(E5),D5,0)</f>
        <v>0</v>
      </c>
    </row>
    <row r="6" spans="1:38" s="3" customFormat="1" ht="18" customHeight="1" x14ac:dyDescent="0.4">
      <c r="A6" s="31">
        <v>2</v>
      </c>
      <c r="B6" s="96" t="s">
        <v>86</v>
      </c>
      <c r="C6" s="95" t="s">
        <v>4</v>
      </c>
      <c r="D6" s="93" t="s">
        <v>39</v>
      </c>
      <c r="E6" s="182"/>
      <c r="F6" s="190"/>
      <c r="G6" s="191"/>
      <c r="H6" s="85"/>
      <c r="I6" s="82"/>
      <c r="J6" s="82"/>
      <c r="K6" s="82"/>
      <c r="L6" s="82"/>
      <c r="M6" s="198"/>
      <c r="N6" s="63"/>
      <c r="O6" s="136">
        <f>COUNTIF($C$5:$C$36,"G")</f>
        <v>0</v>
      </c>
      <c r="P6" s="137">
        <f>COUNTIF($AK$5:$AK$29,"G")</f>
        <v>0</v>
      </c>
      <c r="Q6" s="110"/>
      <c r="R6" s="111" t="s">
        <v>10</v>
      </c>
      <c r="S6" s="138">
        <f>IF(SUM(O$5:O6)&gt;8, IF(SUM(S$5:S5)=8, 0, 8 -SUM(O$5:O5)), O6)</f>
        <v>0</v>
      </c>
      <c r="T6" s="134">
        <f>IF(SUM(P$5:P6)&gt;10, IF(SUM(T$5:T5)=10, 0, 10 -SUM(P$5:P5)), P6)</f>
        <v>0</v>
      </c>
      <c r="U6" s="110" t="s">
        <v>7</v>
      </c>
      <c r="V6" s="139">
        <v>0.8</v>
      </c>
      <c r="W6" s="140">
        <v>0.7</v>
      </c>
      <c r="X6" s="112" t="s">
        <v>5</v>
      </c>
      <c r="Y6" s="132">
        <f t="shared" ref="Y6:Y12" si="1">+S6*V6</f>
        <v>0</v>
      </c>
      <c r="Z6" s="141">
        <f t="shared" si="0"/>
        <v>0</v>
      </c>
      <c r="AA6" s="134">
        <f>COUNTIF($AL$5:$AL$29,"II")</f>
        <v>1</v>
      </c>
      <c r="AB6" s="135" t="str">
        <f>IF(AA6&gt;5,"zuviel Elemente aus Gr.II","Gr II  Ok")</f>
        <v>Gr II  Ok</v>
      </c>
      <c r="AC6" s="53"/>
      <c r="AK6" s="3" t="str">
        <f t="shared" ref="AK6:AK29" si="2">IF(ISBLANK(E6),C6,0)</f>
        <v>A</v>
      </c>
      <c r="AL6" s="3" t="str">
        <f t="shared" ref="AL6:AL29" si="3">IF(ISBLANK(E6),D6,0)</f>
        <v>II</v>
      </c>
    </row>
    <row r="7" spans="1:38" s="3" customFormat="1" ht="18" customHeight="1" x14ac:dyDescent="0.4">
      <c r="A7" s="31">
        <v>3</v>
      </c>
      <c r="B7" s="96" t="s">
        <v>47</v>
      </c>
      <c r="C7" s="61" t="s">
        <v>48</v>
      </c>
      <c r="D7" s="33"/>
      <c r="E7" s="183"/>
      <c r="F7" s="190"/>
      <c r="G7" s="191"/>
      <c r="H7" s="82"/>
      <c r="I7" s="82"/>
      <c r="J7" s="82"/>
      <c r="K7" s="82"/>
      <c r="L7" s="82"/>
      <c r="M7" s="198"/>
      <c r="N7" s="122"/>
      <c r="O7" s="136">
        <f>COUNTIF($C$5:$C$36,"F")</f>
        <v>0</v>
      </c>
      <c r="P7" s="137">
        <f>COUNTIF($AK$5:$AK$29,"F")</f>
        <v>0</v>
      </c>
      <c r="Q7" s="51"/>
      <c r="R7" s="18" t="s">
        <v>6</v>
      </c>
      <c r="S7" s="138">
        <f>IF(SUM(O$5:O7)&gt;8, IF(SUM(S$5:S6)=8, 0, 8 -SUM(O$5:O6)), O7)</f>
        <v>0</v>
      </c>
      <c r="T7" s="134">
        <f>IF(SUM(P$5:P7)&gt;10, IF(SUM(T$5:T6)=10, 0, 10 -SUM(P$5:P6)), P7)</f>
        <v>0</v>
      </c>
      <c r="U7" s="19" t="s">
        <v>7</v>
      </c>
      <c r="V7" s="142">
        <v>0.8</v>
      </c>
      <c r="W7" s="143">
        <v>0.6</v>
      </c>
      <c r="X7" s="34" t="s">
        <v>5</v>
      </c>
      <c r="Y7" s="132">
        <f t="shared" si="1"/>
        <v>0</v>
      </c>
      <c r="Z7" s="141">
        <f t="shared" si="0"/>
        <v>0</v>
      </c>
      <c r="AA7" s="134">
        <f>COUNTIF($AL$5:$AL$29,"III")</f>
        <v>3</v>
      </c>
      <c r="AB7" s="135" t="str">
        <f>IF(AA7&gt;5,"zuviel Elemente aus Gr.III","Gr III  Ok")</f>
        <v>Gr III  Ok</v>
      </c>
      <c r="AC7" s="49"/>
      <c r="AK7" s="3" t="str">
        <f t="shared" si="2"/>
        <v>NE</v>
      </c>
      <c r="AL7" s="3">
        <f t="shared" si="3"/>
        <v>0</v>
      </c>
    </row>
    <row r="8" spans="1:38" s="3" customFormat="1" ht="18" customHeight="1" x14ac:dyDescent="0.4">
      <c r="A8" s="31">
        <v>4</v>
      </c>
      <c r="B8" s="96" t="s">
        <v>87</v>
      </c>
      <c r="C8" s="61"/>
      <c r="D8" s="33"/>
      <c r="E8" s="183"/>
      <c r="F8" s="190"/>
      <c r="G8" s="191"/>
      <c r="H8" s="82">
        <v>0.1</v>
      </c>
      <c r="I8" s="82"/>
      <c r="J8" s="82"/>
      <c r="K8" s="82"/>
      <c r="L8" s="82"/>
      <c r="M8" s="198"/>
      <c r="N8" s="122" t="s">
        <v>109</v>
      </c>
      <c r="O8" s="144">
        <f>COUNTIF($C$5:$C$36,"E")</f>
        <v>0</v>
      </c>
      <c r="P8" s="145">
        <f>COUNTIF($AK$5:$AK$29,"E")</f>
        <v>0</v>
      </c>
      <c r="Q8" s="10"/>
      <c r="R8" s="11" t="s">
        <v>0</v>
      </c>
      <c r="S8" s="138">
        <f>IF(SUM(O$5:O8)&gt;8, IF(SUM(S$5:S7)=8, 0, 8 -SUM(O$5:O7)), O8)</f>
        <v>0</v>
      </c>
      <c r="T8" s="134">
        <f>IF(SUM(P$5:P8)&gt;10, IF(SUM(T$5:T7)=10, 0, 10 -SUM(P$5:P7)), P8)</f>
        <v>0</v>
      </c>
      <c r="U8" s="12" t="s">
        <v>7</v>
      </c>
      <c r="V8" s="146">
        <v>0.8</v>
      </c>
      <c r="W8" s="147">
        <v>0.5</v>
      </c>
      <c r="X8" s="34" t="s">
        <v>5</v>
      </c>
      <c r="Y8" s="132">
        <f t="shared" si="1"/>
        <v>0</v>
      </c>
      <c r="Z8" s="148">
        <f t="shared" si="0"/>
        <v>0</v>
      </c>
      <c r="AA8" s="134">
        <f>COUNTIF($AL$5:$AL$29,"IV")</f>
        <v>0</v>
      </c>
      <c r="AB8" s="135" t="str">
        <f>IF(AA8&gt;5,"zuviel Elemente aus Gr.IV","Gr IV  Ok")</f>
        <v>Gr IV  Ok</v>
      </c>
      <c r="AC8" s="48"/>
      <c r="AK8" s="3">
        <f t="shared" si="2"/>
        <v>0</v>
      </c>
      <c r="AL8" s="3">
        <f t="shared" si="3"/>
        <v>0</v>
      </c>
    </row>
    <row r="9" spans="1:38" ht="18" customHeight="1" x14ac:dyDescent="0.4">
      <c r="A9" s="31">
        <v>5</v>
      </c>
      <c r="B9" s="98" t="s">
        <v>55</v>
      </c>
      <c r="C9" s="95" t="s">
        <v>48</v>
      </c>
      <c r="D9" s="93"/>
      <c r="E9" s="183"/>
      <c r="F9" s="190"/>
      <c r="G9" s="191"/>
      <c r="H9" s="82">
        <v>0.3</v>
      </c>
      <c r="I9" s="82"/>
      <c r="J9" s="82"/>
      <c r="K9" s="82"/>
      <c r="L9" s="82"/>
      <c r="M9" s="198"/>
      <c r="N9" s="122" t="s">
        <v>110</v>
      </c>
      <c r="O9" s="144">
        <f>COUNTIF($C$5:$C$36,"D")</f>
        <v>0</v>
      </c>
      <c r="P9" s="145">
        <f>COUNTIF($AK$5:$AK$29,"D")</f>
        <v>0</v>
      </c>
      <c r="Q9" s="10"/>
      <c r="R9" s="11" t="s">
        <v>1</v>
      </c>
      <c r="S9" s="138">
        <f>IF(SUM(O$5:O9)&gt;8, IF(SUM(S$5:S8)=8, 0, 8 -SUM(O$5:O8)), O9)</f>
        <v>0</v>
      </c>
      <c r="T9" s="134">
        <f>IF(SUM(P$5:P9)&gt;10, IF(SUM(T$5:T8)=10, 0, 10 -SUM(P$5:P8)), P9)</f>
        <v>0</v>
      </c>
      <c r="U9" s="12" t="s">
        <v>7</v>
      </c>
      <c r="V9" s="146">
        <v>0.8</v>
      </c>
      <c r="W9" s="147">
        <v>0.4</v>
      </c>
      <c r="X9" s="34" t="s">
        <v>5</v>
      </c>
      <c r="Y9" s="132">
        <f t="shared" si="1"/>
        <v>0</v>
      </c>
      <c r="Z9" s="148">
        <f t="shared" si="0"/>
        <v>0</v>
      </c>
      <c r="AB9" s="113" t="s">
        <v>27</v>
      </c>
      <c r="AC9" s="48"/>
      <c r="AD9" s="3"/>
      <c r="AE9" s="3"/>
      <c r="AF9" s="3"/>
      <c r="AG9" s="3"/>
      <c r="AH9" s="3"/>
      <c r="AK9" s="3" t="str">
        <f t="shared" si="2"/>
        <v>NE</v>
      </c>
      <c r="AL9" s="3">
        <f t="shared" si="3"/>
        <v>0</v>
      </c>
    </row>
    <row r="10" spans="1:38" ht="18" customHeight="1" x14ac:dyDescent="0.4">
      <c r="A10" s="31">
        <v>6</v>
      </c>
      <c r="B10" s="97" t="s">
        <v>88</v>
      </c>
      <c r="C10" s="61" t="s">
        <v>4</v>
      </c>
      <c r="D10" s="33" t="s">
        <v>40</v>
      </c>
      <c r="E10" s="183"/>
      <c r="F10" s="192"/>
      <c r="G10" s="193"/>
      <c r="H10" s="82">
        <v>0.1</v>
      </c>
      <c r="I10" s="82">
        <v>0.3</v>
      </c>
      <c r="J10" s="102"/>
      <c r="K10" s="102"/>
      <c r="L10" s="102"/>
      <c r="M10" s="198"/>
      <c r="N10" s="122" t="s">
        <v>111</v>
      </c>
      <c r="O10" s="144">
        <f>COUNTIF($C$5:$C$36,"C")</f>
        <v>0</v>
      </c>
      <c r="P10" s="145">
        <f>COUNTIF($AK$5:$AK$29,"C")</f>
        <v>0</v>
      </c>
      <c r="Q10" s="10"/>
      <c r="R10" s="11" t="s">
        <v>2</v>
      </c>
      <c r="S10" s="138">
        <f>IF(SUM(O$5:O10)&gt;8, IF(SUM(S$5:S9)=8, 0, 8 -SUM(O$5:O9)), O10)</f>
        <v>0</v>
      </c>
      <c r="T10" s="134">
        <f>IF(SUM(P$5:P10)&gt;10, IF(SUM(T$5:T9)=10, 0, 10 -SUM(P$5:P9)), P10)</f>
        <v>0</v>
      </c>
      <c r="U10" s="12" t="s">
        <v>7</v>
      </c>
      <c r="V10" s="146">
        <v>0.6</v>
      </c>
      <c r="W10" s="147">
        <v>0.3</v>
      </c>
      <c r="X10" s="34" t="s">
        <v>5</v>
      </c>
      <c r="Y10" s="132">
        <f t="shared" si="1"/>
        <v>0</v>
      </c>
      <c r="Z10" s="148">
        <f t="shared" si="0"/>
        <v>0</v>
      </c>
      <c r="AB10" s="113" t="s">
        <v>28</v>
      </c>
      <c r="AC10" s="48"/>
      <c r="AD10" s="3"/>
      <c r="AE10" s="3"/>
      <c r="AF10" s="3"/>
      <c r="AG10" s="3"/>
      <c r="AH10" s="3"/>
      <c r="AK10" s="3" t="str">
        <f t="shared" si="2"/>
        <v>A</v>
      </c>
      <c r="AL10" s="3" t="str">
        <f t="shared" si="3"/>
        <v>III</v>
      </c>
    </row>
    <row r="11" spans="1:38" ht="18" customHeight="1" x14ac:dyDescent="0.4">
      <c r="A11" s="31">
        <v>7</v>
      </c>
      <c r="B11" s="96" t="s">
        <v>46</v>
      </c>
      <c r="C11" s="95" t="s">
        <v>48</v>
      </c>
      <c r="D11" s="93"/>
      <c r="E11" s="183"/>
      <c r="F11" s="190"/>
      <c r="G11" s="191"/>
      <c r="H11" s="82"/>
      <c r="I11" s="82"/>
      <c r="J11" s="82"/>
      <c r="K11" s="82"/>
      <c r="L11" s="82"/>
      <c r="M11" s="198"/>
      <c r="N11" s="122"/>
      <c r="O11" s="144">
        <f>COUNTIF($C$5:$C$36,"B")</f>
        <v>1</v>
      </c>
      <c r="P11" s="145">
        <f>COUNTIF($AK$5:$AK$29,"B")</f>
        <v>1</v>
      </c>
      <c r="Q11" s="10"/>
      <c r="R11" s="11" t="s">
        <v>3</v>
      </c>
      <c r="S11" s="138">
        <f>IF(SUM(O$5:O11)&gt;8, IF(SUM(S$5:S10)=8, 0, 8 -SUM(O$5:O10)), O11)</f>
        <v>1</v>
      </c>
      <c r="T11" s="134">
        <f>IF(SUM(P$5:P11)&gt;10, IF(SUM(T$5:T10)=10, 0, 10 -SUM(P$5:P10)), P11)</f>
        <v>1</v>
      </c>
      <c r="U11" s="12" t="s">
        <v>7</v>
      </c>
      <c r="V11" s="146">
        <v>0.4</v>
      </c>
      <c r="W11" s="147">
        <v>0.2</v>
      </c>
      <c r="X11" s="34" t="s">
        <v>5</v>
      </c>
      <c r="Y11" s="132">
        <f t="shared" si="1"/>
        <v>0.4</v>
      </c>
      <c r="Z11" s="148">
        <f t="shared" si="0"/>
        <v>0.2</v>
      </c>
      <c r="AB11" s="113" t="s">
        <v>29</v>
      </c>
      <c r="AC11" s="48"/>
      <c r="AD11" s="3"/>
      <c r="AE11" s="3"/>
      <c r="AF11" s="3"/>
      <c r="AG11" s="3"/>
      <c r="AH11" s="3"/>
      <c r="AK11" s="3" t="str">
        <f t="shared" si="2"/>
        <v>NE</v>
      </c>
      <c r="AL11" s="3">
        <f t="shared" si="3"/>
        <v>0</v>
      </c>
    </row>
    <row r="12" spans="1:38" ht="18" customHeight="1" x14ac:dyDescent="0.4">
      <c r="A12" s="31">
        <v>8</v>
      </c>
      <c r="B12" s="96" t="s">
        <v>51</v>
      </c>
      <c r="C12" s="95" t="s">
        <v>3</v>
      </c>
      <c r="D12" s="93" t="s">
        <v>42</v>
      </c>
      <c r="E12" s="183"/>
      <c r="F12" s="190"/>
      <c r="G12" s="191"/>
      <c r="H12" s="85">
        <v>0.3</v>
      </c>
      <c r="I12" s="82">
        <v>0.1</v>
      </c>
      <c r="J12" s="82">
        <v>0.3</v>
      </c>
      <c r="K12" s="82"/>
      <c r="L12" s="82"/>
      <c r="M12" s="198"/>
      <c r="N12" s="63" t="s">
        <v>112</v>
      </c>
      <c r="O12" s="149">
        <f>COUNTIF($C$5:$C$36,"A")</f>
        <v>4</v>
      </c>
      <c r="P12" s="150">
        <f>COUNTIF($AK$5:$AK$29,"A")</f>
        <v>4</v>
      </c>
      <c r="Q12" s="13"/>
      <c r="R12" s="11" t="s">
        <v>4</v>
      </c>
      <c r="S12" s="138">
        <f>IF(SUM(O$5:O12)&gt;8, IF(SUM(S$5:S11)=8, 0, 8 -SUM(O$5:O11)), O12)</f>
        <v>4</v>
      </c>
      <c r="T12" s="134">
        <f>IF(SUM(P$5:P12)&gt;10, IF(SUM(T$5:T11)=10, 0, 10 -SUM(P$5:P11)), P12)</f>
        <v>4</v>
      </c>
      <c r="U12" s="14" t="s">
        <v>7</v>
      </c>
      <c r="V12" s="151">
        <v>0.2</v>
      </c>
      <c r="W12" s="152">
        <v>0.1</v>
      </c>
      <c r="X12" s="35" t="s">
        <v>5</v>
      </c>
      <c r="Y12" s="132">
        <f t="shared" si="1"/>
        <v>0.8</v>
      </c>
      <c r="Z12" s="153">
        <f t="shared" si="0"/>
        <v>0.4</v>
      </c>
      <c r="AB12" s="113" t="s">
        <v>93</v>
      </c>
      <c r="AC12" s="48"/>
      <c r="AD12" s="3"/>
      <c r="AE12" s="3"/>
      <c r="AF12" s="3"/>
      <c r="AG12" s="3"/>
      <c r="AH12" s="3"/>
      <c r="AK12" s="3" t="str">
        <f t="shared" si="2"/>
        <v>B</v>
      </c>
      <c r="AL12" s="3" t="str">
        <f t="shared" si="3"/>
        <v>I</v>
      </c>
    </row>
    <row r="13" spans="1:38" ht="18" customHeight="1" thickBot="1" x14ac:dyDescent="0.45">
      <c r="A13" s="31">
        <v>9</v>
      </c>
      <c r="B13" s="96" t="s">
        <v>89</v>
      </c>
      <c r="C13" s="61" t="s">
        <v>48</v>
      </c>
      <c r="D13" s="33"/>
      <c r="E13" s="183"/>
      <c r="F13" s="190"/>
      <c r="G13" s="191"/>
      <c r="H13" s="85"/>
      <c r="I13" s="82"/>
      <c r="J13" s="82"/>
      <c r="K13" s="82"/>
      <c r="L13" s="82"/>
      <c r="M13" s="198"/>
      <c r="N13" s="63"/>
      <c r="O13" s="149">
        <f>COUNTIF($C$5:$C$29,"NE")</f>
        <v>5</v>
      </c>
      <c r="P13" s="154"/>
      <c r="Q13" s="110"/>
      <c r="R13" s="155" t="s">
        <v>48</v>
      </c>
      <c r="S13" s="138">
        <f>IF(SUM(O$5:O13)&gt;8, IF(SUM(S$5:S12)=8, 0, 8 -SUM(O$5:O12)), O13)</f>
        <v>3</v>
      </c>
      <c r="T13" s="53"/>
      <c r="U13" s="156"/>
      <c r="V13" s="157"/>
      <c r="W13" s="157"/>
      <c r="X13" s="158"/>
      <c r="Y13" s="112"/>
      <c r="Z13" s="159"/>
      <c r="AB13" s="113"/>
      <c r="AC13" s="3"/>
      <c r="AD13" s="3"/>
      <c r="AE13" s="3"/>
      <c r="AF13" s="3"/>
      <c r="AG13" s="3"/>
      <c r="AH13" s="3"/>
      <c r="AI13" s="3"/>
      <c r="AJ13" s="3"/>
      <c r="AK13" s="3" t="str">
        <f t="shared" si="2"/>
        <v>NE</v>
      </c>
      <c r="AL13" s="3">
        <f t="shared" si="3"/>
        <v>0</v>
      </c>
    </row>
    <row r="14" spans="1:38" ht="18" customHeight="1" thickTop="1" thickBot="1" x14ac:dyDescent="0.45">
      <c r="A14" s="31">
        <v>10</v>
      </c>
      <c r="B14" s="96" t="s">
        <v>43</v>
      </c>
      <c r="C14" s="61" t="s">
        <v>4</v>
      </c>
      <c r="D14" s="33" t="s">
        <v>40</v>
      </c>
      <c r="E14" s="183"/>
      <c r="F14" s="190"/>
      <c r="G14" s="191"/>
      <c r="H14" s="85">
        <v>0.1</v>
      </c>
      <c r="I14" s="82">
        <v>0.3</v>
      </c>
      <c r="J14" s="82"/>
      <c r="K14" s="82"/>
      <c r="L14" s="82"/>
      <c r="M14" s="198"/>
      <c r="N14" s="63" t="s">
        <v>113</v>
      </c>
      <c r="O14" s="160"/>
      <c r="P14" s="26"/>
      <c r="Q14" s="6"/>
      <c r="R14" s="7" t="s">
        <v>8</v>
      </c>
      <c r="S14" s="15">
        <f>SUM(S5:S13)-IF(SUM(S5:S13)=8,IF(S16=0,1,0))</f>
        <v>8</v>
      </c>
      <c r="T14" s="15">
        <f>SUM(T5:T12)</f>
        <v>5</v>
      </c>
      <c r="U14" s="16"/>
      <c r="V14" s="161"/>
      <c r="W14" s="161"/>
      <c r="X14" s="36"/>
      <c r="Y14" s="162">
        <f>IF(S14&gt;8,"ERR",SUM(Y5:Y12))</f>
        <v>1.2000000000000002</v>
      </c>
      <c r="Z14" s="21">
        <f>IF(T14&gt;10,"ERR",SUM(Z5:Z12))</f>
        <v>0.60000000000000009</v>
      </c>
      <c r="AB14" s="3"/>
      <c r="AC14" s="3"/>
      <c r="AD14" s="3"/>
      <c r="AE14" s="3"/>
      <c r="AF14" s="3"/>
      <c r="AG14" s="3"/>
      <c r="AH14" s="3"/>
      <c r="AI14" s="3"/>
      <c r="AJ14" s="3"/>
      <c r="AK14" s="3" t="str">
        <f t="shared" si="2"/>
        <v>A</v>
      </c>
      <c r="AL14" s="3" t="str">
        <f t="shared" si="3"/>
        <v>III</v>
      </c>
    </row>
    <row r="15" spans="1:38" ht="18" customHeight="1" thickTop="1" x14ac:dyDescent="0.4">
      <c r="A15" s="31">
        <v>11</v>
      </c>
      <c r="B15" s="96"/>
      <c r="C15" s="95"/>
      <c r="D15" s="93"/>
      <c r="E15" s="184"/>
      <c r="F15" s="190"/>
      <c r="G15" s="191"/>
      <c r="H15" s="85"/>
      <c r="I15" s="82"/>
      <c r="J15" s="82"/>
      <c r="K15" s="82"/>
      <c r="L15" s="82"/>
      <c r="M15" s="198"/>
      <c r="N15" s="63"/>
      <c r="O15" s="163"/>
      <c r="P15" s="27" t="s">
        <v>9</v>
      </c>
      <c r="Q15" s="17"/>
      <c r="R15" s="18"/>
      <c r="S15" s="164">
        <f>IF(COUNTIF($D$5:$D$29,"I")&gt;0,1,0) + IF(COUNTIF($D$5:$D$29,"II")&gt;0,1,0) + IF(COUNTIF($D$5:$D$29,"III")&gt;0,1,0)</f>
        <v>3</v>
      </c>
      <c r="T15" s="134">
        <f>IF(COUNTIF($AL$5:$AL$29,"I")&gt;0,1,0) + IF(COUNTIF($AL$5:$AAL$29,"II")&gt;0,1,0) + IF(COUNTIF($AL$5:$AL$29,"III")&gt;0,1,0)</f>
        <v>3</v>
      </c>
      <c r="U15" s="19" t="s">
        <v>7</v>
      </c>
      <c r="V15" s="142">
        <v>0.5</v>
      </c>
      <c r="W15" s="143">
        <v>0.5</v>
      </c>
      <c r="X15" s="37" t="s">
        <v>5</v>
      </c>
      <c r="Y15" s="165">
        <f>S15*V15</f>
        <v>1.5</v>
      </c>
      <c r="Z15" s="141">
        <f>+T15*W15</f>
        <v>1.5</v>
      </c>
      <c r="AB15" s="3"/>
      <c r="AC15" s="3"/>
      <c r="AD15" s="3"/>
      <c r="AE15" s="3"/>
      <c r="AF15" s="3"/>
      <c r="AG15" s="3"/>
      <c r="AH15" s="3"/>
      <c r="AI15" s="3"/>
      <c r="AJ15" s="3"/>
      <c r="AK15" s="3">
        <f t="shared" si="2"/>
        <v>0</v>
      </c>
      <c r="AL15" s="3">
        <f t="shared" si="3"/>
        <v>0</v>
      </c>
    </row>
    <row r="16" spans="1:38" ht="18" customHeight="1" x14ac:dyDescent="0.4">
      <c r="A16" s="31">
        <v>12</v>
      </c>
      <c r="B16" s="97"/>
      <c r="C16" s="95"/>
      <c r="D16" s="93"/>
      <c r="E16" s="183"/>
      <c r="F16" s="190"/>
      <c r="G16" s="191"/>
      <c r="H16" s="85"/>
      <c r="I16" s="82"/>
      <c r="J16" s="82"/>
      <c r="K16" s="82"/>
      <c r="L16" s="82"/>
      <c r="M16" s="198"/>
      <c r="N16" s="39"/>
      <c r="O16" s="166"/>
      <c r="P16" s="28" t="s">
        <v>20</v>
      </c>
      <c r="Q16" s="38"/>
      <c r="R16" s="38"/>
      <c r="S16" s="167" t="str">
        <f>C29</f>
        <v>A</v>
      </c>
      <c r="T16" s="168" t="str">
        <f>C29</f>
        <v>A</v>
      </c>
      <c r="U16" s="52" t="s">
        <v>7</v>
      </c>
      <c r="V16" s="169">
        <v>1</v>
      </c>
      <c r="W16" s="170">
        <v>1</v>
      </c>
      <c r="X16" s="34" t="s">
        <v>5</v>
      </c>
      <c r="Y16" s="171">
        <f>IF(S16="c",0.5,IF(S16="d",0.5,IF(S16="e",0.5,IF(S16="f",0.5,IF(S16="g",0.5,IF(S16="h",0.5,IF(S16="ne",0,IF(S16="a",0,IF(S16="b",0.3,IF(S16="",0,"error"))))))))))</f>
        <v>0</v>
      </c>
      <c r="Z16" s="148">
        <f>IF(T16="c",0.3,IF(T16="d",0.5,IF(T16="e",0.5,IF(T16="f",0.5,IF(T16="g",0.5,IF(T16="h",0.5,IF(T16="a",0,IF(T16="b",0,IF(T16="",0,"error")))))))))</f>
        <v>0</v>
      </c>
      <c r="AB16" s="3"/>
      <c r="AC16" s="3"/>
      <c r="AD16" s="3"/>
      <c r="AE16" s="3"/>
      <c r="AF16" s="3"/>
      <c r="AG16" s="3"/>
      <c r="AH16" s="3"/>
      <c r="AI16" s="3"/>
      <c r="AJ16" s="3"/>
      <c r="AK16" s="3">
        <f t="shared" si="2"/>
        <v>0</v>
      </c>
      <c r="AL16" s="3">
        <f t="shared" si="3"/>
        <v>0</v>
      </c>
    </row>
    <row r="17" spans="1:41" ht="18" customHeight="1" thickBot="1" x14ac:dyDescent="0.45">
      <c r="A17" s="31">
        <v>13</v>
      </c>
      <c r="B17" s="96"/>
      <c r="C17" s="95"/>
      <c r="D17" s="93"/>
      <c r="E17" s="184"/>
      <c r="F17" s="190"/>
      <c r="G17" s="191"/>
      <c r="H17" s="85"/>
      <c r="I17" s="82"/>
      <c r="J17" s="82"/>
      <c r="K17" s="82"/>
      <c r="L17" s="82"/>
      <c r="M17" s="198"/>
      <c r="N17" s="63"/>
      <c r="O17" s="172"/>
      <c r="P17" s="29" t="s">
        <v>21</v>
      </c>
      <c r="Q17" s="20"/>
      <c r="R17" s="20"/>
      <c r="S17" s="173"/>
      <c r="T17" s="50">
        <f>F30</f>
        <v>0</v>
      </c>
      <c r="U17" s="19" t="s">
        <v>7</v>
      </c>
      <c r="V17" s="169">
        <v>1</v>
      </c>
      <c r="W17" s="170">
        <v>1</v>
      </c>
      <c r="X17" s="35" t="s">
        <v>5</v>
      </c>
      <c r="Y17" s="174">
        <f>S17*V17</f>
        <v>0</v>
      </c>
      <c r="Z17" s="153">
        <f>+T17*W17</f>
        <v>0</v>
      </c>
      <c r="AB17" s="3"/>
      <c r="AC17" s="3"/>
      <c r="AD17" s="3"/>
      <c r="AE17" s="3"/>
      <c r="AF17" s="3"/>
      <c r="AG17" s="3"/>
      <c r="AH17" s="3"/>
      <c r="AI17" s="3"/>
      <c r="AJ17" s="3"/>
      <c r="AK17" s="3">
        <f t="shared" si="2"/>
        <v>0</v>
      </c>
      <c r="AL17" s="3">
        <f t="shared" si="3"/>
        <v>0</v>
      </c>
    </row>
    <row r="18" spans="1:41" s="5" customFormat="1" ht="18" customHeight="1" thickTop="1" thickBot="1" x14ac:dyDescent="0.45">
      <c r="A18" s="31">
        <v>14</v>
      </c>
      <c r="B18" s="96"/>
      <c r="C18" s="61"/>
      <c r="D18" s="33"/>
      <c r="E18" s="184"/>
      <c r="F18" s="190"/>
      <c r="G18" s="191"/>
      <c r="H18" s="85"/>
      <c r="I18" s="82"/>
      <c r="J18" s="82"/>
      <c r="K18" s="82"/>
      <c r="L18" s="82"/>
      <c r="M18" s="198"/>
      <c r="N18" s="114"/>
      <c r="O18" s="172"/>
      <c r="P18" s="30" t="s">
        <v>17</v>
      </c>
      <c r="Q18" s="22"/>
      <c r="R18" s="22"/>
      <c r="S18" s="22"/>
      <c r="T18" s="22"/>
      <c r="U18" s="22"/>
      <c r="V18" s="22"/>
      <c r="W18" s="23"/>
      <c r="X18" s="24" t="s">
        <v>5</v>
      </c>
      <c r="Y18" s="175">
        <f>SUM(Y14:Y16)</f>
        <v>2.7</v>
      </c>
      <c r="Z18" s="25">
        <f>SUM(Z14:Z17)</f>
        <v>2.1</v>
      </c>
      <c r="AB18" s="3"/>
      <c r="AC18" s="3"/>
      <c r="AD18" s="3"/>
      <c r="AE18" s="3"/>
      <c r="AF18" s="3"/>
      <c r="AG18" s="3"/>
      <c r="AH18" s="3"/>
      <c r="AI18" s="3"/>
      <c r="AJ18" s="3"/>
      <c r="AK18" s="3">
        <f t="shared" si="2"/>
        <v>0</v>
      </c>
      <c r="AL18" s="3">
        <f t="shared" si="3"/>
        <v>0</v>
      </c>
    </row>
    <row r="19" spans="1:41" ht="18" customHeight="1" thickTop="1" thickBot="1" x14ac:dyDescent="0.45">
      <c r="A19" s="31">
        <v>15</v>
      </c>
      <c r="B19" s="97"/>
      <c r="C19" s="61"/>
      <c r="D19" s="33"/>
      <c r="E19" s="184"/>
      <c r="F19" s="190"/>
      <c r="G19" s="191"/>
      <c r="H19" s="85"/>
      <c r="I19" s="82"/>
      <c r="J19" s="82"/>
      <c r="K19" s="82"/>
      <c r="L19" s="82"/>
      <c r="M19" s="198"/>
      <c r="N19" s="63"/>
      <c r="O19" s="176"/>
      <c r="P19" s="30" t="s">
        <v>34</v>
      </c>
      <c r="Q19" s="30"/>
      <c r="R19" s="30"/>
      <c r="S19" s="30"/>
      <c r="T19" s="30"/>
      <c r="U19" s="30"/>
      <c r="V19" s="30"/>
      <c r="W19" s="30"/>
      <c r="X19" s="24" t="s">
        <v>5</v>
      </c>
      <c r="Y19" s="3"/>
      <c r="Z19" s="25">
        <f>G30</f>
        <v>-0.3</v>
      </c>
      <c r="AB19" s="113" t="s">
        <v>100</v>
      </c>
      <c r="AC19" s="3"/>
      <c r="AD19" s="3"/>
      <c r="AE19" s="3"/>
      <c r="AF19" s="3"/>
      <c r="AG19" s="3"/>
      <c r="AH19" s="3"/>
      <c r="AI19" s="3"/>
      <c r="AJ19" s="3"/>
      <c r="AK19" s="3">
        <f t="shared" si="2"/>
        <v>0</v>
      </c>
      <c r="AL19" s="3">
        <f t="shared" si="3"/>
        <v>0</v>
      </c>
    </row>
    <row r="20" spans="1:41" ht="18" customHeight="1" thickTop="1" thickBot="1" x14ac:dyDescent="0.45">
      <c r="A20" s="31">
        <v>16</v>
      </c>
      <c r="B20" s="96"/>
      <c r="C20" s="61"/>
      <c r="D20" s="33"/>
      <c r="E20" s="184"/>
      <c r="F20" s="190"/>
      <c r="G20" s="191"/>
      <c r="H20" s="85"/>
      <c r="I20" s="82"/>
      <c r="J20" s="82"/>
      <c r="K20" s="82"/>
      <c r="L20" s="82"/>
      <c r="M20" s="198"/>
      <c r="N20" s="63"/>
      <c r="O20" s="172"/>
      <c r="AB20" s="113" t="s">
        <v>101</v>
      </c>
      <c r="AC20" s="3"/>
      <c r="AD20" s="3"/>
      <c r="AE20" s="3"/>
      <c r="AF20" s="3"/>
      <c r="AG20" s="3"/>
      <c r="AH20" s="3"/>
      <c r="AI20" s="3"/>
      <c r="AJ20" s="3"/>
      <c r="AK20" s="3">
        <f t="shared" si="2"/>
        <v>0</v>
      </c>
      <c r="AL20" s="3">
        <f t="shared" si="3"/>
        <v>0</v>
      </c>
    </row>
    <row r="21" spans="1:41" ht="18" customHeight="1" thickTop="1" thickBot="1" x14ac:dyDescent="0.45">
      <c r="A21" s="31">
        <v>17</v>
      </c>
      <c r="B21" s="96"/>
      <c r="C21" s="61"/>
      <c r="D21" s="33"/>
      <c r="E21" s="184"/>
      <c r="F21" s="190"/>
      <c r="G21" s="191"/>
      <c r="H21" s="85"/>
      <c r="I21" s="82"/>
      <c r="J21" s="82"/>
      <c r="K21" s="82"/>
      <c r="L21" s="82"/>
      <c r="M21" s="198"/>
      <c r="N21" s="63"/>
      <c r="O21" s="172"/>
      <c r="P21" s="30" t="s">
        <v>18</v>
      </c>
      <c r="Q21" s="22"/>
      <c r="R21" s="22"/>
      <c r="S21" s="22"/>
      <c r="T21" s="22"/>
      <c r="U21" s="22"/>
      <c r="V21" s="22"/>
      <c r="W21" s="23"/>
      <c r="X21" s="24" t="s">
        <v>5</v>
      </c>
      <c r="Y21" s="175">
        <f>10-I30</f>
        <v>7.3</v>
      </c>
      <c r="Z21" s="25">
        <f>10-M30</f>
        <v>7.3</v>
      </c>
      <c r="AB21" s="3"/>
      <c r="AC21" s="3"/>
      <c r="AD21" s="3"/>
      <c r="AE21" s="3"/>
      <c r="AF21" s="3"/>
      <c r="AG21" s="3"/>
      <c r="AH21" s="3"/>
      <c r="AI21" s="3"/>
      <c r="AJ21" s="3"/>
      <c r="AK21" s="3">
        <f t="shared" si="2"/>
        <v>0</v>
      </c>
      <c r="AL21" s="3">
        <f t="shared" si="3"/>
        <v>0</v>
      </c>
    </row>
    <row r="22" spans="1:41" ht="18" customHeight="1" thickTop="1" x14ac:dyDescent="0.4">
      <c r="A22" s="31">
        <v>18</v>
      </c>
      <c r="B22" s="97"/>
      <c r="C22" s="61"/>
      <c r="D22" s="33"/>
      <c r="E22" s="184"/>
      <c r="F22" s="190"/>
      <c r="G22" s="191"/>
      <c r="H22" s="85"/>
      <c r="I22" s="82"/>
      <c r="J22" s="82"/>
      <c r="K22" s="82"/>
      <c r="L22" s="82"/>
      <c r="M22" s="198"/>
      <c r="N22" s="39"/>
      <c r="O22" s="172"/>
      <c r="AB22" s="3"/>
      <c r="AC22" s="3"/>
      <c r="AD22" s="3"/>
      <c r="AE22" s="3"/>
      <c r="AF22" s="3"/>
      <c r="AG22" s="3"/>
      <c r="AH22" s="3"/>
      <c r="AI22" s="3"/>
      <c r="AJ22" s="3"/>
      <c r="AK22" s="3">
        <f t="shared" si="2"/>
        <v>0</v>
      </c>
      <c r="AL22" s="3">
        <f t="shared" si="3"/>
        <v>0</v>
      </c>
    </row>
    <row r="23" spans="1:41" ht="18" customHeight="1" thickBot="1" x14ac:dyDescent="0.45">
      <c r="A23" s="31">
        <v>19</v>
      </c>
      <c r="B23" s="96"/>
      <c r="C23" s="95"/>
      <c r="D23" s="93"/>
      <c r="E23" s="184"/>
      <c r="F23" s="190"/>
      <c r="G23" s="191"/>
      <c r="H23" s="85"/>
      <c r="I23" s="82"/>
      <c r="J23" s="82"/>
      <c r="K23" s="82"/>
      <c r="L23" s="82"/>
      <c r="M23" s="198"/>
      <c r="N23" s="39"/>
      <c r="O23" s="172"/>
      <c r="P23" s="116" t="s">
        <v>35</v>
      </c>
      <c r="Q23" s="117"/>
      <c r="R23" s="117"/>
      <c r="S23" s="117"/>
      <c r="T23" s="117"/>
      <c r="U23" s="117"/>
      <c r="V23" s="117"/>
      <c r="W23" s="117"/>
      <c r="X23" s="118"/>
      <c r="Y23" s="118">
        <f>8-S14</f>
        <v>0</v>
      </c>
      <c r="Z23" s="117">
        <f>IF(T14&gt;=7, 0, IF(T14&gt;=5, 4, IF(T14&gt;=3, 6, IF(T14 &gt;= 1, 8, IF(T14 &lt; 1, 10 )))))</f>
        <v>4</v>
      </c>
      <c r="AA23" s="119" t="s">
        <v>36</v>
      </c>
      <c r="AB23" s="117"/>
      <c r="AC23" s="3"/>
      <c r="AD23" s="3"/>
      <c r="AE23" s="3"/>
      <c r="AF23" s="3"/>
      <c r="AG23" s="3"/>
      <c r="AH23" s="3"/>
      <c r="AI23" s="3"/>
      <c r="AJ23" s="3"/>
      <c r="AK23" s="3">
        <f t="shared" si="2"/>
        <v>0</v>
      </c>
      <c r="AL23" s="3">
        <f t="shared" si="3"/>
        <v>0</v>
      </c>
    </row>
    <row r="24" spans="1:41" ht="18" customHeight="1" thickTop="1" thickBot="1" x14ac:dyDescent="0.45">
      <c r="A24" s="31">
        <v>20</v>
      </c>
      <c r="B24" s="32"/>
      <c r="C24" s="61"/>
      <c r="D24" s="33"/>
      <c r="E24" s="184"/>
      <c r="F24" s="190"/>
      <c r="G24" s="191"/>
      <c r="H24" s="85"/>
      <c r="I24" s="82"/>
      <c r="J24" s="82"/>
      <c r="K24" s="82"/>
      <c r="L24" s="82"/>
      <c r="M24" s="198"/>
      <c r="N24" s="39"/>
      <c r="O24" s="172"/>
      <c r="P24" s="30" t="s">
        <v>19</v>
      </c>
      <c r="Q24" s="22"/>
      <c r="R24" s="22"/>
      <c r="S24" s="22"/>
      <c r="T24" s="22"/>
      <c r="U24" s="22"/>
      <c r="V24" s="22"/>
      <c r="W24" s="23"/>
      <c r="X24" s="24" t="s">
        <v>5</v>
      </c>
      <c r="Y24" s="175">
        <f>+Y18+Y21-Y23</f>
        <v>10</v>
      </c>
      <c r="Z24" s="25">
        <f>+Z18+Z19+Z21-Z23</f>
        <v>5.0999999999999996</v>
      </c>
      <c r="AB24" s="3"/>
      <c r="AC24" s="3"/>
      <c r="AK24" s="3">
        <f t="shared" si="2"/>
        <v>0</v>
      </c>
      <c r="AL24" s="3">
        <f t="shared" si="3"/>
        <v>0</v>
      </c>
    </row>
    <row r="25" spans="1:41" ht="18" customHeight="1" thickTop="1" x14ac:dyDescent="0.4">
      <c r="A25" s="31">
        <v>21</v>
      </c>
      <c r="B25" s="32"/>
      <c r="C25" s="61"/>
      <c r="D25" s="33"/>
      <c r="E25" s="184"/>
      <c r="F25" s="190"/>
      <c r="G25" s="191"/>
      <c r="H25" s="85"/>
      <c r="I25" s="82"/>
      <c r="J25" s="82"/>
      <c r="K25" s="82"/>
      <c r="L25" s="82"/>
      <c r="M25" s="198"/>
      <c r="N25" s="39"/>
      <c r="O25" s="172"/>
      <c r="Y25" s="177" t="s">
        <v>91</v>
      </c>
      <c r="Z25" s="178" t="s">
        <v>92</v>
      </c>
      <c r="AB25" s="3"/>
      <c r="AC25" s="3"/>
      <c r="AK25" s="3">
        <f t="shared" si="2"/>
        <v>0</v>
      </c>
      <c r="AL25" s="3">
        <f t="shared" si="3"/>
        <v>0</v>
      </c>
    </row>
    <row r="26" spans="1:41" ht="18" customHeight="1" x14ac:dyDescent="0.4">
      <c r="A26" s="31">
        <v>22</v>
      </c>
      <c r="B26" s="32"/>
      <c r="C26" s="61"/>
      <c r="D26" s="33"/>
      <c r="E26" s="184"/>
      <c r="F26" s="190"/>
      <c r="G26" s="191"/>
      <c r="H26" s="85"/>
      <c r="I26" s="82"/>
      <c r="J26" s="82"/>
      <c r="K26" s="82"/>
      <c r="L26" s="82"/>
      <c r="M26" s="198"/>
      <c r="N26" s="39"/>
      <c r="O26" s="172"/>
      <c r="AB26" s="3"/>
      <c r="AK26" s="3">
        <f t="shared" si="2"/>
        <v>0</v>
      </c>
      <c r="AL26" s="3">
        <f t="shared" si="3"/>
        <v>0</v>
      </c>
    </row>
    <row r="27" spans="1:41" ht="18" customHeight="1" x14ac:dyDescent="0.4">
      <c r="A27" s="31">
        <v>23</v>
      </c>
      <c r="B27" s="32" t="s">
        <v>32</v>
      </c>
      <c r="C27" s="61"/>
      <c r="D27" s="33"/>
      <c r="E27" s="184"/>
      <c r="F27" s="190"/>
      <c r="G27" s="191"/>
      <c r="H27" s="85"/>
      <c r="I27" s="82"/>
      <c r="J27" s="82"/>
      <c r="K27" s="82"/>
      <c r="L27" s="82"/>
      <c r="M27" s="198"/>
      <c r="N27" s="39"/>
      <c r="O27" s="172"/>
      <c r="AB27" s="3"/>
      <c r="AK27" s="3">
        <f t="shared" si="2"/>
        <v>0</v>
      </c>
      <c r="AL27" s="3">
        <f t="shared" si="3"/>
        <v>0</v>
      </c>
    </row>
    <row r="28" spans="1:41" ht="18" customHeight="1" x14ac:dyDescent="0.4">
      <c r="A28" s="31">
        <v>24</v>
      </c>
      <c r="B28" s="32" t="s">
        <v>31</v>
      </c>
      <c r="C28" s="61"/>
      <c r="D28" s="121"/>
      <c r="E28" s="184"/>
      <c r="F28" s="190"/>
      <c r="G28" s="193">
        <v>-0.3</v>
      </c>
      <c r="H28" s="85"/>
      <c r="I28" s="82"/>
      <c r="J28" s="82"/>
      <c r="K28" s="82"/>
      <c r="L28" s="82"/>
      <c r="M28" s="198"/>
      <c r="N28" s="39"/>
      <c r="O28" s="172"/>
      <c r="AK28" s="3">
        <f t="shared" si="2"/>
        <v>0</v>
      </c>
      <c r="AL28" s="3">
        <f t="shared" si="3"/>
        <v>0</v>
      </c>
    </row>
    <row r="29" spans="1:41" ht="18" customHeight="1" thickBot="1" x14ac:dyDescent="0.45">
      <c r="A29" s="56">
        <v>25</v>
      </c>
      <c r="B29" s="202" t="s">
        <v>90</v>
      </c>
      <c r="C29" s="62" t="s">
        <v>4</v>
      </c>
      <c r="D29" s="54" t="s">
        <v>40</v>
      </c>
      <c r="E29" s="185"/>
      <c r="F29" s="194"/>
      <c r="G29" s="195"/>
      <c r="H29" s="86">
        <v>0.1</v>
      </c>
      <c r="I29" s="87">
        <v>0.1</v>
      </c>
      <c r="J29" s="87">
        <v>0.3</v>
      </c>
      <c r="K29" s="87"/>
      <c r="L29" s="87"/>
      <c r="M29" s="199"/>
      <c r="N29" s="64" t="s">
        <v>114</v>
      </c>
      <c r="O29" s="179"/>
      <c r="AK29" s="3" t="str">
        <f t="shared" si="2"/>
        <v>A</v>
      </c>
      <c r="AL29" s="3" t="str">
        <f t="shared" si="3"/>
        <v>III</v>
      </c>
    </row>
    <row r="30" spans="1:41" ht="21" thickTop="1" thickBot="1" x14ac:dyDescent="0.4">
      <c r="B30" s="55" t="s">
        <v>12</v>
      </c>
      <c r="C30" s="58">
        <f>COUNTA(C5:C29)</f>
        <v>10</v>
      </c>
      <c r="D30" s="55"/>
      <c r="E30" s="186"/>
      <c r="F30" s="57">
        <f>SUM(F5:F29)</f>
        <v>0</v>
      </c>
      <c r="G30" s="57">
        <f>SUM(G5:G29)</f>
        <v>-0.3</v>
      </c>
      <c r="H30" s="88" t="s">
        <v>97</v>
      </c>
      <c r="I30" s="201">
        <f>SUM(H5:L29)</f>
        <v>2.7</v>
      </c>
      <c r="J30" s="89"/>
      <c r="K30" s="89"/>
      <c r="L30" s="89" t="s">
        <v>98</v>
      </c>
      <c r="M30" s="200">
        <f>SUM(H5:M29)</f>
        <v>2.7</v>
      </c>
      <c r="N30" s="1"/>
    </row>
    <row r="31" spans="1:41" ht="30.5" thickTop="1" x14ac:dyDescent="0.55000000000000004">
      <c r="AM31" s="66">
        <v>0.8</v>
      </c>
      <c r="AN31" s="65" t="s">
        <v>5</v>
      </c>
      <c r="AO31" s="67">
        <f t="shared" ref="AO31:AO38" si="4">+AK31*AM31</f>
        <v>0</v>
      </c>
    </row>
    <row r="32" spans="1:41" ht="30" x14ac:dyDescent="0.55000000000000004">
      <c r="AM32" s="69">
        <v>0.7</v>
      </c>
      <c r="AN32" s="68" t="s">
        <v>5</v>
      </c>
      <c r="AO32" s="70">
        <f t="shared" si="4"/>
        <v>0</v>
      </c>
    </row>
    <row r="33" spans="36:43" ht="30" x14ac:dyDescent="0.55000000000000004">
      <c r="AM33" s="69">
        <v>0.6</v>
      </c>
      <c r="AN33" s="68" t="s">
        <v>5</v>
      </c>
      <c r="AO33" s="70">
        <f t="shared" si="4"/>
        <v>0</v>
      </c>
    </row>
    <row r="34" spans="36:43" ht="30" x14ac:dyDescent="0.55000000000000004">
      <c r="AM34" s="69">
        <v>0.5</v>
      </c>
      <c r="AN34" s="68" t="s">
        <v>5</v>
      </c>
      <c r="AO34" s="70">
        <f t="shared" si="4"/>
        <v>0</v>
      </c>
    </row>
    <row r="35" spans="36:43" ht="30" x14ac:dyDescent="0.55000000000000004">
      <c r="AM35" s="69">
        <v>0.4</v>
      </c>
      <c r="AN35" s="68" t="s">
        <v>5</v>
      </c>
      <c r="AO35" s="70">
        <f t="shared" si="4"/>
        <v>0</v>
      </c>
    </row>
    <row r="36" spans="36:43" ht="30" x14ac:dyDescent="0.55000000000000004">
      <c r="AM36" s="69">
        <v>0.3</v>
      </c>
      <c r="AN36" s="68" t="s">
        <v>5</v>
      </c>
      <c r="AO36" s="70">
        <f t="shared" si="4"/>
        <v>0</v>
      </c>
    </row>
    <row r="37" spans="36:43" ht="30" x14ac:dyDescent="0.55000000000000004">
      <c r="AM37" s="69">
        <v>0.2</v>
      </c>
      <c r="AN37" s="68" t="s">
        <v>5</v>
      </c>
      <c r="AO37" s="70">
        <f t="shared" si="4"/>
        <v>0</v>
      </c>
    </row>
    <row r="38" spans="36:43" ht="30.5" thickBot="1" x14ac:dyDescent="0.6">
      <c r="AM38" s="72">
        <v>0.1</v>
      </c>
      <c r="AN38" s="71" t="s">
        <v>5</v>
      </c>
      <c r="AO38" s="73">
        <f t="shared" si="4"/>
        <v>0</v>
      </c>
    </row>
    <row r="39" spans="36:43" ht="40" thickBot="1" x14ac:dyDescent="1.1499999999999999">
      <c r="AM39" s="75"/>
      <c r="AN39" s="74"/>
      <c r="AO39" s="76">
        <f>IF(AK39&gt;10,"ERR",SUM(AO31:AO38))</f>
        <v>0</v>
      </c>
    </row>
    <row r="40" spans="36:43" ht="30" x14ac:dyDescent="0.55000000000000004">
      <c r="AM40" s="78">
        <v>0.5</v>
      </c>
      <c r="AN40" s="77" t="s">
        <v>5</v>
      </c>
      <c r="AO40" s="79">
        <f>+AK40*AM40</f>
        <v>0</v>
      </c>
    </row>
    <row r="41" spans="36:43" ht="30" x14ac:dyDescent="0.55000000000000004">
      <c r="AM41" s="80"/>
      <c r="AN41" s="68" t="s">
        <v>5</v>
      </c>
      <c r="AO41" s="70">
        <f>IF(AK41="c",0.3,IF(AK41="d",0.5,IF(AK41="e",0.5,IF(AK41="f",0.5,IF(AK41="a",0,IF(AK41="b",0,IF(AK41="",0,"error")))))))</f>
        <v>0</v>
      </c>
    </row>
    <row r="42" spans="36:43" ht="15" customHeight="1" thickBot="1" x14ac:dyDescent="0.6">
      <c r="AM42" s="81"/>
      <c r="AN42" s="71" t="s">
        <v>5</v>
      </c>
      <c r="AO42" s="73">
        <f>+AK42</f>
        <v>0</v>
      </c>
    </row>
    <row r="43" spans="36:43" ht="15.75" customHeight="1" x14ac:dyDescent="0.35">
      <c r="AJ43" s="207" t="s">
        <v>22</v>
      </c>
      <c r="AK43" s="208"/>
      <c r="AL43" s="208"/>
      <c r="AM43" s="208"/>
      <c r="AN43" s="211"/>
      <c r="AO43" s="213">
        <f>SUM(AO39:AO42)</f>
        <v>0</v>
      </c>
    </row>
    <row r="44" spans="36:43" ht="16" thickBot="1" x14ac:dyDescent="0.4">
      <c r="AJ44" s="209"/>
      <c r="AK44" s="210"/>
      <c r="AL44" s="210"/>
      <c r="AM44" s="210"/>
      <c r="AN44" s="212"/>
      <c r="AO44" s="214"/>
    </row>
    <row r="45" spans="36:43" ht="303" thickTop="1" x14ac:dyDescent="8.25">
      <c r="AQ45" s="105" t="str">
        <f>+H30</f>
        <v>KM:</v>
      </c>
    </row>
  </sheetData>
  <mergeCells count="3">
    <mergeCell ref="AO43:AO44"/>
    <mergeCell ref="AJ43:AM44"/>
    <mergeCell ref="AN43:AN44"/>
  </mergeCells>
  <conditionalFormatting sqref="AO39">
    <cfRule type="cellIs" dxfId="125" priority="6" stopIfTrue="1" operator="equal">
      <formula>"ERR"</formula>
    </cfRule>
  </conditionalFormatting>
  <conditionalFormatting sqref="AA6:AA8">
    <cfRule type="cellIs" dxfId="124" priority="2" operator="greaterThan">
      <formula>5</formula>
    </cfRule>
  </conditionalFormatting>
  <conditionalFormatting sqref="Z14">
    <cfRule type="cellIs" dxfId="123" priority="4" stopIfTrue="1" operator="equal">
      <formula>"ERR"</formula>
    </cfRule>
  </conditionalFormatting>
  <conditionalFormatting sqref="T14">
    <cfRule type="cellIs" dxfId="122" priority="5" stopIfTrue="1" operator="between">
      <formula>0.1</formula>
      <formula>9.9</formula>
    </cfRule>
  </conditionalFormatting>
  <conditionalFormatting sqref="AA5">
    <cfRule type="cellIs" dxfId="121" priority="3" operator="greaterThan">
      <formula>5</formula>
    </cfRule>
  </conditionalFormatting>
  <conditionalFormatting sqref="S14">
    <cfRule type="cellIs" dxfId="120" priority="1" stopIfTrue="1" operator="between">
      <formula>0.1</formula>
      <formula>9.9</formula>
    </cfRule>
  </conditionalFormatting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1"/>
  <headerFooter alignWithMargins="0">
    <oddFooter xml:space="preserve">&amp;R&amp;"Times New Roman,Normal"&amp;8TT, NOR  19.11.05 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Q45"/>
  <sheetViews>
    <sheetView zoomScale="70" zoomScaleNormal="70" workbookViewId="0">
      <selection sqref="A1:XFD1048576"/>
    </sheetView>
  </sheetViews>
  <sheetFormatPr baseColWidth="10" defaultColWidth="8.921875" defaultRowHeight="15.5" x14ac:dyDescent="0.35"/>
  <cols>
    <col min="1" max="1" width="3.84375" customWidth="1"/>
    <col min="2" max="2" width="30.61328125" customWidth="1"/>
    <col min="3" max="3" width="5.4609375" style="2" customWidth="1"/>
    <col min="4" max="5" width="3.15234375" style="2" customWidth="1"/>
    <col min="6" max="6" width="4.84375" style="47" customWidth="1"/>
    <col min="7" max="7" width="7.15234375" style="47" customWidth="1"/>
    <col min="8" max="8" width="6.4609375" style="47" customWidth="1"/>
    <col min="9" max="11" width="3.921875" style="47" customWidth="1"/>
    <col min="12" max="12" width="2.84375" style="47" customWidth="1"/>
    <col min="13" max="13" width="5.69140625" style="47" customWidth="1"/>
    <col min="14" max="14" width="26.15234375" customWidth="1"/>
    <col min="15" max="15" width="2.4609375" customWidth="1"/>
    <col min="16" max="16" width="1.84375" style="2" customWidth="1"/>
    <col min="17" max="17" width="1.921875" style="1" customWidth="1"/>
    <col min="18" max="18" width="2.53515625" style="1" customWidth="1"/>
    <col min="19" max="19" width="3.07421875" style="1" customWidth="1"/>
    <col min="20" max="20" width="4.3828125" style="1" customWidth="1"/>
    <col min="21" max="21" width="2" customWidth="1"/>
    <col min="22" max="22" width="4.23046875" customWidth="1"/>
    <col min="23" max="23" width="4.07421875" style="4" customWidth="1"/>
    <col min="24" max="24" width="2" style="2" customWidth="1"/>
    <col min="25" max="25" width="5.07421875" style="2" customWidth="1"/>
    <col min="26" max="26" width="6.69140625" customWidth="1"/>
    <col min="27" max="27" width="3" customWidth="1"/>
    <col min="28" max="28" width="18.23046875" customWidth="1"/>
    <col min="29" max="29" width="3" customWidth="1"/>
    <col min="30" max="30" width="4.4609375" customWidth="1"/>
    <col min="31" max="31" width="1.4609375" customWidth="1"/>
    <col min="32" max="36" width="4.4609375" customWidth="1"/>
    <col min="37" max="37" width="6.07421875" customWidth="1"/>
    <col min="39" max="39" width="8.3828125" customWidth="1"/>
    <col min="40" max="40" width="4.53515625" customWidth="1"/>
    <col min="41" max="41" width="10.61328125" customWidth="1"/>
    <col min="43" max="43" width="91.07421875" customWidth="1"/>
  </cols>
  <sheetData>
    <row r="1" spans="1:38" s="3" customFormat="1" ht="52.5" customHeight="1" x14ac:dyDescent="0.2">
      <c r="B1" s="8" t="s">
        <v>24</v>
      </c>
      <c r="C1" s="9"/>
      <c r="D1" s="9"/>
      <c r="E1" s="9"/>
      <c r="F1" s="46"/>
      <c r="G1" s="46"/>
    </row>
    <row r="2" spans="1:38" s="3" customFormat="1" ht="23.25" customHeight="1" x14ac:dyDescent="0.4">
      <c r="B2" s="59" t="s">
        <v>23</v>
      </c>
      <c r="C2" s="91" t="s">
        <v>73</v>
      </c>
      <c r="D2" s="9"/>
      <c r="E2" s="9"/>
      <c r="F2" s="46"/>
      <c r="G2" s="46"/>
      <c r="H2" s="46"/>
      <c r="I2" s="46"/>
      <c r="J2" s="46"/>
      <c r="K2" s="46"/>
      <c r="L2" s="46"/>
      <c r="M2" s="46"/>
    </row>
    <row r="3" spans="1:38" s="3" customFormat="1" ht="21.75" customHeight="1" x14ac:dyDescent="0.35">
      <c r="B3" s="8"/>
      <c r="C3" s="9"/>
      <c r="D3" s="9"/>
      <c r="E3" s="9"/>
      <c r="F3" s="46"/>
      <c r="G3" s="46"/>
      <c r="H3" s="46"/>
      <c r="I3" s="46"/>
      <c r="J3" s="46"/>
      <c r="K3" s="46"/>
      <c r="L3" s="46"/>
      <c r="M3" s="196" t="s">
        <v>95</v>
      </c>
      <c r="O3" s="120"/>
    </row>
    <row r="4" spans="1:38" s="3" customFormat="1" ht="15.75" customHeight="1" x14ac:dyDescent="0.3">
      <c r="A4" s="40"/>
      <c r="B4" s="45" t="s">
        <v>13</v>
      </c>
      <c r="C4" s="42" t="s">
        <v>14</v>
      </c>
      <c r="D4" s="42" t="s">
        <v>11</v>
      </c>
      <c r="E4" s="180" t="s">
        <v>94</v>
      </c>
      <c r="F4" s="187" t="s">
        <v>21</v>
      </c>
      <c r="G4" s="187" t="s">
        <v>33</v>
      </c>
      <c r="H4" s="90" t="s">
        <v>15</v>
      </c>
      <c r="I4" s="90"/>
      <c r="J4" s="90"/>
      <c r="K4" s="90"/>
      <c r="L4" s="90"/>
      <c r="M4" s="187" t="s">
        <v>96</v>
      </c>
      <c r="N4" s="43" t="s">
        <v>16</v>
      </c>
      <c r="O4" s="123" t="s">
        <v>91</v>
      </c>
      <c r="P4" s="124" t="s">
        <v>92</v>
      </c>
      <c r="Q4" s="125"/>
      <c r="R4" s="125"/>
      <c r="S4" s="123" t="s">
        <v>91</v>
      </c>
      <c r="T4" s="124" t="s">
        <v>92</v>
      </c>
      <c r="U4" s="125"/>
      <c r="V4" s="123" t="s">
        <v>91</v>
      </c>
      <c r="W4" s="124" t="s">
        <v>92</v>
      </c>
      <c r="X4" s="125"/>
      <c r="Y4" s="123" t="s">
        <v>91</v>
      </c>
      <c r="Z4" s="124" t="s">
        <v>92</v>
      </c>
    </row>
    <row r="5" spans="1:38" s="3" customFormat="1" ht="18" customHeight="1" x14ac:dyDescent="0.4">
      <c r="A5" s="44">
        <v>1</v>
      </c>
      <c r="B5" s="97"/>
      <c r="C5" s="60"/>
      <c r="D5" s="41"/>
      <c r="E5" s="181"/>
      <c r="F5" s="188"/>
      <c r="G5" s="189"/>
      <c r="H5" s="83"/>
      <c r="I5" s="84"/>
      <c r="J5" s="84"/>
      <c r="K5" s="84"/>
      <c r="L5" s="84"/>
      <c r="M5" s="197"/>
      <c r="N5" s="101"/>
      <c r="O5" s="126">
        <f>COUNTIF($C$5:$C$36,"H")</f>
        <v>0</v>
      </c>
      <c r="P5" s="127">
        <f>COUNTIF($AK$5:$AK$29,"H")</f>
        <v>0</v>
      </c>
      <c r="Q5" s="106"/>
      <c r="R5" s="107" t="s">
        <v>26</v>
      </c>
      <c r="S5" s="128">
        <f>IF(SUM(O$5:O5)&gt;8, IF(SUM(S5:S$5)=8, 0, 8 -SUM(O5:O$5)), O5)</f>
        <v>0</v>
      </c>
      <c r="T5" s="129">
        <f>IF(SUM(P$5:P5)&gt;10, IF(SUM(T5:T$5)=10, 0, 10 -SUM(P5:P$5)), P5)</f>
        <v>0</v>
      </c>
      <c r="U5" s="108" t="s">
        <v>7</v>
      </c>
      <c r="V5" s="130">
        <v>0.8</v>
      </c>
      <c r="W5" s="131">
        <v>0.8</v>
      </c>
      <c r="X5" s="109" t="s">
        <v>5</v>
      </c>
      <c r="Y5" s="132">
        <f>+S5*V5</f>
        <v>0</v>
      </c>
      <c r="Z5" s="133">
        <f t="shared" ref="Z5:Z12" si="0">+T5*W5</f>
        <v>0</v>
      </c>
      <c r="AA5" s="134">
        <f>COUNTIF($AL$5:$AL$29,"I")</f>
        <v>0</v>
      </c>
      <c r="AB5" s="135" t="str">
        <f>IF(AA5&gt;5,"zuviel Elemente aus Gr.I","Gr I  Ok")</f>
        <v>Gr I  Ok</v>
      </c>
      <c r="AC5" s="53"/>
      <c r="AK5" s="3">
        <f>IF(ISBLANK(E5),C5,0)</f>
        <v>0</v>
      </c>
      <c r="AL5" s="3">
        <f>IF(ISBLANK(E5),D5,0)</f>
        <v>0</v>
      </c>
    </row>
    <row r="6" spans="1:38" s="3" customFormat="1" ht="18" customHeight="1" x14ac:dyDescent="0.4">
      <c r="A6" s="31">
        <v>2</v>
      </c>
      <c r="B6" s="96"/>
      <c r="C6" s="95"/>
      <c r="D6" s="93"/>
      <c r="E6" s="182"/>
      <c r="F6" s="190"/>
      <c r="G6" s="191"/>
      <c r="H6" s="85"/>
      <c r="I6" s="82"/>
      <c r="J6" s="82"/>
      <c r="K6" s="82"/>
      <c r="L6" s="82"/>
      <c r="M6" s="198"/>
      <c r="N6" s="63"/>
      <c r="O6" s="136">
        <f>COUNTIF($C$5:$C$36,"G")</f>
        <v>0</v>
      </c>
      <c r="P6" s="137">
        <f>COUNTIF($AK$5:$AK$29,"G")</f>
        <v>0</v>
      </c>
      <c r="Q6" s="110"/>
      <c r="R6" s="111" t="s">
        <v>10</v>
      </c>
      <c r="S6" s="138">
        <f>IF(SUM(O$5:O6)&gt;8, IF(SUM(S$5:S5)=8, 0, 8 -SUM(O$5:O5)), O6)</f>
        <v>0</v>
      </c>
      <c r="T6" s="134">
        <f>IF(SUM(P$5:P6)&gt;10, IF(SUM(T$5:T5)=10, 0, 10 -SUM(P$5:P5)), P6)</f>
        <v>0</v>
      </c>
      <c r="U6" s="110" t="s">
        <v>7</v>
      </c>
      <c r="V6" s="139">
        <v>0.8</v>
      </c>
      <c r="W6" s="140">
        <v>0.7</v>
      </c>
      <c r="X6" s="112" t="s">
        <v>5</v>
      </c>
      <c r="Y6" s="132">
        <f t="shared" ref="Y6:Y12" si="1">+S6*V6</f>
        <v>0</v>
      </c>
      <c r="Z6" s="141">
        <f t="shared" si="0"/>
        <v>0</v>
      </c>
      <c r="AA6" s="134">
        <f>COUNTIF($AL$5:$AL$29,"II")</f>
        <v>0</v>
      </c>
      <c r="AB6" s="135" t="str">
        <f>IF(AA6&gt;5,"zuviel Elemente aus Gr.II","Gr II  Ok")</f>
        <v>Gr II  Ok</v>
      </c>
      <c r="AC6" s="53"/>
      <c r="AK6" s="3">
        <f t="shared" ref="AK6:AK29" si="2">IF(ISBLANK(E6),C6,0)</f>
        <v>0</v>
      </c>
      <c r="AL6" s="3">
        <f t="shared" ref="AL6:AL29" si="3">IF(ISBLANK(E6),D6,0)</f>
        <v>0</v>
      </c>
    </row>
    <row r="7" spans="1:38" s="3" customFormat="1" ht="18" customHeight="1" x14ac:dyDescent="0.4">
      <c r="A7" s="31">
        <v>3</v>
      </c>
      <c r="B7" s="96"/>
      <c r="C7" s="61"/>
      <c r="D7" s="33"/>
      <c r="E7" s="183"/>
      <c r="F7" s="190"/>
      <c r="G7" s="191"/>
      <c r="H7" s="82"/>
      <c r="I7" s="82"/>
      <c r="J7" s="82"/>
      <c r="K7" s="82"/>
      <c r="L7" s="82"/>
      <c r="M7" s="198"/>
      <c r="N7" s="122"/>
      <c r="O7" s="136">
        <f>COUNTIF($C$5:$C$36,"F")</f>
        <v>0</v>
      </c>
      <c r="P7" s="137">
        <f>COUNTIF($AK$5:$AK$29,"F")</f>
        <v>0</v>
      </c>
      <c r="Q7" s="51"/>
      <c r="R7" s="18" t="s">
        <v>6</v>
      </c>
      <c r="S7" s="138">
        <f>IF(SUM(O$5:O7)&gt;8, IF(SUM(S$5:S6)=8, 0, 8 -SUM(O$5:O6)), O7)</f>
        <v>0</v>
      </c>
      <c r="T7" s="134">
        <f>IF(SUM(P$5:P7)&gt;10, IF(SUM(T$5:T6)=10, 0, 10 -SUM(P$5:P6)), P7)</f>
        <v>0</v>
      </c>
      <c r="U7" s="19" t="s">
        <v>7</v>
      </c>
      <c r="V7" s="142">
        <v>0.8</v>
      </c>
      <c r="W7" s="143">
        <v>0.6</v>
      </c>
      <c r="X7" s="34" t="s">
        <v>5</v>
      </c>
      <c r="Y7" s="132">
        <f t="shared" si="1"/>
        <v>0</v>
      </c>
      <c r="Z7" s="141">
        <f t="shared" si="0"/>
        <v>0</v>
      </c>
      <c r="AA7" s="134">
        <f>COUNTIF($AL$5:$AL$29,"III")</f>
        <v>0</v>
      </c>
      <c r="AB7" s="135" t="str">
        <f>IF(AA7&gt;5,"zuviel Elemente aus Gr.III","Gr III  Ok")</f>
        <v>Gr III  Ok</v>
      </c>
      <c r="AC7" s="49"/>
      <c r="AK7" s="3">
        <f t="shared" si="2"/>
        <v>0</v>
      </c>
      <c r="AL7" s="3">
        <f t="shared" si="3"/>
        <v>0</v>
      </c>
    </row>
    <row r="8" spans="1:38" s="3" customFormat="1" ht="18" customHeight="1" x14ac:dyDescent="0.4">
      <c r="A8" s="31">
        <v>4</v>
      </c>
      <c r="B8" s="96"/>
      <c r="C8" s="61"/>
      <c r="D8" s="33"/>
      <c r="E8" s="183"/>
      <c r="F8" s="190"/>
      <c r="G8" s="191"/>
      <c r="H8" s="82"/>
      <c r="I8" s="82"/>
      <c r="J8" s="82"/>
      <c r="K8" s="82"/>
      <c r="L8" s="82"/>
      <c r="M8" s="198"/>
      <c r="N8" s="122"/>
      <c r="O8" s="144">
        <f>COUNTIF($C$5:$C$36,"E")</f>
        <v>0</v>
      </c>
      <c r="P8" s="145">
        <f>COUNTIF($AK$5:$AK$29,"E")</f>
        <v>0</v>
      </c>
      <c r="Q8" s="10"/>
      <c r="R8" s="11" t="s">
        <v>0</v>
      </c>
      <c r="S8" s="138">
        <f>IF(SUM(O$5:O8)&gt;8, IF(SUM(S$5:S7)=8, 0, 8 -SUM(O$5:O7)), O8)</f>
        <v>0</v>
      </c>
      <c r="T8" s="134">
        <f>IF(SUM(P$5:P8)&gt;10, IF(SUM(T$5:T7)=10, 0, 10 -SUM(P$5:P7)), P8)</f>
        <v>0</v>
      </c>
      <c r="U8" s="12" t="s">
        <v>7</v>
      </c>
      <c r="V8" s="146">
        <v>0.8</v>
      </c>
      <c r="W8" s="147">
        <v>0.5</v>
      </c>
      <c r="X8" s="34" t="s">
        <v>5</v>
      </c>
      <c r="Y8" s="132">
        <f t="shared" si="1"/>
        <v>0</v>
      </c>
      <c r="Z8" s="148">
        <f t="shared" si="0"/>
        <v>0</v>
      </c>
      <c r="AA8" s="134">
        <f>COUNTIF($AL$5:$AL$29,"IV")</f>
        <v>0</v>
      </c>
      <c r="AB8" s="135" t="str">
        <f>IF(AA8&gt;5,"zuviel Elemente aus Gr.IV","Gr IV  Ok")</f>
        <v>Gr IV  Ok</v>
      </c>
      <c r="AC8" s="48"/>
      <c r="AK8" s="3">
        <f t="shared" si="2"/>
        <v>0</v>
      </c>
      <c r="AL8" s="3">
        <f t="shared" si="3"/>
        <v>0</v>
      </c>
    </row>
    <row r="9" spans="1:38" ht="18" customHeight="1" x14ac:dyDescent="0.4">
      <c r="A9" s="31">
        <v>5</v>
      </c>
      <c r="B9" s="98"/>
      <c r="C9" s="95"/>
      <c r="D9" s="93"/>
      <c r="E9" s="183"/>
      <c r="F9" s="190"/>
      <c r="G9" s="191"/>
      <c r="H9" s="82"/>
      <c r="I9" s="82"/>
      <c r="J9" s="82"/>
      <c r="K9" s="82"/>
      <c r="L9" s="82"/>
      <c r="M9" s="198"/>
      <c r="N9" s="122"/>
      <c r="O9" s="144">
        <f>COUNTIF($C$5:$C$36,"D")</f>
        <v>0</v>
      </c>
      <c r="P9" s="145">
        <f>COUNTIF($AK$5:$AK$29,"D")</f>
        <v>0</v>
      </c>
      <c r="Q9" s="10"/>
      <c r="R9" s="11" t="s">
        <v>1</v>
      </c>
      <c r="S9" s="138">
        <f>IF(SUM(O$5:O9)&gt;8, IF(SUM(S$5:S8)=8, 0, 8 -SUM(O$5:O8)), O9)</f>
        <v>0</v>
      </c>
      <c r="T9" s="134">
        <f>IF(SUM(P$5:P9)&gt;10, IF(SUM(T$5:T8)=10, 0, 10 -SUM(P$5:P8)), P9)</f>
        <v>0</v>
      </c>
      <c r="U9" s="12" t="s">
        <v>7</v>
      </c>
      <c r="V9" s="146">
        <v>0.8</v>
      </c>
      <c r="W9" s="147">
        <v>0.4</v>
      </c>
      <c r="X9" s="34" t="s">
        <v>5</v>
      </c>
      <c r="Y9" s="132">
        <f t="shared" si="1"/>
        <v>0</v>
      </c>
      <c r="Z9" s="148">
        <f t="shared" si="0"/>
        <v>0</v>
      </c>
      <c r="AB9" s="113" t="s">
        <v>27</v>
      </c>
      <c r="AC9" s="48"/>
      <c r="AD9" s="3"/>
      <c r="AE9" s="3"/>
      <c r="AF9" s="3"/>
      <c r="AG9" s="3"/>
      <c r="AH9" s="3"/>
      <c r="AK9" s="3">
        <f t="shared" si="2"/>
        <v>0</v>
      </c>
      <c r="AL9" s="3">
        <f t="shared" si="3"/>
        <v>0</v>
      </c>
    </row>
    <row r="10" spans="1:38" ht="18" customHeight="1" x14ac:dyDescent="0.4">
      <c r="A10" s="31">
        <v>6</v>
      </c>
      <c r="B10" s="97"/>
      <c r="C10" s="61"/>
      <c r="D10" s="33"/>
      <c r="E10" s="183"/>
      <c r="F10" s="192"/>
      <c r="G10" s="193"/>
      <c r="H10" s="82"/>
      <c r="I10" s="82"/>
      <c r="J10" s="102"/>
      <c r="K10" s="102"/>
      <c r="L10" s="102"/>
      <c r="M10" s="198"/>
      <c r="N10" s="122"/>
      <c r="O10" s="144">
        <f>COUNTIF($C$5:$C$36,"C")</f>
        <v>0</v>
      </c>
      <c r="P10" s="145">
        <f>COUNTIF($AK$5:$AK$29,"C")</f>
        <v>0</v>
      </c>
      <c r="Q10" s="10"/>
      <c r="R10" s="11" t="s">
        <v>2</v>
      </c>
      <c r="S10" s="138">
        <f>IF(SUM(O$5:O10)&gt;8, IF(SUM(S$5:S9)=8, 0, 8 -SUM(O$5:O9)), O10)</f>
        <v>0</v>
      </c>
      <c r="T10" s="134">
        <f>IF(SUM(P$5:P10)&gt;10, IF(SUM(T$5:T9)=10, 0, 10 -SUM(P$5:P9)), P10)</f>
        <v>0</v>
      </c>
      <c r="U10" s="12" t="s">
        <v>7</v>
      </c>
      <c r="V10" s="146">
        <v>0.6</v>
      </c>
      <c r="W10" s="147">
        <v>0.3</v>
      </c>
      <c r="X10" s="34" t="s">
        <v>5</v>
      </c>
      <c r="Y10" s="132">
        <f t="shared" si="1"/>
        <v>0</v>
      </c>
      <c r="Z10" s="148">
        <f t="shared" si="0"/>
        <v>0</v>
      </c>
      <c r="AB10" s="113" t="s">
        <v>28</v>
      </c>
      <c r="AC10" s="48"/>
      <c r="AD10" s="3"/>
      <c r="AE10" s="3"/>
      <c r="AF10" s="3"/>
      <c r="AG10" s="3"/>
      <c r="AH10" s="3"/>
      <c r="AK10" s="3">
        <f t="shared" si="2"/>
        <v>0</v>
      </c>
      <c r="AL10" s="3">
        <f t="shared" si="3"/>
        <v>0</v>
      </c>
    </row>
    <row r="11" spans="1:38" ht="18" customHeight="1" x14ac:dyDescent="0.4">
      <c r="A11" s="31">
        <v>7</v>
      </c>
      <c r="B11" s="96"/>
      <c r="C11" s="95"/>
      <c r="D11" s="93"/>
      <c r="E11" s="183"/>
      <c r="F11" s="190"/>
      <c r="G11" s="191"/>
      <c r="H11" s="82"/>
      <c r="I11" s="82"/>
      <c r="J11" s="82"/>
      <c r="K11" s="82"/>
      <c r="L11" s="82"/>
      <c r="M11" s="198"/>
      <c r="N11" s="122"/>
      <c r="O11" s="144">
        <f>COUNTIF($C$5:$C$36,"B")</f>
        <v>0</v>
      </c>
      <c r="P11" s="145">
        <f>COUNTIF($AK$5:$AK$29,"B")</f>
        <v>0</v>
      </c>
      <c r="Q11" s="10"/>
      <c r="R11" s="11" t="s">
        <v>3</v>
      </c>
      <c r="S11" s="138">
        <f>IF(SUM(O$5:O11)&gt;8, IF(SUM(S$5:S10)=8, 0, 8 -SUM(O$5:O10)), O11)</f>
        <v>0</v>
      </c>
      <c r="T11" s="134">
        <f>IF(SUM(P$5:P11)&gt;10, IF(SUM(T$5:T10)=10, 0, 10 -SUM(P$5:P10)), P11)</f>
        <v>0</v>
      </c>
      <c r="U11" s="12" t="s">
        <v>7</v>
      </c>
      <c r="V11" s="146">
        <v>0.4</v>
      </c>
      <c r="W11" s="147">
        <v>0.2</v>
      </c>
      <c r="X11" s="34" t="s">
        <v>5</v>
      </c>
      <c r="Y11" s="132">
        <f t="shared" si="1"/>
        <v>0</v>
      </c>
      <c r="Z11" s="148">
        <f t="shared" si="0"/>
        <v>0</v>
      </c>
      <c r="AB11" s="113" t="s">
        <v>29</v>
      </c>
      <c r="AC11" s="48"/>
      <c r="AD11" s="3"/>
      <c r="AE11" s="3"/>
      <c r="AF11" s="3"/>
      <c r="AG11" s="3"/>
      <c r="AH11" s="3"/>
      <c r="AK11" s="3">
        <f t="shared" si="2"/>
        <v>0</v>
      </c>
      <c r="AL11" s="3">
        <f t="shared" si="3"/>
        <v>0</v>
      </c>
    </row>
    <row r="12" spans="1:38" ht="18" customHeight="1" x14ac:dyDescent="0.4">
      <c r="A12" s="31">
        <v>8</v>
      </c>
      <c r="B12" s="96"/>
      <c r="C12" s="95"/>
      <c r="D12" s="93"/>
      <c r="E12" s="183"/>
      <c r="F12" s="190"/>
      <c r="G12" s="191"/>
      <c r="H12" s="85"/>
      <c r="I12" s="82"/>
      <c r="J12" s="82"/>
      <c r="K12" s="82"/>
      <c r="L12" s="82"/>
      <c r="M12" s="198"/>
      <c r="N12" s="63"/>
      <c r="O12" s="149">
        <f>COUNTIF($C$5:$C$36,"A")</f>
        <v>0</v>
      </c>
      <c r="P12" s="150">
        <f>COUNTIF($AK$5:$AK$29,"A")</f>
        <v>0</v>
      </c>
      <c r="Q12" s="13"/>
      <c r="R12" s="11" t="s">
        <v>4</v>
      </c>
      <c r="S12" s="138">
        <f>IF(SUM(O$5:O12)&gt;8, IF(SUM(S$5:S11)=8, 0, 8 -SUM(O$5:O11)), O12)</f>
        <v>0</v>
      </c>
      <c r="T12" s="134">
        <f>IF(SUM(P$5:P12)&gt;10, IF(SUM(T$5:T11)=10, 0, 10 -SUM(P$5:P11)), P12)</f>
        <v>0</v>
      </c>
      <c r="U12" s="14" t="s">
        <v>7</v>
      </c>
      <c r="V12" s="151">
        <v>0.2</v>
      </c>
      <c r="W12" s="152">
        <v>0.1</v>
      </c>
      <c r="X12" s="35" t="s">
        <v>5</v>
      </c>
      <c r="Y12" s="132">
        <f t="shared" si="1"/>
        <v>0</v>
      </c>
      <c r="Z12" s="153">
        <f t="shared" si="0"/>
        <v>0</v>
      </c>
      <c r="AB12" s="113" t="s">
        <v>93</v>
      </c>
      <c r="AC12" s="48"/>
      <c r="AD12" s="3"/>
      <c r="AE12" s="3"/>
      <c r="AF12" s="3"/>
      <c r="AG12" s="3"/>
      <c r="AH12" s="3"/>
      <c r="AK12" s="3">
        <f t="shared" si="2"/>
        <v>0</v>
      </c>
      <c r="AL12" s="3">
        <f t="shared" si="3"/>
        <v>0</v>
      </c>
    </row>
    <row r="13" spans="1:38" ht="18" customHeight="1" thickBot="1" x14ac:dyDescent="0.45">
      <c r="A13" s="31">
        <v>9</v>
      </c>
      <c r="B13" s="96"/>
      <c r="C13" s="61"/>
      <c r="D13" s="33"/>
      <c r="E13" s="183"/>
      <c r="F13" s="190"/>
      <c r="G13" s="191"/>
      <c r="H13" s="85"/>
      <c r="I13" s="82"/>
      <c r="J13" s="82"/>
      <c r="K13" s="82"/>
      <c r="L13" s="82"/>
      <c r="M13" s="198"/>
      <c r="N13" s="63"/>
      <c r="O13" s="149">
        <f>COUNTIF($C$5:$C$29,"NE")</f>
        <v>0</v>
      </c>
      <c r="P13" s="154"/>
      <c r="Q13" s="110"/>
      <c r="R13" s="155" t="s">
        <v>48</v>
      </c>
      <c r="S13" s="138">
        <f>IF(SUM(O$5:O13)&gt;8, IF(SUM(S$5:S12)=8, 0, 8 -SUM(O$5:O12)), O13)</f>
        <v>0</v>
      </c>
      <c r="T13" s="53"/>
      <c r="U13" s="156"/>
      <c r="V13" s="157"/>
      <c r="W13" s="157"/>
      <c r="X13" s="158"/>
      <c r="Y13" s="112"/>
      <c r="Z13" s="159"/>
      <c r="AB13" s="113"/>
      <c r="AC13" s="3"/>
      <c r="AD13" s="3"/>
      <c r="AE13" s="3"/>
      <c r="AF13" s="3"/>
      <c r="AG13" s="3"/>
      <c r="AH13" s="3"/>
      <c r="AI13" s="3"/>
      <c r="AJ13" s="3"/>
      <c r="AK13" s="3">
        <f t="shared" si="2"/>
        <v>0</v>
      </c>
      <c r="AL13" s="3">
        <f t="shared" si="3"/>
        <v>0</v>
      </c>
    </row>
    <row r="14" spans="1:38" ht="18" customHeight="1" thickTop="1" thickBot="1" x14ac:dyDescent="0.45">
      <c r="A14" s="31">
        <v>10</v>
      </c>
      <c r="B14" s="96"/>
      <c r="C14" s="61"/>
      <c r="D14" s="33"/>
      <c r="E14" s="183"/>
      <c r="F14" s="190"/>
      <c r="G14" s="191"/>
      <c r="H14" s="85"/>
      <c r="I14" s="82"/>
      <c r="J14" s="82"/>
      <c r="K14" s="82"/>
      <c r="L14" s="82"/>
      <c r="M14" s="198"/>
      <c r="N14" s="63"/>
      <c r="O14" s="160"/>
      <c r="P14" s="26"/>
      <c r="Q14" s="6"/>
      <c r="R14" s="7" t="s">
        <v>8</v>
      </c>
      <c r="S14" s="15">
        <f>SUM(S5:S13)-IF(SUM(S5:S13)=8,IF(S16=0,1,0))</f>
        <v>0</v>
      </c>
      <c r="T14" s="15">
        <f>SUM(T5:T12)</f>
        <v>0</v>
      </c>
      <c r="U14" s="16"/>
      <c r="V14" s="161"/>
      <c r="W14" s="161"/>
      <c r="X14" s="36"/>
      <c r="Y14" s="162">
        <f>IF(S14&gt;8,"ERR",SUM(Y5:Y12))</f>
        <v>0</v>
      </c>
      <c r="Z14" s="21">
        <f>IF(T14&gt;10,"ERR",SUM(Z5:Z12))</f>
        <v>0</v>
      </c>
      <c r="AB14" s="3"/>
      <c r="AC14" s="3"/>
      <c r="AD14" s="3"/>
      <c r="AE14" s="3"/>
      <c r="AF14" s="3"/>
      <c r="AG14" s="3"/>
      <c r="AH14" s="3"/>
      <c r="AI14" s="3"/>
      <c r="AJ14" s="3"/>
      <c r="AK14" s="3">
        <f t="shared" si="2"/>
        <v>0</v>
      </c>
      <c r="AL14" s="3">
        <f t="shared" si="3"/>
        <v>0</v>
      </c>
    </row>
    <row r="15" spans="1:38" ht="18" customHeight="1" thickTop="1" x14ac:dyDescent="0.4">
      <c r="A15" s="31">
        <v>11</v>
      </c>
      <c r="B15" s="96"/>
      <c r="C15" s="95"/>
      <c r="D15" s="93"/>
      <c r="E15" s="184"/>
      <c r="F15" s="190"/>
      <c r="G15" s="191"/>
      <c r="H15" s="85"/>
      <c r="I15" s="82"/>
      <c r="J15" s="82"/>
      <c r="K15" s="82"/>
      <c r="L15" s="82"/>
      <c r="M15" s="198"/>
      <c r="N15" s="63"/>
      <c r="O15" s="163"/>
      <c r="P15" s="27" t="s">
        <v>9</v>
      </c>
      <c r="Q15" s="17"/>
      <c r="R15" s="18"/>
      <c r="S15" s="164">
        <f>IF(COUNTIF($D$5:$D$29,"I")&gt;0,1,0) + IF(COUNTIF($D$5:$D$29,"II")&gt;0,1,0) + IF(COUNTIF($D$5:$D$29,"III")&gt;0,1,0)</f>
        <v>0</v>
      </c>
      <c r="T15" s="134">
        <f>IF(COUNTIF($AL$5:$AL$29,"I")&gt;0,1,0) + IF(COUNTIF($AL$5:$AAL$29,"II")&gt;0,1,0) + IF(COUNTIF($AL$5:$AL$29,"III")&gt;0,1,0)</f>
        <v>0</v>
      </c>
      <c r="U15" s="19" t="s">
        <v>7</v>
      </c>
      <c r="V15" s="142">
        <v>0.5</v>
      </c>
      <c r="W15" s="143">
        <v>0.5</v>
      </c>
      <c r="X15" s="37" t="s">
        <v>5</v>
      </c>
      <c r="Y15" s="165">
        <f>S15*V15</f>
        <v>0</v>
      </c>
      <c r="Z15" s="141">
        <f>+T15*W15</f>
        <v>0</v>
      </c>
      <c r="AB15" s="3"/>
      <c r="AC15" s="3"/>
      <c r="AD15" s="3"/>
      <c r="AE15" s="3"/>
      <c r="AF15" s="3"/>
      <c r="AG15" s="3"/>
      <c r="AH15" s="3"/>
      <c r="AI15" s="3"/>
      <c r="AJ15" s="3"/>
      <c r="AK15" s="3">
        <f t="shared" si="2"/>
        <v>0</v>
      </c>
      <c r="AL15" s="3">
        <f t="shared" si="3"/>
        <v>0</v>
      </c>
    </row>
    <row r="16" spans="1:38" ht="18" customHeight="1" x14ac:dyDescent="0.4">
      <c r="A16" s="31">
        <v>12</v>
      </c>
      <c r="B16" s="97"/>
      <c r="C16" s="95"/>
      <c r="D16" s="93"/>
      <c r="E16" s="183"/>
      <c r="F16" s="190"/>
      <c r="G16" s="191"/>
      <c r="H16" s="85"/>
      <c r="I16" s="82"/>
      <c r="J16" s="82"/>
      <c r="K16" s="82"/>
      <c r="L16" s="82"/>
      <c r="M16" s="198"/>
      <c r="N16" s="39"/>
      <c r="O16" s="166"/>
      <c r="P16" s="28" t="s">
        <v>20</v>
      </c>
      <c r="Q16" s="38"/>
      <c r="R16" s="38"/>
      <c r="S16" s="167">
        <f>C29</f>
        <v>0</v>
      </c>
      <c r="T16" s="168">
        <f>C29</f>
        <v>0</v>
      </c>
      <c r="U16" s="52" t="s">
        <v>7</v>
      </c>
      <c r="V16" s="169">
        <v>1</v>
      </c>
      <c r="W16" s="170">
        <v>1</v>
      </c>
      <c r="X16" s="34" t="s">
        <v>5</v>
      </c>
      <c r="Y16" s="171" t="str">
        <f>IF(S16="c",0.5,IF(S16="d",0.5,IF(S16="e",0.5,IF(S16="f",0.5,IF(S16="g",0.5,IF(S16="h",0.5,IF(S16="ne",0,IF(S16="a",0,IF(S16="b",0.3,IF(S16="",0,"error"))))))))))</f>
        <v>error</v>
      </c>
      <c r="Z16" s="148" t="str">
        <f>IF(T16="c",0.3,IF(T16="d",0.5,IF(T16="e",0.5,IF(T16="f",0.5,IF(T16="g",0.5,IF(T16="h",0.5,IF(T16="a",0,IF(T16="b",0,IF(T16="",0,"error")))))))))</f>
        <v>error</v>
      </c>
      <c r="AB16" s="3"/>
      <c r="AC16" s="3"/>
      <c r="AD16" s="3"/>
      <c r="AE16" s="3"/>
      <c r="AF16" s="3"/>
      <c r="AG16" s="3"/>
      <c r="AH16" s="3"/>
      <c r="AI16" s="3"/>
      <c r="AJ16" s="3"/>
      <c r="AK16" s="3">
        <f t="shared" si="2"/>
        <v>0</v>
      </c>
      <c r="AL16" s="3">
        <f t="shared" si="3"/>
        <v>0</v>
      </c>
    </row>
    <row r="17" spans="1:41" ht="18" customHeight="1" thickBot="1" x14ac:dyDescent="0.45">
      <c r="A17" s="31">
        <v>13</v>
      </c>
      <c r="B17" s="96"/>
      <c r="C17" s="95"/>
      <c r="D17" s="93"/>
      <c r="E17" s="184"/>
      <c r="F17" s="190"/>
      <c r="G17" s="191"/>
      <c r="H17" s="85"/>
      <c r="I17" s="82"/>
      <c r="J17" s="82"/>
      <c r="K17" s="82"/>
      <c r="L17" s="82"/>
      <c r="M17" s="198"/>
      <c r="N17" s="63"/>
      <c r="O17" s="172"/>
      <c r="P17" s="29" t="s">
        <v>21</v>
      </c>
      <c r="Q17" s="20"/>
      <c r="R17" s="20"/>
      <c r="S17" s="173"/>
      <c r="T17" s="50">
        <f>F30</f>
        <v>0</v>
      </c>
      <c r="U17" s="19" t="s">
        <v>7</v>
      </c>
      <c r="V17" s="169">
        <v>1</v>
      </c>
      <c r="W17" s="170">
        <v>1</v>
      </c>
      <c r="X17" s="35" t="s">
        <v>5</v>
      </c>
      <c r="Y17" s="174">
        <f>S17*V17</f>
        <v>0</v>
      </c>
      <c r="Z17" s="153">
        <f>+T17*W17</f>
        <v>0</v>
      </c>
      <c r="AB17" s="3"/>
      <c r="AC17" s="3"/>
      <c r="AD17" s="3"/>
      <c r="AE17" s="3"/>
      <c r="AF17" s="3"/>
      <c r="AG17" s="3"/>
      <c r="AH17" s="3"/>
      <c r="AI17" s="3"/>
      <c r="AJ17" s="3"/>
      <c r="AK17" s="3">
        <f t="shared" si="2"/>
        <v>0</v>
      </c>
      <c r="AL17" s="3">
        <f t="shared" si="3"/>
        <v>0</v>
      </c>
    </row>
    <row r="18" spans="1:41" s="5" customFormat="1" ht="18" customHeight="1" thickTop="1" thickBot="1" x14ac:dyDescent="0.45">
      <c r="A18" s="31">
        <v>14</v>
      </c>
      <c r="B18" s="96"/>
      <c r="C18" s="61"/>
      <c r="D18" s="33"/>
      <c r="E18" s="184"/>
      <c r="F18" s="190"/>
      <c r="G18" s="191"/>
      <c r="H18" s="85"/>
      <c r="I18" s="82"/>
      <c r="J18" s="82"/>
      <c r="K18" s="82"/>
      <c r="L18" s="82"/>
      <c r="M18" s="198"/>
      <c r="N18" s="114"/>
      <c r="O18" s="172"/>
      <c r="P18" s="30" t="s">
        <v>17</v>
      </c>
      <c r="Q18" s="22"/>
      <c r="R18" s="22"/>
      <c r="S18" s="22"/>
      <c r="T18" s="22"/>
      <c r="U18" s="22"/>
      <c r="V18" s="22"/>
      <c r="W18" s="23"/>
      <c r="X18" s="24" t="s">
        <v>5</v>
      </c>
      <c r="Y18" s="175">
        <f>SUM(Y14:Y16)</f>
        <v>0</v>
      </c>
      <c r="Z18" s="25">
        <f>SUM(Z14:Z17)</f>
        <v>0</v>
      </c>
      <c r="AB18" s="3"/>
      <c r="AC18" s="3"/>
      <c r="AD18" s="3"/>
      <c r="AE18" s="3"/>
      <c r="AF18" s="3"/>
      <c r="AG18" s="3"/>
      <c r="AH18" s="3"/>
      <c r="AI18" s="3"/>
      <c r="AJ18" s="3"/>
      <c r="AK18" s="3">
        <f t="shared" si="2"/>
        <v>0</v>
      </c>
      <c r="AL18" s="3">
        <f t="shared" si="3"/>
        <v>0</v>
      </c>
    </row>
    <row r="19" spans="1:41" ht="18" customHeight="1" thickTop="1" thickBot="1" x14ac:dyDescent="0.45">
      <c r="A19" s="31">
        <v>15</v>
      </c>
      <c r="B19" s="97"/>
      <c r="C19" s="61"/>
      <c r="D19" s="33"/>
      <c r="E19" s="184"/>
      <c r="F19" s="190"/>
      <c r="G19" s="191"/>
      <c r="H19" s="85"/>
      <c r="I19" s="82"/>
      <c r="J19" s="82"/>
      <c r="K19" s="82"/>
      <c r="L19" s="82"/>
      <c r="M19" s="198"/>
      <c r="N19" s="63"/>
      <c r="O19" s="176"/>
      <c r="P19" s="30" t="s">
        <v>34</v>
      </c>
      <c r="Q19" s="30"/>
      <c r="R19" s="30"/>
      <c r="S19" s="30"/>
      <c r="T19" s="30"/>
      <c r="U19" s="30"/>
      <c r="V19" s="30"/>
      <c r="W19" s="30"/>
      <c r="X19" s="24" t="s">
        <v>5</v>
      </c>
      <c r="Y19" s="3"/>
      <c r="Z19" s="25">
        <f>G30</f>
        <v>-0.3</v>
      </c>
      <c r="AB19" s="113" t="s">
        <v>100</v>
      </c>
      <c r="AC19" s="3"/>
      <c r="AD19" s="3"/>
      <c r="AE19" s="3"/>
      <c r="AF19" s="3"/>
      <c r="AG19" s="3"/>
      <c r="AH19" s="3"/>
      <c r="AI19" s="3"/>
      <c r="AJ19" s="3"/>
      <c r="AK19" s="3">
        <f t="shared" si="2"/>
        <v>0</v>
      </c>
      <c r="AL19" s="3">
        <f t="shared" si="3"/>
        <v>0</v>
      </c>
    </row>
    <row r="20" spans="1:41" ht="18" customHeight="1" thickTop="1" thickBot="1" x14ac:dyDescent="0.45">
      <c r="A20" s="31">
        <v>16</v>
      </c>
      <c r="B20" s="96"/>
      <c r="C20" s="61"/>
      <c r="D20" s="33"/>
      <c r="E20" s="184"/>
      <c r="F20" s="190"/>
      <c r="G20" s="191"/>
      <c r="H20" s="85"/>
      <c r="I20" s="82"/>
      <c r="J20" s="82"/>
      <c r="K20" s="82"/>
      <c r="L20" s="82"/>
      <c r="M20" s="198"/>
      <c r="N20" s="63"/>
      <c r="O20" s="172"/>
      <c r="AB20" s="113" t="s">
        <v>101</v>
      </c>
      <c r="AC20" s="3"/>
      <c r="AD20" s="3"/>
      <c r="AE20" s="3"/>
      <c r="AF20" s="3"/>
      <c r="AG20" s="3"/>
      <c r="AH20" s="3"/>
      <c r="AI20" s="3"/>
      <c r="AJ20" s="3"/>
      <c r="AK20" s="3">
        <f t="shared" si="2"/>
        <v>0</v>
      </c>
      <c r="AL20" s="3">
        <f t="shared" si="3"/>
        <v>0</v>
      </c>
    </row>
    <row r="21" spans="1:41" ht="18" customHeight="1" thickTop="1" thickBot="1" x14ac:dyDescent="0.45">
      <c r="A21" s="31">
        <v>17</v>
      </c>
      <c r="B21" s="96"/>
      <c r="C21" s="61"/>
      <c r="D21" s="33"/>
      <c r="E21" s="184"/>
      <c r="F21" s="190"/>
      <c r="G21" s="191"/>
      <c r="H21" s="85"/>
      <c r="I21" s="82"/>
      <c r="J21" s="82"/>
      <c r="K21" s="82"/>
      <c r="L21" s="82"/>
      <c r="M21" s="198"/>
      <c r="N21" s="63"/>
      <c r="O21" s="172"/>
      <c r="P21" s="30" t="s">
        <v>18</v>
      </c>
      <c r="Q21" s="22"/>
      <c r="R21" s="22"/>
      <c r="S21" s="22"/>
      <c r="T21" s="22"/>
      <c r="U21" s="22"/>
      <c r="V21" s="22"/>
      <c r="W21" s="23"/>
      <c r="X21" s="24" t="s">
        <v>5</v>
      </c>
      <c r="Y21" s="175">
        <f>10-I30</f>
        <v>10</v>
      </c>
      <c r="Z21" s="25">
        <f>10-M30</f>
        <v>10</v>
      </c>
      <c r="AB21" s="3"/>
      <c r="AC21" s="3"/>
      <c r="AD21" s="3"/>
      <c r="AE21" s="3"/>
      <c r="AF21" s="3"/>
      <c r="AG21" s="3"/>
      <c r="AH21" s="3"/>
      <c r="AI21" s="3"/>
      <c r="AJ21" s="3"/>
      <c r="AK21" s="3">
        <f t="shared" si="2"/>
        <v>0</v>
      </c>
      <c r="AL21" s="3">
        <f t="shared" si="3"/>
        <v>0</v>
      </c>
    </row>
    <row r="22" spans="1:41" ht="18" customHeight="1" thickTop="1" x14ac:dyDescent="0.4">
      <c r="A22" s="31">
        <v>18</v>
      </c>
      <c r="B22" s="97"/>
      <c r="C22" s="61"/>
      <c r="D22" s="33"/>
      <c r="E22" s="184"/>
      <c r="F22" s="190"/>
      <c r="G22" s="191"/>
      <c r="H22" s="85"/>
      <c r="I22" s="82"/>
      <c r="J22" s="82"/>
      <c r="K22" s="82"/>
      <c r="L22" s="82"/>
      <c r="M22" s="198"/>
      <c r="N22" s="39"/>
      <c r="O22" s="172"/>
      <c r="AB22" s="3"/>
      <c r="AC22" s="3"/>
      <c r="AD22" s="3"/>
      <c r="AE22" s="3"/>
      <c r="AF22" s="3"/>
      <c r="AG22" s="3"/>
      <c r="AH22" s="3"/>
      <c r="AI22" s="3"/>
      <c r="AJ22" s="3"/>
      <c r="AK22" s="3">
        <f t="shared" si="2"/>
        <v>0</v>
      </c>
      <c r="AL22" s="3">
        <f t="shared" si="3"/>
        <v>0</v>
      </c>
    </row>
    <row r="23" spans="1:41" ht="18" customHeight="1" thickBot="1" x14ac:dyDescent="0.45">
      <c r="A23" s="31">
        <v>19</v>
      </c>
      <c r="B23" s="96"/>
      <c r="C23" s="95"/>
      <c r="D23" s="93"/>
      <c r="E23" s="184"/>
      <c r="F23" s="190"/>
      <c r="G23" s="191"/>
      <c r="H23" s="85"/>
      <c r="I23" s="82"/>
      <c r="J23" s="82"/>
      <c r="K23" s="82"/>
      <c r="L23" s="82"/>
      <c r="M23" s="198"/>
      <c r="N23" s="39"/>
      <c r="O23" s="172"/>
      <c r="P23" s="116" t="s">
        <v>35</v>
      </c>
      <c r="Q23" s="117"/>
      <c r="R23" s="117"/>
      <c r="S23" s="117"/>
      <c r="T23" s="117"/>
      <c r="U23" s="117"/>
      <c r="V23" s="117"/>
      <c r="W23" s="117"/>
      <c r="X23" s="118"/>
      <c r="Y23" s="118">
        <f>8-S14</f>
        <v>8</v>
      </c>
      <c r="Z23" s="117">
        <f>IF(T14&gt;=7, 0, IF(T14&gt;=5, 4, IF(T14&gt;=3, 6, IF(T14 &gt;= 1, 8, IF(T14 &lt; 1, 10 )))))</f>
        <v>10</v>
      </c>
      <c r="AA23" s="119" t="s">
        <v>36</v>
      </c>
      <c r="AB23" s="117"/>
      <c r="AC23" s="3"/>
      <c r="AD23" s="3"/>
      <c r="AE23" s="3"/>
      <c r="AF23" s="3"/>
      <c r="AG23" s="3"/>
      <c r="AH23" s="3"/>
      <c r="AI23" s="3"/>
      <c r="AJ23" s="3"/>
      <c r="AK23" s="3">
        <f t="shared" si="2"/>
        <v>0</v>
      </c>
      <c r="AL23" s="3">
        <f t="shared" si="3"/>
        <v>0</v>
      </c>
    </row>
    <row r="24" spans="1:41" ht="18" customHeight="1" thickTop="1" thickBot="1" x14ac:dyDescent="0.45">
      <c r="A24" s="31">
        <v>20</v>
      </c>
      <c r="B24" s="32"/>
      <c r="C24" s="61"/>
      <c r="D24" s="33"/>
      <c r="E24" s="184"/>
      <c r="F24" s="190"/>
      <c r="G24" s="191"/>
      <c r="H24" s="85"/>
      <c r="I24" s="82"/>
      <c r="J24" s="82"/>
      <c r="K24" s="82"/>
      <c r="L24" s="82"/>
      <c r="M24" s="198"/>
      <c r="N24" s="39"/>
      <c r="O24" s="172"/>
      <c r="P24" s="30" t="s">
        <v>19</v>
      </c>
      <c r="Q24" s="22"/>
      <c r="R24" s="22"/>
      <c r="S24" s="22"/>
      <c r="T24" s="22"/>
      <c r="U24" s="22"/>
      <c r="V24" s="22"/>
      <c r="W24" s="23"/>
      <c r="X24" s="24" t="s">
        <v>5</v>
      </c>
      <c r="Y24" s="175">
        <f>+Y18+Y21-Y23</f>
        <v>2</v>
      </c>
      <c r="Z24" s="25">
        <f>+Z18+Z19+Z21-Z23</f>
        <v>-0.30000000000000071</v>
      </c>
      <c r="AB24" s="3"/>
      <c r="AC24" s="3"/>
      <c r="AK24" s="3">
        <f t="shared" si="2"/>
        <v>0</v>
      </c>
      <c r="AL24" s="3">
        <f t="shared" si="3"/>
        <v>0</v>
      </c>
    </row>
    <row r="25" spans="1:41" ht="18" customHeight="1" thickTop="1" x14ac:dyDescent="0.4">
      <c r="A25" s="31">
        <v>21</v>
      </c>
      <c r="B25" s="32"/>
      <c r="C25" s="61"/>
      <c r="D25" s="33"/>
      <c r="E25" s="184"/>
      <c r="F25" s="190"/>
      <c r="G25" s="191"/>
      <c r="H25" s="85"/>
      <c r="I25" s="82"/>
      <c r="J25" s="82"/>
      <c r="K25" s="82"/>
      <c r="L25" s="82"/>
      <c r="M25" s="198"/>
      <c r="N25" s="39"/>
      <c r="O25" s="172"/>
      <c r="Y25" s="177" t="s">
        <v>91</v>
      </c>
      <c r="Z25" s="178" t="s">
        <v>92</v>
      </c>
      <c r="AB25" s="3"/>
      <c r="AC25" s="3"/>
      <c r="AK25" s="3">
        <f t="shared" si="2"/>
        <v>0</v>
      </c>
      <c r="AL25" s="3">
        <f t="shared" si="3"/>
        <v>0</v>
      </c>
    </row>
    <row r="26" spans="1:41" ht="18" customHeight="1" x14ac:dyDescent="0.4">
      <c r="A26" s="31">
        <v>22</v>
      </c>
      <c r="B26" s="32"/>
      <c r="C26" s="61"/>
      <c r="D26" s="33"/>
      <c r="E26" s="184"/>
      <c r="F26" s="190"/>
      <c r="G26" s="191"/>
      <c r="H26" s="85"/>
      <c r="I26" s="82"/>
      <c r="J26" s="82"/>
      <c r="K26" s="82"/>
      <c r="L26" s="82"/>
      <c r="M26" s="198"/>
      <c r="N26" s="39"/>
      <c r="O26" s="172"/>
      <c r="AB26" s="3"/>
      <c r="AK26" s="3">
        <f t="shared" si="2"/>
        <v>0</v>
      </c>
      <c r="AL26" s="3">
        <f t="shared" si="3"/>
        <v>0</v>
      </c>
    </row>
    <row r="27" spans="1:41" ht="18" customHeight="1" x14ac:dyDescent="0.4">
      <c r="A27" s="31">
        <v>23</v>
      </c>
      <c r="B27" s="32" t="s">
        <v>32</v>
      </c>
      <c r="C27" s="61"/>
      <c r="D27" s="33"/>
      <c r="E27" s="184"/>
      <c r="F27" s="190"/>
      <c r="G27" s="191"/>
      <c r="H27" s="85"/>
      <c r="I27" s="82"/>
      <c r="J27" s="82"/>
      <c r="K27" s="82"/>
      <c r="L27" s="82"/>
      <c r="M27" s="198"/>
      <c r="N27" s="39"/>
      <c r="O27" s="172"/>
      <c r="AB27" s="3"/>
      <c r="AK27" s="3">
        <f t="shared" si="2"/>
        <v>0</v>
      </c>
      <c r="AL27" s="3">
        <f t="shared" si="3"/>
        <v>0</v>
      </c>
    </row>
    <row r="28" spans="1:41" ht="18" customHeight="1" x14ac:dyDescent="0.4">
      <c r="A28" s="31">
        <v>24</v>
      </c>
      <c r="B28" s="32" t="s">
        <v>31</v>
      </c>
      <c r="C28" s="61"/>
      <c r="D28" s="121"/>
      <c r="E28" s="184"/>
      <c r="F28" s="190"/>
      <c r="G28" s="193">
        <v>-0.3</v>
      </c>
      <c r="H28" s="85"/>
      <c r="I28" s="82"/>
      <c r="J28" s="82"/>
      <c r="K28" s="82"/>
      <c r="L28" s="82"/>
      <c r="M28" s="198"/>
      <c r="N28" s="39"/>
      <c r="O28" s="172"/>
      <c r="AK28" s="3">
        <f t="shared" si="2"/>
        <v>0</v>
      </c>
      <c r="AL28" s="3">
        <f t="shared" si="3"/>
        <v>0</v>
      </c>
    </row>
    <row r="29" spans="1:41" ht="18" customHeight="1" thickBot="1" x14ac:dyDescent="0.45">
      <c r="A29" s="56">
        <v>25</v>
      </c>
      <c r="B29" s="202"/>
      <c r="C29" s="62"/>
      <c r="D29" s="54"/>
      <c r="E29" s="185"/>
      <c r="F29" s="194"/>
      <c r="G29" s="195"/>
      <c r="H29" s="86"/>
      <c r="I29" s="87"/>
      <c r="J29" s="87"/>
      <c r="K29" s="87"/>
      <c r="L29" s="87"/>
      <c r="M29" s="199"/>
      <c r="N29" s="64"/>
      <c r="O29" s="179"/>
      <c r="AK29" s="3">
        <f t="shared" si="2"/>
        <v>0</v>
      </c>
      <c r="AL29" s="3">
        <f t="shared" si="3"/>
        <v>0</v>
      </c>
    </row>
    <row r="30" spans="1:41" ht="21" thickTop="1" thickBot="1" x14ac:dyDescent="0.4">
      <c r="B30" s="55" t="s">
        <v>12</v>
      </c>
      <c r="C30" s="58">
        <f>COUNTA(C5:C29)</f>
        <v>0</v>
      </c>
      <c r="D30" s="55"/>
      <c r="E30" s="186"/>
      <c r="F30" s="57">
        <f>SUM(F5:F29)</f>
        <v>0</v>
      </c>
      <c r="G30" s="57">
        <f>SUM(G5:G29)</f>
        <v>-0.3</v>
      </c>
      <c r="H30" s="88" t="s">
        <v>97</v>
      </c>
      <c r="I30" s="201">
        <f>SUM(H5:L29)</f>
        <v>0</v>
      </c>
      <c r="J30" s="89"/>
      <c r="K30" s="89"/>
      <c r="L30" s="89" t="s">
        <v>98</v>
      </c>
      <c r="M30" s="200">
        <f>SUM(H5:M29)</f>
        <v>0</v>
      </c>
      <c r="N30" s="1"/>
    </row>
    <row r="31" spans="1:41" ht="30.5" thickTop="1" x14ac:dyDescent="0.55000000000000004">
      <c r="AM31" s="66">
        <v>0.8</v>
      </c>
      <c r="AN31" s="65" t="s">
        <v>5</v>
      </c>
      <c r="AO31" s="67">
        <f t="shared" ref="AO31:AO38" si="4">+AK31*AM31</f>
        <v>0</v>
      </c>
    </row>
    <row r="32" spans="1:41" ht="30" x14ac:dyDescent="0.55000000000000004">
      <c r="AM32" s="69">
        <v>0.7</v>
      </c>
      <c r="AN32" s="68" t="s">
        <v>5</v>
      </c>
      <c r="AO32" s="70">
        <f t="shared" si="4"/>
        <v>0</v>
      </c>
    </row>
    <row r="33" spans="36:43" ht="30" x14ac:dyDescent="0.55000000000000004">
      <c r="AM33" s="69">
        <v>0.6</v>
      </c>
      <c r="AN33" s="68" t="s">
        <v>5</v>
      </c>
      <c r="AO33" s="70">
        <f t="shared" si="4"/>
        <v>0</v>
      </c>
    </row>
    <row r="34" spans="36:43" ht="30" x14ac:dyDescent="0.55000000000000004">
      <c r="AM34" s="69">
        <v>0.5</v>
      </c>
      <c r="AN34" s="68" t="s">
        <v>5</v>
      </c>
      <c r="AO34" s="70">
        <f t="shared" si="4"/>
        <v>0</v>
      </c>
    </row>
    <row r="35" spans="36:43" ht="30" x14ac:dyDescent="0.55000000000000004">
      <c r="AM35" s="69">
        <v>0.4</v>
      </c>
      <c r="AN35" s="68" t="s">
        <v>5</v>
      </c>
      <c r="AO35" s="70">
        <f t="shared" si="4"/>
        <v>0</v>
      </c>
    </row>
    <row r="36" spans="36:43" ht="30" x14ac:dyDescent="0.55000000000000004">
      <c r="AM36" s="69">
        <v>0.3</v>
      </c>
      <c r="AN36" s="68" t="s">
        <v>5</v>
      </c>
      <c r="AO36" s="70">
        <f t="shared" si="4"/>
        <v>0</v>
      </c>
    </row>
    <row r="37" spans="36:43" ht="30" x14ac:dyDescent="0.55000000000000004">
      <c r="AM37" s="69">
        <v>0.2</v>
      </c>
      <c r="AN37" s="68" t="s">
        <v>5</v>
      </c>
      <c r="AO37" s="70">
        <f t="shared" si="4"/>
        <v>0</v>
      </c>
    </row>
    <row r="38" spans="36:43" ht="30.5" thickBot="1" x14ac:dyDescent="0.6">
      <c r="AM38" s="72">
        <v>0.1</v>
      </c>
      <c r="AN38" s="71" t="s">
        <v>5</v>
      </c>
      <c r="AO38" s="73">
        <f t="shared" si="4"/>
        <v>0</v>
      </c>
    </row>
    <row r="39" spans="36:43" ht="40" thickBot="1" x14ac:dyDescent="1.1499999999999999">
      <c r="AM39" s="75"/>
      <c r="AN39" s="74"/>
      <c r="AO39" s="76">
        <f>IF(AK39&gt;10,"ERR",SUM(AO31:AO38))</f>
        <v>0</v>
      </c>
    </row>
    <row r="40" spans="36:43" ht="30" x14ac:dyDescent="0.55000000000000004">
      <c r="AM40" s="78">
        <v>0.5</v>
      </c>
      <c r="AN40" s="77" t="s">
        <v>5</v>
      </c>
      <c r="AO40" s="79">
        <f>+AK40*AM40</f>
        <v>0</v>
      </c>
    </row>
    <row r="41" spans="36:43" ht="30" x14ac:dyDescent="0.55000000000000004">
      <c r="AM41" s="80"/>
      <c r="AN41" s="68" t="s">
        <v>5</v>
      </c>
      <c r="AO41" s="70">
        <f>IF(AK41="c",0.3,IF(AK41="d",0.5,IF(AK41="e",0.5,IF(AK41="f",0.5,IF(AK41="a",0,IF(AK41="b",0,IF(AK41="",0,"error")))))))</f>
        <v>0</v>
      </c>
    </row>
    <row r="42" spans="36:43" ht="15" customHeight="1" thickBot="1" x14ac:dyDescent="0.6">
      <c r="AM42" s="81"/>
      <c r="AN42" s="71" t="s">
        <v>5</v>
      </c>
      <c r="AO42" s="73">
        <f>+AK42</f>
        <v>0</v>
      </c>
    </row>
    <row r="43" spans="36:43" ht="15.75" customHeight="1" x14ac:dyDescent="0.35">
      <c r="AJ43" s="207" t="s">
        <v>22</v>
      </c>
      <c r="AK43" s="208"/>
      <c r="AL43" s="208"/>
      <c r="AM43" s="208"/>
      <c r="AN43" s="211"/>
      <c r="AO43" s="213">
        <f>SUM(AO39:AO42)</f>
        <v>0</v>
      </c>
    </row>
    <row r="44" spans="36:43" ht="16" thickBot="1" x14ac:dyDescent="0.4">
      <c r="AJ44" s="209"/>
      <c r="AK44" s="210"/>
      <c r="AL44" s="210"/>
      <c r="AM44" s="210"/>
      <c r="AN44" s="212"/>
      <c r="AO44" s="214"/>
    </row>
    <row r="45" spans="36:43" ht="303" thickTop="1" x14ac:dyDescent="8.25">
      <c r="AQ45" s="105" t="str">
        <f>+H30</f>
        <v>KM:</v>
      </c>
    </row>
  </sheetData>
  <mergeCells count="3">
    <mergeCell ref="AN43:AN44"/>
    <mergeCell ref="AJ43:AM44"/>
    <mergeCell ref="AO43:AO44"/>
  </mergeCells>
  <conditionalFormatting sqref="AO39">
    <cfRule type="cellIs" dxfId="17" priority="6" stopIfTrue="1" operator="equal">
      <formula>"ERR"</formula>
    </cfRule>
  </conditionalFormatting>
  <conditionalFormatting sqref="AA6:AA8">
    <cfRule type="cellIs" dxfId="16" priority="2" operator="greaterThan">
      <formula>5</formula>
    </cfRule>
  </conditionalFormatting>
  <conditionalFormatting sqref="Z14">
    <cfRule type="cellIs" dxfId="15" priority="4" stopIfTrue="1" operator="equal">
      <formula>"ERR"</formula>
    </cfRule>
  </conditionalFormatting>
  <conditionalFormatting sqref="T14">
    <cfRule type="cellIs" dxfId="14" priority="5" stopIfTrue="1" operator="between">
      <formula>0.1</formula>
      <formula>9.9</formula>
    </cfRule>
  </conditionalFormatting>
  <conditionalFormatting sqref="AA5">
    <cfRule type="cellIs" dxfId="13" priority="3" operator="greaterThan">
      <formula>5</formula>
    </cfRule>
  </conditionalFormatting>
  <conditionalFormatting sqref="S14">
    <cfRule type="cellIs" dxfId="12" priority="1" stopIfTrue="1" operator="between">
      <formula>0.1</formula>
      <formula>9.9</formula>
    </cfRule>
  </conditionalFormatting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1"/>
  <headerFooter alignWithMargins="0">
    <oddFooter xml:space="preserve">&amp;R&amp;"Times New Roman,Normal"&amp;8TT, NOR  19.11.05 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Q45"/>
  <sheetViews>
    <sheetView zoomScale="70" zoomScaleNormal="70" workbookViewId="0">
      <selection sqref="A1:XFD1048576"/>
    </sheetView>
  </sheetViews>
  <sheetFormatPr baseColWidth="10" defaultColWidth="8.921875" defaultRowHeight="15.5" x14ac:dyDescent="0.35"/>
  <cols>
    <col min="1" max="1" width="3.84375" customWidth="1"/>
    <col min="2" max="2" width="30.61328125" customWidth="1"/>
    <col min="3" max="3" width="5.4609375" style="2" customWidth="1"/>
    <col min="4" max="5" width="3.15234375" style="2" customWidth="1"/>
    <col min="6" max="6" width="4.84375" style="47" customWidth="1"/>
    <col min="7" max="7" width="7.15234375" style="47" customWidth="1"/>
    <col min="8" max="8" width="6.4609375" style="47" customWidth="1"/>
    <col min="9" max="11" width="3.921875" style="47" customWidth="1"/>
    <col min="12" max="12" width="2.84375" style="47" customWidth="1"/>
    <col min="13" max="13" width="5.69140625" style="47" customWidth="1"/>
    <col min="14" max="14" width="26.15234375" customWidth="1"/>
    <col min="15" max="15" width="2.4609375" customWidth="1"/>
    <col min="16" max="16" width="1.84375" style="2" customWidth="1"/>
    <col min="17" max="17" width="1.921875" style="1" customWidth="1"/>
    <col min="18" max="18" width="2.53515625" style="1" customWidth="1"/>
    <col min="19" max="19" width="3.07421875" style="1" customWidth="1"/>
    <col min="20" max="20" width="4.3828125" style="1" customWidth="1"/>
    <col min="21" max="21" width="2" customWidth="1"/>
    <col min="22" max="22" width="4.23046875" customWidth="1"/>
    <col min="23" max="23" width="4.07421875" style="4" customWidth="1"/>
    <col min="24" max="24" width="2" style="2" customWidth="1"/>
    <col min="25" max="25" width="5.07421875" style="2" customWidth="1"/>
    <col min="26" max="26" width="6.69140625" customWidth="1"/>
    <col min="27" max="27" width="3" customWidth="1"/>
    <col min="28" max="28" width="18.23046875" customWidth="1"/>
    <col min="29" max="29" width="3" customWidth="1"/>
    <col min="30" max="30" width="4.4609375" customWidth="1"/>
    <col min="31" max="31" width="1.4609375" customWidth="1"/>
    <col min="32" max="36" width="4.4609375" customWidth="1"/>
    <col min="37" max="37" width="6.07421875" customWidth="1"/>
    <col min="39" max="39" width="8.3828125" customWidth="1"/>
    <col min="40" max="40" width="4.53515625" customWidth="1"/>
    <col min="41" max="41" width="10.61328125" customWidth="1"/>
    <col min="43" max="43" width="91.07421875" customWidth="1"/>
  </cols>
  <sheetData>
    <row r="1" spans="1:38" s="3" customFormat="1" ht="52.5" customHeight="1" x14ac:dyDescent="0.2">
      <c r="B1" s="8" t="s">
        <v>24</v>
      </c>
      <c r="C1" s="9"/>
      <c r="D1" s="9"/>
      <c r="E1" s="9"/>
      <c r="F1" s="46"/>
      <c r="G1" s="46"/>
    </row>
    <row r="2" spans="1:38" s="3" customFormat="1" ht="23.25" customHeight="1" x14ac:dyDescent="0.4">
      <c r="B2" s="59" t="s">
        <v>23</v>
      </c>
      <c r="C2" s="91" t="s">
        <v>73</v>
      </c>
      <c r="D2" s="9"/>
      <c r="E2" s="9"/>
      <c r="F2" s="46"/>
      <c r="G2" s="46"/>
      <c r="H2" s="46"/>
      <c r="I2" s="46"/>
      <c r="J2" s="46"/>
      <c r="K2" s="46"/>
      <c r="L2" s="46"/>
      <c r="M2" s="46"/>
    </row>
    <row r="3" spans="1:38" s="3" customFormat="1" ht="21.75" customHeight="1" x14ac:dyDescent="0.35">
      <c r="B3" s="8"/>
      <c r="C3" s="9"/>
      <c r="D3" s="9"/>
      <c r="E3" s="9"/>
      <c r="F3" s="46"/>
      <c r="G3" s="46"/>
      <c r="H3" s="46"/>
      <c r="I3" s="46"/>
      <c r="J3" s="46"/>
      <c r="K3" s="46"/>
      <c r="L3" s="46"/>
      <c r="M3" s="196" t="s">
        <v>95</v>
      </c>
      <c r="O3" s="120"/>
    </row>
    <row r="4" spans="1:38" s="3" customFormat="1" ht="15.75" customHeight="1" x14ac:dyDescent="0.3">
      <c r="A4" s="40"/>
      <c r="B4" s="45" t="s">
        <v>13</v>
      </c>
      <c r="C4" s="42" t="s">
        <v>14</v>
      </c>
      <c r="D4" s="42" t="s">
        <v>11</v>
      </c>
      <c r="E4" s="180" t="s">
        <v>94</v>
      </c>
      <c r="F4" s="187" t="s">
        <v>21</v>
      </c>
      <c r="G4" s="187" t="s">
        <v>33</v>
      </c>
      <c r="H4" s="90" t="s">
        <v>15</v>
      </c>
      <c r="I4" s="90"/>
      <c r="J4" s="90"/>
      <c r="K4" s="90"/>
      <c r="L4" s="90"/>
      <c r="M4" s="187" t="s">
        <v>96</v>
      </c>
      <c r="N4" s="43" t="s">
        <v>16</v>
      </c>
      <c r="O4" s="123" t="s">
        <v>91</v>
      </c>
      <c r="P4" s="124" t="s">
        <v>92</v>
      </c>
      <c r="Q4" s="125"/>
      <c r="R4" s="125"/>
      <c r="S4" s="123" t="s">
        <v>91</v>
      </c>
      <c r="T4" s="124" t="s">
        <v>92</v>
      </c>
      <c r="U4" s="125"/>
      <c r="V4" s="123" t="s">
        <v>91</v>
      </c>
      <c r="W4" s="124" t="s">
        <v>92</v>
      </c>
      <c r="X4" s="125"/>
      <c r="Y4" s="123" t="s">
        <v>91</v>
      </c>
      <c r="Z4" s="124" t="s">
        <v>92</v>
      </c>
    </row>
    <row r="5" spans="1:38" s="3" customFormat="1" ht="18" customHeight="1" x14ac:dyDescent="0.4">
      <c r="A5" s="44">
        <v>1</v>
      </c>
      <c r="B5" s="97"/>
      <c r="C5" s="60"/>
      <c r="D5" s="41"/>
      <c r="E5" s="181"/>
      <c r="F5" s="188"/>
      <c r="G5" s="189"/>
      <c r="H5" s="83"/>
      <c r="I5" s="84"/>
      <c r="J5" s="84"/>
      <c r="K5" s="84"/>
      <c r="L5" s="84"/>
      <c r="M5" s="197"/>
      <c r="N5" s="101"/>
      <c r="O5" s="126">
        <f>COUNTIF($C$5:$C$36,"H")</f>
        <v>0</v>
      </c>
      <c r="P5" s="127">
        <f>COUNTIF($AK$5:$AK$29,"H")</f>
        <v>0</v>
      </c>
      <c r="Q5" s="106"/>
      <c r="R5" s="107" t="s">
        <v>26</v>
      </c>
      <c r="S5" s="128">
        <f>IF(SUM(O$5:O5)&gt;8, IF(SUM(S5:S$5)=8, 0, 8 -SUM(O5:O$5)), O5)</f>
        <v>0</v>
      </c>
      <c r="T5" s="129">
        <f>IF(SUM(P$5:P5)&gt;10, IF(SUM(T5:T$5)=10, 0, 10 -SUM(P5:P$5)), P5)</f>
        <v>0</v>
      </c>
      <c r="U5" s="108" t="s">
        <v>7</v>
      </c>
      <c r="V5" s="130">
        <v>0.8</v>
      </c>
      <c r="W5" s="131">
        <v>0.8</v>
      </c>
      <c r="X5" s="109" t="s">
        <v>5</v>
      </c>
      <c r="Y5" s="132">
        <f>+S5*V5</f>
        <v>0</v>
      </c>
      <c r="Z5" s="133">
        <f t="shared" ref="Z5:Z12" si="0">+T5*W5</f>
        <v>0</v>
      </c>
      <c r="AA5" s="134">
        <f>COUNTIF($AL$5:$AL$29,"I")</f>
        <v>0</v>
      </c>
      <c r="AB5" s="135" t="str">
        <f>IF(AA5&gt;5,"zuviel Elemente aus Gr.I","Gr I  Ok")</f>
        <v>Gr I  Ok</v>
      </c>
      <c r="AC5" s="53"/>
      <c r="AK5" s="3">
        <f>IF(ISBLANK(E5),C5,0)</f>
        <v>0</v>
      </c>
      <c r="AL5" s="3">
        <f>IF(ISBLANK(E5),D5,0)</f>
        <v>0</v>
      </c>
    </row>
    <row r="6" spans="1:38" s="3" customFormat="1" ht="18" customHeight="1" x14ac:dyDescent="0.4">
      <c r="A6" s="31">
        <v>2</v>
      </c>
      <c r="B6" s="96"/>
      <c r="C6" s="95"/>
      <c r="D6" s="93"/>
      <c r="E6" s="182"/>
      <c r="F6" s="190"/>
      <c r="G6" s="191"/>
      <c r="H6" s="85"/>
      <c r="I6" s="82"/>
      <c r="J6" s="82"/>
      <c r="K6" s="82"/>
      <c r="L6" s="82"/>
      <c r="M6" s="198"/>
      <c r="N6" s="63"/>
      <c r="O6" s="136">
        <f>COUNTIF($C$5:$C$36,"G")</f>
        <v>0</v>
      </c>
      <c r="P6" s="137">
        <f>COUNTIF($AK$5:$AK$29,"G")</f>
        <v>0</v>
      </c>
      <c r="Q6" s="110"/>
      <c r="R6" s="111" t="s">
        <v>10</v>
      </c>
      <c r="S6" s="138">
        <f>IF(SUM(O$5:O6)&gt;8, IF(SUM(S$5:S5)=8, 0, 8 -SUM(O$5:O5)), O6)</f>
        <v>0</v>
      </c>
      <c r="T6" s="134">
        <f>IF(SUM(P$5:P6)&gt;10, IF(SUM(T$5:T5)=10, 0, 10 -SUM(P$5:P5)), P6)</f>
        <v>0</v>
      </c>
      <c r="U6" s="110" t="s">
        <v>7</v>
      </c>
      <c r="V6" s="139">
        <v>0.8</v>
      </c>
      <c r="W6" s="140">
        <v>0.7</v>
      </c>
      <c r="X6" s="112" t="s">
        <v>5</v>
      </c>
      <c r="Y6" s="132">
        <f t="shared" ref="Y6:Y12" si="1">+S6*V6</f>
        <v>0</v>
      </c>
      <c r="Z6" s="141">
        <f t="shared" si="0"/>
        <v>0</v>
      </c>
      <c r="AA6" s="134">
        <f>COUNTIF($AL$5:$AL$29,"II")</f>
        <v>0</v>
      </c>
      <c r="AB6" s="135" t="str">
        <f>IF(AA6&gt;5,"zuviel Elemente aus Gr.II","Gr II  Ok")</f>
        <v>Gr II  Ok</v>
      </c>
      <c r="AC6" s="53"/>
      <c r="AK6" s="3">
        <f t="shared" ref="AK6:AK29" si="2">IF(ISBLANK(E6),C6,0)</f>
        <v>0</v>
      </c>
      <c r="AL6" s="3">
        <f t="shared" ref="AL6:AL29" si="3">IF(ISBLANK(E6),D6,0)</f>
        <v>0</v>
      </c>
    </row>
    <row r="7" spans="1:38" s="3" customFormat="1" ht="18" customHeight="1" x14ac:dyDescent="0.4">
      <c r="A7" s="31">
        <v>3</v>
      </c>
      <c r="B7" s="96"/>
      <c r="C7" s="61"/>
      <c r="D7" s="33"/>
      <c r="E7" s="183"/>
      <c r="F7" s="190"/>
      <c r="G7" s="191"/>
      <c r="H7" s="82"/>
      <c r="I7" s="82"/>
      <c r="J7" s="82"/>
      <c r="K7" s="82"/>
      <c r="L7" s="82"/>
      <c r="M7" s="198"/>
      <c r="N7" s="122"/>
      <c r="O7" s="136">
        <f>COUNTIF($C$5:$C$36,"F")</f>
        <v>0</v>
      </c>
      <c r="P7" s="137">
        <f>COUNTIF($AK$5:$AK$29,"F")</f>
        <v>0</v>
      </c>
      <c r="Q7" s="51"/>
      <c r="R7" s="18" t="s">
        <v>6</v>
      </c>
      <c r="S7" s="138">
        <f>IF(SUM(O$5:O7)&gt;8, IF(SUM(S$5:S6)=8, 0, 8 -SUM(O$5:O6)), O7)</f>
        <v>0</v>
      </c>
      <c r="T7" s="134">
        <f>IF(SUM(P$5:P7)&gt;10, IF(SUM(T$5:T6)=10, 0, 10 -SUM(P$5:P6)), P7)</f>
        <v>0</v>
      </c>
      <c r="U7" s="19" t="s">
        <v>7</v>
      </c>
      <c r="V7" s="142">
        <v>0.8</v>
      </c>
      <c r="W7" s="143">
        <v>0.6</v>
      </c>
      <c r="X7" s="34" t="s">
        <v>5</v>
      </c>
      <c r="Y7" s="132">
        <f t="shared" si="1"/>
        <v>0</v>
      </c>
      <c r="Z7" s="141">
        <f t="shared" si="0"/>
        <v>0</v>
      </c>
      <c r="AA7" s="134">
        <f>COUNTIF($AL$5:$AL$29,"III")</f>
        <v>0</v>
      </c>
      <c r="AB7" s="135" t="str">
        <f>IF(AA7&gt;5,"zuviel Elemente aus Gr.III","Gr III  Ok")</f>
        <v>Gr III  Ok</v>
      </c>
      <c r="AC7" s="49"/>
      <c r="AK7" s="3">
        <f t="shared" si="2"/>
        <v>0</v>
      </c>
      <c r="AL7" s="3">
        <f t="shared" si="3"/>
        <v>0</v>
      </c>
    </row>
    <row r="8" spans="1:38" s="3" customFormat="1" ht="18" customHeight="1" x14ac:dyDescent="0.4">
      <c r="A8" s="31">
        <v>4</v>
      </c>
      <c r="B8" s="96"/>
      <c r="C8" s="61"/>
      <c r="D8" s="33"/>
      <c r="E8" s="183"/>
      <c r="F8" s="190"/>
      <c r="G8" s="191"/>
      <c r="H8" s="82"/>
      <c r="I8" s="82"/>
      <c r="J8" s="82"/>
      <c r="K8" s="82"/>
      <c r="L8" s="82"/>
      <c r="M8" s="198"/>
      <c r="N8" s="122"/>
      <c r="O8" s="144">
        <f>COUNTIF($C$5:$C$36,"E")</f>
        <v>0</v>
      </c>
      <c r="P8" s="145">
        <f>COUNTIF($AK$5:$AK$29,"E")</f>
        <v>0</v>
      </c>
      <c r="Q8" s="10"/>
      <c r="R8" s="11" t="s">
        <v>0</v>
      </c>
      <c r="S8" s="138">
        <f>IF(SUM(O$5:O8)&gt;8, IF(SUM(S$5:S7)=8, 0, 8 -SUM(O$5:O7)), O8)</f>
        <v>0</v>
      </c>
      <c r="T8" s="134">
        <f>IF(SUM(P$5:P8)&gt;10, IF(SUM(T$5:T7)=10, 0, 10 -SUM(P$5:P7)), P8)</f>
        <v>0</v>
      </c>
      <c r="U8" s="12" t="s">
        <v>7</v>
      </c>
      <c r="V8" s="146">
        <v>0.8</v>
      </c>
      <c r="W8" s="147">
        <v>0.5</v>
      </c>
      <c r="X8" s="34" t="s">
        <v>5</v>
      </c>
      <c r="Y8" s="132">
        <f t="shared" si="1"/>
        <v>0</v>
      </c>
      <c r="Z8" s="148">
        <f t="shared" si="0"/>
        <v>0</v>
      </c>
      <c r="AA8" s="134">
        <f>COUNTIF($AL$5:$AL$29,"IV")</f>
        <v>0</v>
      </c>
      <c r="AB8" s="135" t="str">
        <f>IF(AA8&gt;5,"zuviel Elemente aus Gr.IV","Gr IV  Ok")</f>
        <v>Gr IV  Ok</v>
      </c>
      <c r="AC8" s="48"/>
      <c r="AK8" s="3">
        <f t="shared" si="2"/>
        <v>0</v>
      </c>
      <c r="AL8" s="3">
        <f t="shared" si="3"/>
        <v>0</v>
      </c>
    </row>
    <row r="9" spans="1:38" ht="18" customHeight="1" x14ac:dyDescent="0.4">
      <c r="A9" s="31">
        <v>5</v>
      </c>
      <c r="B9" s="98"/>
      <c r="C9" s="95"/>
      <c r="D9" s="93"/>
      <c r="E9" s="183"/>
      <c r="F9" s="190"/>
      <c r="G9" s="191"/>
      <c r="H9" s="82"/>
      <c r="I9" s="82"/>
      <c r="J9" s="82"/>
      <c r="K9" s="82"/>
      <c r="L9" s="82"/>
      <c r="M9" s="198"/>
      <c r="N9" s="122"/>
      <c r="O9" s="144">
        <f>COUNTIF($C$5:$C$36,"D")</f>
        <v>0</v>
      </c>
      <c r="P9" s="145">
        <f>COUNTIF($AK$5:$AK$29,"D")</f>
        <v>0</v>
      </c>
      <c r="Q9" s="10"/>
      <c r="R9" s="11" t="s">
        <v>1</v>
      </c>
      <c r="S9" s="138">
        <f>IF(SUM(O$5:O9)&gt;8, IF(SUM(S$5:S8)=8, 0, 8 -SUM(O$5:O8)), O9)</f>
        <v>0</v>
      </c>
      <c r="T9" s="134">
        <f>IF(SUM(P$5:P9)&gt;10, IF(SUM(T$5:T8)=10, 0, 10 -SUM(P$5:P8)), P9)</f>
        <v>0</v>
      </c>
      <c r="U9" s="12" t="s">
        <v>7</v>
      </c>
      <c r="V9" s="146">
        <v>0.8</v>
      </c>
      <c r="W9" s="147">
        <v>0.4</v>
      </c>
      <c r="X9" s="34" t="s">
        <v>5</v>
      </c>
      <c r="Y9" s="132">
        <f t="shared" si="1"/>
        <v>0</v>
      </c>
      <c r="Z9" s="148">
        <f t="shared" si="0"/>
        <v>0</v>
      </c>
      <c r="AB9" s="113" t="s">
        <v>27</v>
      </c>
      <c r="AC9" s="48"/>
      <c r="AD9" s="3"/>
      <c r="AE9" s="3"/>
      <c r="AF9" s="3"/>
      <c r="AG9" s="3"/>
      <c r="AH9" s="3"/>
      <c r="AK9" s="3">
        <f t="shared" si="2"/>
        <v>0</v>
      </c>
      <c r="AL9" s="3">
        <f t="shared" si="3"/>
        <v>0</v>
      </c>
    </row>
    <row r="10" spans="1:38" ht="18" customHeight="1" x14ac:dyDescent="0.4">
      <c r="A10" s="31">
        <v>6</v>
      </c>
      <c r="B10" s="97"/>
      <c r="C10" s="61"/>
      <c r="D10" s="33"/>
      <c r="E10" s="183"/>
      <c r="F10" s="192"/>
      <c r="G10" s="193"/>
      <c r="H10" s="82"/>
      <c r="I10" s="82"/>
      <c r="J10" s="102"/>
      <c r="K10" s="102"/>
      <c r="L10" s="102"/>
      <c r="M10" s="198"/>
      <c r="N10" s="122"/>
      <c r="O10" s="144">
        <f>COUNTIF($C$5:$C$36,"C")</f>
        <v>0</v>
      </c>
      <c r="P10" s="145">
        <f>COUNTIF($AK$5:$AK$29,"C")</f>
        <v>0</v>
      </c>
      <c r="Q10" s="10"/>
      <c r="R10" s="11" t="s">
        <v>2</v>
      </c>
      <c r="S10" s="138">
        <f>IF(SUM(O$5:O10)&gt;8, IF(SUM(S$5:S9)=8, 0, 8 -SUM(O$5:O9)), O10)</f>
        <v>0</v>
      </c>
      <c r="T10" s="134">
        <f>IF(SUM(P$5:P10)&gt;10, IF(SUM(T$5:T9)=10, 0, 10 -SUM(P$5:P9)), P10)</f>
        <v>0</v>
      </c>
      <c r="U10" s="12" t="s">
        <v>7</v>
      </c>
      <c r="V10" s="146">
        <v>0.6</v>
      </c>
      <c r="W10" s="147">
        <v>0.3</v>
      </c>
      <c r="X10" s="34" t="s">
        <v>5</v>
      </c>
      <c r="Y10" s="132">
        <f t="shared" si="1"/>
        <v>0</v>
      </c>
      <c r="Z10" s="148">
        <f t="shared" si="0"/>
        <v>0</v>
      </c>
      <c r="AB10" s="113" t="s">
        <v>28</v>
      </c>
      <c r="AC10" s="48"/>
      <c r="AD10" s="3"/>
      <c r="AE10" s="3"/>
      <c r="AF10" s="3"/>
      <c r="AG10" s="3"/>
      <c r="AH10" s="3"/>
      <c r="AK10" s="3">
        <f t="shared" si="2"/>
        <v>0</v>
      </c>
      <c r="AL10" s="3">
        <f t="shared" si="3"/>
        <v>0</v>
      </c>
    </row>
    <row r="11" spans="1:38" ht="18" customHeight="1" x14ac:dyDescent="0.4">
      <c r="A11" s="31">
        <v>7</v>
      </c>
      <c r="B11" s="96"/>
      <c r="C11" s="95"/>
      <c r="D11" s="93"/>
      <c r="E11" s="183"/>
      <c r="F11" s="190"/>
      <c r="G11" s="191"/>
      <c r="H11" s="82"/>
      <c r="I11" s="82"/>
      <c r="J11" s="82"/>
      <c r="K11" s="82"/>
      <c r="L11" s="82"/>
      <c r="M11" s="198"/>
      <c r="N11" s="122"/>
      <c r="O11" s="144">
        <f>COUNTIF($C$5:$C$36,"B")</f>
        <v>0</v>
      </c>
      <c r="P11" s="145">
        <f>COUNTIF($AK$5:$AK$29,"B")</f>
        <v>0</v>
      </c>
      <c r="Q11" s="10"/>
      <c r="R11" s="11" t="s">
        <v>3</v>
      </c>
      <c r="S11" s="138">
        <f>IF(SUM(O$5:O11)&gt;8, IF(SUM(S$5:S10)=8, 0, 8 -SUM(O$5:O10)), O11)</f>
        <v>0</v>
      </c>
      <c r="T11" s="134">
        <f>IF(SUM(P$5:P11)&gt;10, IF(SUM(T$5:T10)=10, 0, 10 -SUM(P$5:P10)), P11)</f>
        <v>0</v>
      </c>
      <c r="U11" s="12" t="s">
        <v>7</v>
      </c>
      <c r="V11" s="146">
        <v>0.4</v>
      </c>
      <c r="W11" s="147">
        <v>0.2</v>
      </c>
      <c r="X11" s="34" t="s">
        <v>5</v>
      </c>
      <c r="Y11" s="132">
        <f t="shared" si="1"/>
        <v>0</v>
      </c>
      <c r="Z11" s="148">
        <f t="shared" si="0"/>
        <v>0</v>
      </c>
      <c r="AB11" s="113" t="s">
        <v>29</v>
      </c>
      <c r="AC11" s="48"/>
      <c r="AD11" s="3"/>
      <c r="AE11" s="3"/>
      <c r="AF11" s="3"/>
      <c r="AG11" s="3"/>
      <c r="AH11" s="3"/>
      <c r="AK11" s="3">
        <f t="shared" si="2"/>
        <v>0</v>
      </c>
      <c r="AL11" s="3">
        <f t="shared" si="3"/>
        <v>0</v>
      </c>
    </row>
    <row r="12" spans="1:38" ht="18" customHeight="1" x14ac:dyDescent="0.4">
      <c r="A12" s="31">
        <v>8</v>
      </c>
      <c r="B12" s="96"/>
      <c r="C12" s="95"/>
      <c r="D12" s="93"/>
      <c r="E12" s="183"/>
      <c r="F12" s="190"/>
      <c r="G12" s="191"/>
      <c r="H12" s="85"/>
      <c r="I12" s="82"/>
      <c r="J12" s="82"/>
      <c r="K12" s="82"/>
      <c r="L12" s="82"/>
      <c r="M12" s="198"/>
      <c r="N12" s="63"/>
      <c r="O12" s="149">
        <f>COUNTIF($C$5:$C$36,"A")</f>
        <v>0</v>
      </c>
      <c r="P12" s="150">
        <f>COUNTIF($AK$5:$AK$29,"A")</f>
        <v>0</v>
      </c>
      <c r="Q12" s="13"/>
      <c r="R12" s="11" t="s">
        <v>4</v>
      </c>
      <c r="S12" s="138">
        <f>IF(SUM(O$5:O12)&gt;8, IF(SUM(S$5:S11)=8, 0, 8 -SUM(O$5:O11)), O12)</f>
        <v>0</v>
      </c>
      <c r="T12" s="134">
        <f>IF(SUM(P$5:P12)&gt;10, IF(SUM(T$5:T11)=10, 0, 10 -SUM(P$5:P11)), P12)</f>
        <v>0</v>
      </c>
      <c r="U12" s="14" t="s">
        <v>7</v>
      </c>
      <c r="V12" s="151">
        <v>0.2</v>
      </c>
      <c r="W12" s="152">
        <v>0.1</v>
      </c>
      <c r="X12" s="35" t="s">
        <v>5</v>
      </c>
      <c r="Y12" s="132">
        <f t="shared" si="1"/>
        <v>0</v>
      </c>
      <c r="Z12" s="153">
        <f t="shared" si="0"/>
        <v>0</v>
      </c>
      <c r="AB12" s="113" t="s">
        <v>93</v>
      </c>
      <c r="AC12" s="48"/>
      <c r="AD12" s="3"/>
      <c r="AE12" s="3"/>
      <c r="AF12" s="3"/>
      <c r="AG12" s="3"/>
      <c r="AH12" s="3"/>
      <c r="AK12" s="3">
        <f t="shared" si="2"/>
        <v>0</v>
      </c>
      <c r="AL12" s="3">
        <f t="shared" si="3"/>
        <v>0</v>
      </c>
    </row>
    <row r="13" spans="1:38" ht="18" customHeight="1" thickBot="1" x14ac:dyDescent="0.45">
      <c r="A13" s="31">
        <v>9</v>
      </c>
      <c r="B13" s="96"/>
      <c r="C13" s="61"/>
      <c r="D13" s="33"/>
      <c r="E13" s="183"/>
      <c r="F13" s="190"/>
      <c r="G13" s="191"/>
      <c r="H13" s="85"/>
      <c r="I13" s="82"/>
      <c r="J13" s="82"/>
      <c r="K13" s="82"/>
      <c r="L13" s="82"/>
      <c r="M13" s="198"/>
      <c r="N13" s="63"/>
      <c r="O13" s="149">
        <f>COUNTIF($C$5:$C$29,"NE")</f>
        <v>0</v>
      </c>
      <c r="P13" s="154"/>
      <c r="Q13" s="110"/>
      <c r="R13" s="155" t="s">
        <v>48</v>
      </c>
      <c r="S13" s="138">
        <f>IF(SUM(O$5:O13)&gt;8, IF(SUM(S$5:S12)=8, 0, 8 -SUM(O$5:O12)), O13)</f>
        <v>0</v>
      </c>
      <c r="T13" s="53"/>
      <c r="U13" s="156"/>
      <c r="V13" s="157"/>
      <c r="W13" s="157"/>
      <c r="X13" s="158"/>
      <c r="Y13" s="112"/>
      <c r="Z13" s="159"/>
      <c r="AB13" s="113"/>
      <c r="AC13" s="3"/>
      <c r="AD13" s="3"/>
      <c r="AE13" s="3"/>
      <c r="AF13" s="3"/>
      <c r="AG13" s="3"/>
      <c r="AH13" s="3"/>
      <c r="AI13" s="3"/>
      <c r="AJ13" s="3"/>
      <c r="AK13" s="3">
        <f t="shared" si="2"/>
        <v>0</v>
      </c>
      <c r="AL13" s="3">
        <f t="shared" si="3"/>
        <v>0</v>
      </c>
    </row>
    <row r="14" spans="1:38" ht="18" customHeight="1" thickTop="1" thickBot="1" x14ac:dyDescent="0.45">
      <c r="A14" s="31">
        <v>10</v>
      </c>
      <c r="B14" s="96"/>
      <c r="C14" s="61"/>
      <c r="D14" s="33"/>
      <c r="E14" s="183"/>
      <c r="F14" s="190"/>
      <c r="G14" s="191"/>
      <c r="H14" s="85"/>
      <c r="I14" s="82"/>
      <c r="J14" s="82"/>
      <c r="K14" s="82"/>
      <c r="L14" s="82"/>
      <c r="M14" s="198"/>
      <c r="N14" s="63"/>
      <c r="O14" s="160"/>
      <c r="P14" s="26"/>
      <c r="Q14" s="6"/>
      <c r="R14" s="7" t="s">
        <v>8</v>
      </c>
      <c r="S14" s="15">
        <f>SUM(S5:S13)-IF(SUM(S5:S13)=8,IF(S16=0,1,0))</f>
        <v>0</v>
      </c>
      <c r="T14" s="15">
        <f>SUM(T5:T12)</f>
        <v>0</v>
      </c>
      <c r="U14" s="16"/>
      <c r="V14" s="161"/>
      <c r="W14" s="161"/>
      <c r="X14" s="36"/>
      <c r="Y14" s="162">
        <f>IF(S14&gt;8,"ERR",SUM(Y5:Y12))</f>
        <v>0</v>
      </c>
      <c r="Z14" s="21">
        <f>IF(T14&gt;10,"ERR",SUM(Z5:Z12))</f>
        <v>0</v>
      </c>
      <c r="AB14" s="3"/>
      <c r="AC14" s="3"/>
      <c r="AD14" s="3"/>
      <c r="AE14" s="3"/>
      <c r="AF14" s="3"/>
      <c r="AG14" s="3"/>
      <c r="AH14" s="3"/>
      <c r="AI14" s="3"/>
      <c r="AJ14" s="3"/>
      <c r="AK14" s="3">
        <f t="shared" si="2"/>
        <v>0</v>
      </c>
      <c r="AL14" s="3">
        <f t="shared" si="3"/>
        <v>0</v>
      </c>
    </row>
    <row r="15" spans="1:38" ht="18" customHeight="1" thickTop="1" x14ac:dyDescent="0.4">
      <c r="A15" s="31">
        <v>11</v>
      </c>
      <c r="B15" s="96"/>
      <c r="C15" s="95"/>
      <c r="D15" s="93"/>
      <c r="E15" s="184"/>
      <c r="F15" s="190"/>
      <c r="G15" s="191"/>
      <c r="H15" s="85"/>
      <c r="I15" s="82"/>
      <c r="J15" s="82"/>
      <c r="K15" s="82"/>
      <c r="L15" s="82"/>
      <c r="M15" s="198"/>
      <c r="N15" s="63"/>
      <c r="O15" s="163"/>
      <c r="P15" s="27" t="s">
        <v>9</v>
      </c>
      <c r="Q15" s="17"/>
      <c r="R15" s="18"/>
      <c r="S15" s="164">
        <f>IF(COUNTIF($D$5:$D$29,"I")&gt;0,1,0) + IF(COUNTIF($D$5:$D$29,"II")&gt;0,1,0) + IF(COUNTIF($D$5:$D$29,"III")&gt;0,1,0)</f>
        <v>0</v>
      </c>
      <c r="T15" s="134">
        <f>IF(COUNTIF($AL$5:$AL$29,"I")&gt;0,1,0) + IF(COUNTIF($AL$5:$AAL$29,"II")&gt;0,1,0) + IF(COUNTIF($AL$5:$AL$29,"III")&gt;0,1,0)</f>
        <v>0</v>
      </c>
      <c r="U15" s="19" t="s">
        <v>7</v>
      </c>
      <c r="V15" s="142">
        <v>0.5</v>
      </c>
      <c r="W15" s="143">
        <v>0.5</v>
      </c>
      <c r="X15" s="37" t="s">
        <v>5</v>
      </c>
      <c r="Y15" s="165">
        <f>S15*V15</f>
        <v>0</v>
      </c>
      <c r="Z15" s="141">
        <f>+T15*W15</f>
        <v>0</v>
      </c>
      <c r="AB15" s="3"/>
      <c r="AC15" s="3"/>
      <c r="AD15" s="3"/>
      <c r="AE15" s="3"/>
      <c r="AF15" s="3"/>
      <c r="AG15" s="3"/>
      <c r="AH15" s="3"/>
      <c r="AI15" s="3"/>
      <c r="AJ15" s="3"/>
      <c r="AK15" s="3">
        <f t="shared" si="2"/>
        <v>0</v>
      </c>
      <c r="AL15" s="3">
        <f t="shared" si="3"/>
        <v>0</v>
      </c>
    </row>
    <row r="16" spans="1:38" ht="18" customHeight="1" x14ac:dyDescent="0.4">
      <c r="A16" s="31">
        <v>12</v>
      </c>
      <c r="B16" s="97"/>
      <c r="C16" s="95"/>
      <c r="D16" s="93"/>
      <c r="E16" s="183"/>
      <c r="F16" s="190"/>
      <c r="G16" s="191"/>
      <c r="H16" s="85"/>
      <c r="I16" s="82"/>
      <c r="J16" s="82"/>
      <c r="K16" s="82"/>
      <c r="L16" s="82"/>
      <c r="M16" s="198"/>
      <c r="N16" s="39"/>
      <c r="O16" s="166"/>
      <c r="P16" s="28" t="s">
        <v>20</v>
      </c>
      <c r="Q16" s="38"/>
      <c r="R16" s="38"/>
      <c r="S16" s="167">
        <f>C29</f>
        <v>0</v>
      </c>
      <c r="T16" s="168">
        <f>C29</f>
        <v>0</v>
      </c>
      <c r="U16" s="52" t="s">
        <v>7</v>
      </c>
      <c r="V16" s="169">
        <v>1</v>
      </c>
      <c r="W16" s="170">
        <v>1</v>
      </c>
      <c r="X16" s="34" t="s">
        <v>5</v>
      </c>
      <c r="Y16" s="171" t="str">
        <f>IF(S16="c",0.5,IF(S16="d",0.5,IF(S16="e",0.5,IF(S16="f",0.5,IF(S16="g",0.5,IF(S16="h",0.5,IF(S16="ne",0,IF(S16="a",0,IF(S16="b",0.3,IF(S16="",0,"error"))))))))))</f>
        <v>error</v>
      </c>
      <c r="Z16" s="148" t="str">
        <f>IF(T16="c",0.3,IF(T16="d",0.5,IF(T16="e",0.5,IF(T16="f",0.5,IF(T16="g",0.5,IF(T16="h",0.5,IF(T16="a",0,IF(T16="b",0,IF(T16="",0,"error")))))))))</f>
        <v>error</v>
      </c>
      <c r="AB16" s="3"/>
      <c r="AC16" s="3"/>
      <c r="AD16" s="3"/>
      <c r="AE16" s="3"/>
      <c r="AF16" s="3"/>
      <c r="AG16" s="3"/>
      <c r="AH16" s="3"/>
      <c r="AI16" s="3"/>
      <c r="AJ16" s="3"/>
      <c r="AK16" s="3">
        <f t="shared" si="2"/>
        <v>0</v>
      </c>
      <c r="AL16" s="3">
        <f t="shared" si="3"/>
        <v>0</v>
      </c>
    </row>
    <row r="17" spans="1:41" ht="18" customHeight="1" thickBot="1" x14ac:dyDescent="0.45">
      <c r="A17" s="31">
        <v>13</v>
      </c>
      <c r="B17" s="96"/>
      <c r="C17" s="95"/>
      <c r="D17" s="93"/>
      <c r="E17" s="184"/>
      <c r="F17" s="190"/>
      <c r="G17" s="191"/>
      <c r="H17" s="85"/>
      <c r="I17" s="82"/>
      <c r="J17" s="82"/>
      <c r="K17" s="82"/>
      <c r="L17" s="82"/>
      <c r="M17" s="198"/>
      <c r="N17" s="63"/>
      <c r="O17" s="172"/>
      <c r="P17" s="29" t="s">
        <v>21</v>
      </c>
      <c r="Q17" s="20"/>
      <c r="R17" s="20"/>
      <c r="S17" s="173"/>
      <c r="T17" s="50">
        <f>F30</f>
        <v>0</v>
      </c>
      <c r="U17" s="19" t="s">
        <v>7</v>
      </c>
      <c r="V17" s="169">
        <v>1</v>
      </c>
      <c r="W17" s="170">
        <v>1</v>
      </c>
      <c r="X17" s="35" t="s">
        <v>5</v>
      </c>
      <c r="Y17" s="174">
        <f>S17*V17</f>
        <v>0</v>
      </c>
      <c r="Z17" s="153">
        <f>+T17*W17</f>
        <v>0</v>
      </c>
      <c r="AB17" s="3"/>
      <c r="AC17" s="3"/>
      <c r="AD17" s="3"/>
      <c r="AE17" s="3"/>
      <c r="AF17" s="3"/>
      <c r="AG17" s="3"/>
      <c r="AH17" s="3"/>
      <c r="AI17" s="3"/>
      <c r="AJ17" s="3"/>
      <c r="AK17" s="3">
        <f t="shared" si="2"/>
        <v>0</v>
      </c>
      <c r="AL17" s="3">
        <f t="shared" si="3"/>
        <v>0</v>
      </c>
    </row>
    <row r="18" spans="1:41" s="5" customFormat="1" ht="18" customHeight="1" thickTop="1" thickBot="1" x14ac:dyDescent="0.45">
      <c r="A18" s="31">
        <v>14</v>
      </c>
      <c r="B18" s="96"/>
      <c r="C18" s="61"/>
      <c r="D18" s="33"/>
      <c r="E18" s="184"/>
      <c r="F18" s="190"/>
      <c r="G18" s="191"/>
      <c r="H18" s="85"/>
      <c r="I18" s="82"/>
      <c r="J18" s="82"/>
      <c r="K18" s="82"/>
      <c r="L18" s="82"/>
      <c r="M18" s="198"/>
      <c r="N18" s="114"/>
      <c r="O18" s="172"/>
      <c r="P18" s="30" t="s">
        <v>17</v>
      </c>
      <c r="Q18" s="22"/>
      <c r="R18" s="22"/>
      <c r="S18" s="22"/>
      <c r="T18" s="22"/>
      <c r="U18" s="22"/>
      <c r="V18" s="22"/>
      <c r="W18" s="23"/>
      <c r="X18" s="24" t="s">
        <v>5</v>
      </c>
      <c r="Y18" s="175">
        <f>SUM(Y14:Y16)</f>
        <v>0</v>
      </c>
      <c r="Z18" s="25">
        <f>SUM(Z14:Z17)</f>
        <v>0</v>
      </c>
      <c r="AB18" s="3"/>
      <c r="AC18" s="3"/>
      <c r="AD18" s="3"/>
      <c r="AE18" s="3"/>
      <c r="AF18" s="3"/>
      <c r="AG18" s="3"/>
      <c r="AH18" s="3"/>
      <c r="AI18" s="3"/>
      <c r="AJ18" s="3"/>
      <c r="AK18" s="3">
        <f t="shared" si="2"/>
        <v>0</v>
      </c>
      <c r="AL18" s="3">
        <f t="shared" si="3"/>
        <v>0</v>
      </c>
    </row>
    <row r="19" spans="1:41" ht="18" customHeight="1" thickTop="1" thickBot="1" x14ac:dyDescent="0.45">
      <c r="A19" s="31">
        <v>15</v>
      </c>
      <c r="B19" s="97"/>
      <c r="C19" s="61"/>
      <c r="D19" s="33"/>
      <c r="E19" s="184"/>
      <c r="F19" s="190"/>
      <c r="G19" s="191"/>
      <c r="H19" s="85"/>
      <c r="I19" s="82"/>
      <c r="J19" s="82"/>
      <c r="K19" s="82"/>
      <c r="L19" s="82"/>
      <c r="M19" s="198"/>
      <c r="N19" s="63"/>
      <c r="O19" s="176"/>
      <c r="P19" s="30" t="s">
        <v>34</v>
      </c>
      <c r="Q19" s="30"/>
      <c r="R19" s="30"/>
      <c r="S19" s="30"/>
      <c r="T19" s="30"/>
      <c r="U19" s="30"/>
      <c r="V19" s="30"/>
      <c r="W19" s="30"/>
      <c r="X19" s="24" t="s">
        <v>5</v>
      </c>
      <c r="Y19" s="3"/>
      <c r="Z19" s="25">
        <f>G30</f>
        <v>-0.3</v>
      </c>
      <c r="AB19" s="113" t="s">
        <v>100</v>
      </c>
      <c r="AC19" s="3"/>
      <c r="AD19" s="3"/>
      <c r="AE19" s="3"/>
      <c r="AF19" s="3"/>
      <c r="AG19" s="3"/>
      <c r="AH19" s="3"/>
      <c r="AI19" s="3"/>
      <c r="AJ19" s="3"/>
      <c r="AK19" s="3">
        <f t="shared" si="2"/>
        <v>0</v>
      </c>
      <c r="AL19" s="3">
        <f t="shared" si="3"/>
        <v>0</v>
      </c>
    </row>
    <row r="20" spans="1:41" ht="18" customHeight="1" thickTop="1" thickBot="1" x14ac:dyDescent="0.45">
      <c r="A20" s="31">
        <v>16</v>
      </c>
      <c r="B20" s="96"/>
      <c r="C20" s="61"/>
      <c r="D20" s="33"/>
      <c r="E20" s="184"/>
      <c r="F20" s="190"/>
      <c r="G20" s="191"/>
      <c r="H20" s="85"/>
      <c r="I20" s="82"/>
      <c r="J20" s="82"/>
      <c r="K20" s="82"/>
      <c r="L20" s="82"/>
      <c r="M20" s="198"/>
      <c r="N20" s="63"/>
      <c r="O20" s="172"/>
      <c r="AB20" s="113" t="s">
        <v>101</v>
      </c>
      <c r="AC20" s="3"/>
      <c r="AD20" s="3"/>
      <c r="AE20" s="3"/>
      <c r="AF20" s="3"/>
      <c r="AG20" s="3"/>
      <c r="AH20" s="3"/>
      <c r="AI20" s="3"/>
      <c r="AJ20" s="3"/>
      <c r="AK20" s="3">
        <f t="shared" si="2"/>
        <v>0</v>
      </c>
      <c r="AL20" s="3">
        <f t="shared" si="3"/>
        <v>0</v>
      </c>
    </row>
    <row r="21" spans="1:41" ht="18" customHeight="1" thickTop="1" thickBot="1" x14ac:dyDescent="0.45">
      <c r="A21" s="31">
        <v>17</v>
      </c>
      <c r="B21" s="96"/>
      <c r="C21" s="61"/>
      <c r="D21" s="33"/>
      <c r="E21" s="184"/>
      <c r="F21" s="190"/>
      <c r="G21" s="191"/>
      <c r="H21" s="85"/>
      <c r="I21" s="82"/>
      <c r="J21" s="82"/>
      <c r="K21" s="82"/>
      <c r="L21" s="82"/>
      <c r="M21" s="198"/>
      <c r="N21" s="63"/>
      <c r="O21" s="172"/>
      <c r="P21" s="30" t="s">
        <v>18</v>
      </c>
      <c r="Q21" s="22"/>
      <c r="R21" s="22"/>
      <c r="S21" s="22"/>
      <c r="T21" s="22"/>
      <c r="U21" s="22"/>
      <c r="V21" s="22"/>
      <c r="W21" s="23"/>
      <c r="X21" s="24" t="s">
        <v>5</v>
      </c>
      <c r="Y21" s="175">
        <f>10-I30</f>
        <v>10</v>
      </c>
      <c r="Z21" s="25">
        <f>10-M30</f>
        <v>10</v>
      </c>
      <c r="AB21" s="3"/>
      <c r="AC21" s="3"/>
      <c r="AD21" s="3"/>
      <c r="AE21" s="3"/>
      <c r="AF21" s="3"/>
      <c r="AG21" s="3"/>
      <c r="AH21" s="3"/>
      <c r="AI21" s="3"/>
      <c r="AJ21" s="3"/>
      <c r="AK21" s="3">
        <f t="shared" si="2"/>
        <v>0</v>
      </c>
      <c r="AL21" s="3">
        <f t="shared" si="3"/>
        <v>0</v>
      </c>
    </row>
    <row r="22" spans="1:41" ht="18" customHeight="1" thickTop="1" x14ac:dyDescent="0.4">
      <c r="A22" s="31">
        <v>18</v>
      </c>
      <c r="B22" s="97"/>
      <c r="C22" s="61"/>
      <c r="D22" s="33"/>
      <c r="E22" s="184"/>
      <c r="F22" s="190"/>
      <c r="G22" s="191"/>
      <c r="H22" s="85"/>
      <c r="I22" s="82"/>
      <c r="J22" s="82"/>
      <c r="K22" s="82"/>
      <c r="L22" s="82"/>
      <c r="M22" s="198"/>
      <c r="N22" s="39"/>
      <c r="O22" s="172"/>
      <c r="AB22" s="3"/>
      <c r="AC22" s="3"/>
      <c r="AD22" s="3"/>
      <c r="AE22" s="3"/>
      <c r="AF22" s="3"/>
      <c r="AG22" s="3"/>
      <c r="AH22" s="3"/>
      <c r="AI22" s="3"/>
      <c r="AJ22" s="3"/>
      <c r="AK22" s="3">
        <f t="shared" si="2"/>
        <v>0</v>
      </c>
      <c r="AL22" s="3">
        <f t="shared" si="3"/>
        <v>0</v>
      </c>
    </row>
    <row r="23" spans="1:41" ht="18" customHeight="1" thickBot="1" x14ac:dyDescent="0.45">
      <c r="A23" s="31">
        <v>19</v>
      </c>
      <c r="B23" s="96"/>
      <c r="C23" s="95"/>
      <c r="D23" s="93"/>
      <c r="E23" s="184"/>
      <c r="F23" s="190"/>
      <c r="G23" s="191"/>
      <c r="H23" s="85"/>
      <c r="I23" s="82"/>
      <c r="J23" s="82"/>
      <c r="K23" s="82"/>
      <c r="L23" s="82"/>
      <c r="M23" s="198"/>
      <c r="N23" s="39"/>
      <c r="O23" s="172"/>
      <c r="P23" s="116" t="s">
        <v>35</v>
      </c>
      <c r="Q23" s="117"/>
      <c r="R23" s="117"/>
      <c r="S23" s="117"/>
      <c r="T23" s="117"/>
      <c r="U23" s="117"/>
      <c r="V23" s="117"/>
      <c r="W23" s="117"/>
      <c r="X23" s="118"/>
      <c r="Y23" s="118">
        <f>8-S14</f>
        <v>8</v>
      </c>
      <c r="Z23" s="117">
        <f>IF(T14&gt;=7, 0, IF(T14&gt;=5, 4, IF(T14&gt;=3, 6, IF(T14 &gt;= 1, 8, IF(T14 &lt; 1, 10 )))))</f>
        <v>10</v>
      </c>
      <c r="AA23" s="119" t="s">
        <v>36</v>
      </c>
      <c r="AB23" s="117"/>
      <c r="AC23" s="3"/>
      <c r="AD23" s="3"/>
      <c r="AE23" s="3"/>
      <c r="AF23" s="3"/>
      <c r="AG23" s="3"/>
      <c r="AH23" s="3"/>
      <c r="AI23" s="3"/>
      <c r="AJ23" s="3"/>
      <c r="AK23" s="3">
        <f t="shared" si="2"/>
        <v>0</v>
      </c>
      <c r="AL23" s="3">
        <f t="shared" si="3"/>
        <v>0</v>
      </c>
    </row>
    <row r="24" spans="1:41" ht="18" customHeight="1" thickTop="1" thickBot="1" x14ac:dyDescent="0.45">
      <c r="A24" s="31">
        <v>20</v>
      </c>
      <c r="B24" s="32"/>
      <c r="C24" s="61"/>
      <c r="D24" s="33"/>
      <c r="E24" s="184"/>
      <c r="F24" s="190"/>
      <c r="G24" s="191"/>
      <c r="H24" s="85"/>
      <c r="I24" s="82"/>
      <c r="J24" s="82"/>
      <c r="K24" s="82"/>
      <c r="L24" s="82"/>
      <c r="M24" s="198"/>
      <c r="N24" s="39"/>
      <c r="O24" s="172"/>
      <c r="P24" s="30" t="s">
        <v>19</v>
      </c>
      <c r="Q24" s="22"/>
      <c r="R24" s="22"/>
      <c r="S24" s="22"/>
      <c r="T24" s="22"/>
      <c r="U24" s="22"/>
      <c r="V24" s="22"/>
      <c r="W24" s="23"/>
      <c r="X24" s="24" t="s">
        <v>5</v>
      </c>
      <c r="Y24" s="175">
        <f>+Y18+Y21-Y23</f>
        <v>2</v>
      </c>
      <c r="Z24" s="25">
        <f>+Z18+Z19+Z21-Z23</f>
        <v>-0.30000000000000071</v>
      </c>
      <c r="AB24" s="3"/>
      <c r="AC24" s="3"/>
      <c r="AK24" s="3">
        <f t="shared" si="2"/>
        <v>0</v>
      </c>
      <c r="AL24" s="3">
        <f t="shared" si="3"/>
        <v>0</v>
      </c>
    </row>
    <row r="25" spans="1:41" ht="18" customHeight="1" thickTop="1" x14ac:dyDescent="0.4">
      <c r="A25" s="31">
        <v>21</v>
      </c>
      <c r="B25" s="32"/>
      <c r="C25" s="61"/>
      <c r="D25" s="33"/>
      <c r="E25" s="184"/>
      <c r="F25" s="190"/>
      <c r="G25" s="191"/>
      <c r="H25" s="85"/>
      <c r="I25" s="82"/>
      <c r="J25" s="82"/>
      <c r="K25" s="82"/>
      <c r="L25" s="82"/>
      <c r="M25" s="198"/>
      <c r="N25" s="39"/>
      <c r="O25" s="172"/>
      <c r="Y25" s="177" t="s">
        <v>91</v>
      </c>
      <c r="Z25" s="178" t="s">
        <v>92</v>
      </c>
      <c r="AB25" s="3"/>
      <c r="AC25" s="3"/>
      <c r="AK25" s="3">
        <f t="shared" si="2"/>
        <v>0</v>
      </c>
      <c r="AL25" s="3">
        <f t="shared" si="3"/>
        <v>0</v>
      </c>
    </row>
    <row r="26" spans="1:41" ht="18" customHeight="1" x14ac:dyDescent="0.4">
      <c r="A26" s="31">
        <v>22</v>
      </c>
      <c r="B26" s="32"/>
      <c r="C26" s="61"/>
      <c r="D26" s="33"/>
      <c r="E26" s="184"/>
      <c r="F26" s="190"/>
      <c r="G26" s="191"/>
      <c r="H26" s="85"/>
      <c r="I26" s="82"/>
      <c r="J26" s="82"/>
      <c r="K26" s="82"/>
      <c r="L26" s="82"/>
      <c r="M26" s="198"/>
      <c r="N26" s="39"/>
      <c r="O26" s="172"/>
      <c r="AB26" s="3"/>
      <c r="AK26" s="3">
        <f t="shared" si="2"/>
        <v>0</v>
      </c>
      <c r="AL26" s="3">
        <f t="shared" si="3"/>
        <v>0</v>
      </c>
    </row>
    <row r="27" spans="1:41" ht="18" customHeight="1" x14ac:dyDescent="0.4">
      <c r="A27" s="31">
        <v>23</v>
      </c>
      <c r="B27" s="32" t="s">
        <v>32</v>
      </c>
      <c r="C27" s="61"/>
      <c r="D27" s="33"/>
      <c r="E27" s="184"/>
      <c r="F27" s="190"/>
      <c r="G27" s="191"/>
      <c r="H27" s="85"/>
      <c r="I27" s="82"/>
      <c r="J27" s="82"/>
      <c r="K27" s="82"/>
      <c r="L27" s="82"/>
      <c r="M27" s="198"/>
      <c r="N27" s="39"/>
      <c r="O27" s="172"/>
      <c r="AB27" s="3"/>
      <c r="AK27" s="3">
        <f t="shared" si="2"/>
        <v>0</v>
      </c>
      <c r="AL27" s="3">
        <f t="shared" si="3"/>
        <v>0</v>
      </c>
    </row>
    <row r="28" spans="1:41" ht="18" customHeight="1" x14ac:dyDescent="0.4">
      <c r="A28" s="31">
        <v>24</v>
      </c>
      <c r="B28" s="32" t="s">
        <v>31</v>
      </c>
      <c r="C28" s="61"/>
      <c r="D28" s="121"/>
      <c r="E28" s="184"/>
      <c r="F28" s="190"/>
      <c r="G28" s="193">
        <v>-0.3</v>
      </c>
      <c r="H28" s="85"/>
      <c r="I28" s="82"/>
      <c r="J28" s="82"/>
      <c r="K28" s="82"/>
      <c r="L28" s="82"/>
      <c r="M28" s="198"/>
      <c r="N28" s="39"/>
      <c r="O28" s="172"/>
      <c r="AK28" s="3">
        <f t="shared" si="2"/>
        <v>0</v>
      </c>
      <c r="AL28" s="3">
        <f t="shared" si="3"/>
        <v>0</v>
      </c>
    </row>
    <row r="29" spans="1:41" ht="18" customHeight="1" thickBot="1" x14ac:dyDescent="0.45">
      <c r="A29" s="56">
        <v>25</v>
      </c>
      <c r="B29" s="202"/>
      <c r="C29" s="62"/>
      <c r="D29" s="54"/>
      <c r="E29" s="185"/>
      <c r="F29" s="194"/>
      <c r="G29" s="195"/>
      <c r="H29" s="86"/>
      <c r="I29" s="87"/>
      <c r="J29" s="87"/>
      <c r="K29" s="87"/>
      <c r="L29" s="87"/>
      <c r="M29" s="199"/>
      <c r="N29" s="64"/>
      <c r="O29" s="179"/>
      <c r="AK29" s="3">
        <f t="shared" si="2"/>
        <v>0</v>
      </c>
      <c r="AL29" s="3">
        <f t="shared" si="3"/>
        <v>0</v>
      </c>
    </row>
    <row r="30" spans="1:41" ht="21" thickTop="1" thickBot="1" x14ac:dyDescent="0.4">
      <c r="B30" s="55" t="s">
        <v>12</v>
      </c>
      <c r="C30" s="58">
        <f>COUNTA(C5:C29)</f>
        <v>0</v>
      </c>
      <c r="D30" s="55"/>
      <c r="E30" s="186"/>
      <c r="F30" s="57">
        <f>SUM(F5:F29)</f>
        <v>0</v>
      </c>
      <c r="G30" s="57">
        <f>SUM(G5:G29)</f>
        <v>-0.3</v>
      </c>
      <c r="H30" s="88" t="s">
        <v>97</v>
      </c>
      <c r="I30" s="201">
        <f>SUM(H5:L29)</f>
        <v>0</v>
      </c>
      <c r="J30" s="89"/>
      <c r="K30" s="89"/>
      <c r="L30" s="89" t="s">
        <v>98</v>
      </c>
      <c r="M30" s="200">
        <f>SUM(H5:M29)</f>
        <v>0</v>
      </c>
      <c r="N30" s="1"/>
    </row>
    <row r="31" spans="1:41" ht="30.5" thickTop="1" x14ac:dyDescent="0.55000000000000004">
      <c r="AM31" s="66">
        <v>0.8</v>
      </c>
      <c r="AN31" s="65" t="s">
        <v>5</v>
      </c>
      <c r="AO31" s="67">
        <f t="shared" ref="AO31:AO38" si="4">+AK31*AM31</f>
        <v>0</v>
      </c>
    </row>
    <row r="32" spans="1:41" ht="30" x14ac:dyDescent="0.55000000000000004">
      <c r="AM32" s="69">
        <v>0.7</v>
      </c>
      <c r="AN32" s="68" t="s">
        <v>5</v>
      </c>
      <c r="AO32" s="70">
        <f t="shared" si="4"/>
        <v>0</v>
      </c>
    </row>
    <row r="33" spans="36:43" ht="30" x14ac:dyDescent="0.55000000000000004">
      <c r="AM33" s="69">
        <v>0.6</v>
      </c>
      <c r="AN33" s="68" t="s">
        <v>5</v>
      </c>
      <c r="AO33" s="70">
        <f t="shared" si="4"/>
        <v>0</v>
      </c>
    </row>
    <row r="34" spans="36:43" ht="30" x14ac:dyDescent="0.55000000000000004">
      <c r="AM34" s="69">
        <v>0.5</v>
      </c>
      <c r="AN34" s="68" t="s">
        <v>5</v>
      </c>
      <c r="AO34" s="70">
        <f t="shared" si="4"/>
        <v>0</v>
      </c>
    </row>
    <row r="35" spans="36:43" ht="30" x14ac:dyDescent="0.55000000000000004">
      <c r="AM35" s="69">
        <v>0.4</v>
      </c>
      <c r="AN35" s="68" t="s">
        <v>5</v>
      </c>
      <c r="AO35" s="70">
        <f t="shared" si="4"/>
        <v>0</v>
      </c>
    </row>
    <row r="36" spans="36:43" ht="30" x14ac:dyDescent="0.55000000000000004">
      <c r="AM36" s="69">
        <v>0.3</v>
      </c>
      <c r="AN36" s="68" t="s">
        <v>5</v>
      </c>
      <c r="AO36" s="70">
        <f t="shared" si="4"/>
        <v>0</v>
      </c>
    </row>
    <row r="37" spans="36:43" ht="30" x14ac:dyDescent="0.55000000000000004">
      <c r="AM37" s="69">
        <v>0.2</v>
      </c>
      <c r="AN37" s="68" t="s">
        <v>5</v>
      </c>
      <c r="AO37" s="70">
        <f t="shared" si="4"/>
        <v>0</v>
      </c>
    </row>
    <row r="38" spans="36:43" ht="30.5" thickBot="1" x14ac:dyDescent="0.6">
      <c r="AM38" s="72">
        <v>0.1</v>
      </c>
      <c r="AN38" s="71" t="s">
        <v>5</v>
      </c>
      <c r="AO38" s="73">
        <f t="shared" si="4"/>
        <v>0</v>
      </c>
    </row>
    <row r="39" spans="36:43" ht="40" thickBot="1" x14ac:dyDescent="1.1499999999999999">
      <c r="AM39" s="75"/>
      <c r="AN39" s="74"/>
      <c r="AO39" s="76">
        <f>IF(AK39&gt;10,"ERR",SUM(AO31:AO38))</f>
        <v>0</v>
      </c>
    </row>
    <row r="40" spans="36:43" ht="30" x14ac:dyDescent="0.55000000000000004">
      <c r="AM40" s="78">
        <v>0.5</v>
      </c>
      <c r="AN40" s="77" t="s">
        <v>5</v>
      </c>
      <c r="AO40" s="79">
        <f>+AK40*AM40</f>
        <v>0</v>
      </c>
    </row>
    <row r="41" spans="36:43" ht="30" x14ac:dyDescent="0.55000000000000004">
      <c r="AM41" s="80"/>
      <c r="AN41" s="68" t="s">
        <v>5</v>
      </c>
      <c r="AO41" s="70">
        <f>IF(AK41="c",0.3,IF(AK41="d",0.5,IF(AK41="e",0.5,IF(AK41="f",0.5,IF(AK41="a",0,IF(AK41="b",0,IF(AK41="",0,"error")))))))</f>
        <v>0</v>
      </c>
    </row>
    <row r="42" spans="36:43" ht="15" customHeight="1" thickBot="1" x14ac:dyDescent="0.6">
      <c r="AM42" s="81"/>
      <c r="AN42" s="71" t="s">
        <v>5</v>
      </c>
      <c r="AO42" s="73">
        <f>+AK42</f>
        <v>0</v>
      </c>
    </row>
    <row r="43" spans="36:43" ht="15.75" customHeight="1" x14ac:dyDescent="0.35">
      <c r="AJ43" s="207" t="s">
        <v>22</v>
      </c>
      <c r="AK43" s="208"/>
      <c r="AL43" s="208"/>
      <c r="AM43" s="208"/>
      <c r="AN43" s="211"/>
      <c r="AO43" s="213">
        <f>SUM(AO39:AO42)</f>
        <v>0</v>
      </c>
    </row>
    <row r="44" spans="36:43" ht="16" thickBot="1" x14ac:dyDescent="0.4">
      <c r="AJ44" s="209"/>
      <c r="AK44" s="210"/>
      <c r="AL44" s="210"/>
      <c r="AM44" s="210"/>
      <c r="AN44" s="212"/>
      <c r="AO44" s="214"/>
    </row>
    <row r="45" spans="36:43" ht="303" thickTop="1" x14ac:dyDescent="8.25">
      <c r="AQ45" s="105" t="str">
        <f>+H30</f>
        <v>KM:</v>
      </c>
    </row>
  </sheetData>
  <mergeCells count="3">
    <mergeCell ref="AN43:AN44"/>
    <mergeCell ref="AJ43:AM44"/>
    <mergeCell ref="AO43:AO44"/>
  </mergeCells>
  <conditionalFormatting sqref="AO39">
    <cfRule type="cellIs" dxfId="11" priority="6" stopIfTrue="1" operator="equal">
      <formula>"ERR"</formula>
    </cfRule>
  </conditionalFormatting>
  <conditionalFormatting sqref="AA6:AA8">
    <cfRule type="cellIs" dxfId="10" priority="2" operator="greaterThan">
      <formula>5</formula>
    </cfRule>
  </conditionalFormatting>
  <conditionalFormatting sqref="Z14">
    <cfRule type="cellIs" dxfId="9" priority="4" stopIfTrue="1" operator="equal">
      <formula>"ERR"</formula>
    </cfRule>
  </conditionalFormatting>
  <conditionalFormatting sqref="T14">
    <cfRule type="cellIs" dxfId="8" priority="5" stopIfTrue="1" operator="between">
      <formula>0.1</formula>
      <formula>9.9</formula>
    </cfRule>
  </conditionalFormatting>
  <conditionalFormatting sqref="AA5">
    <cfRule type="cellIs" dxfId="7" priority="3" operator="greaterThan">
      <formula>5</formula>
    </cfRule>
  </conditionalFormatting>
  <conditionalFormatting sqref="S14">
    <cfRule type="cellIs" dxfId="6" priority="1" stopIfTrue="1" operator="between">
      <formula>0.1</formula>
      <formula>9.9</formula>
    </cfRule>
  </conditionalFormatting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1"/>
  <headerFooter alignWithMargins="0">
    <oddFooter xml:space="preserve">&amp;R&amp;"Times New Roman,Normal"&amp;8TT, NOR  19.11.05 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Q45"/>
  <sheetViews>
    <sheetView zoomScale="70" zoomScaleNormal="70" workbookViewId="0">
      <selection sqref="A1:XFD1048576"/>
    </sheetView>
  </sheetViews>
  <sheetFormatPr baseColWidth="10" defaultColWidth="8.921875" defaultRowHeight="15.5" x14ac:dyDescent="0.35"/>
  <cols>
    <col min="1" max="1" width="3.84375" customWidth="1"/>
    <col min="2" max="2" width="30.61328125" customWidth="1"/>
    <col min="3" max="3" width="5.4609375" style="2" customWidth="1"/>
    <col min="4" max="5" width="3.15234375" style="2" customWidth="1"/>
    <col min="6" max="6" width="4.84375" style="47" customWidth="1"/>
    <col min="7" max="7" width="7.15234375" style="47" customWidth="1"/>
    <col min="8" max="8" width="6.4609375" style="47" customWidth="1"/>
    <col min="9" max="11" width="3.921875" style="47" customWidth="1"/>
    <col min="12" max="12" width="2.84375" style="47" customWidth="1"/>
    <col min="13" max="13" width="5.69140625" style="47" customWidth="1"/>
    <col min="14" max="14" width="26.15234375" customWidth="1"/>
    <col min="15" max="15" width="2.4609375" customWidth="1"/>
    <col min="16" max="16" width="1.84375" style="2" customWidth="1"/>
    <col min="17" max="17" width="1.921875" style="1" customWidth="1"/>
    <col min="18" max="18" width="2.53515625" style="1" customWidth="1"/>
    <col min="19" max="19" width="3.07421875" style="1" customWidth="1"/>
    <col min="20" max="20" width="4.3828125" style="1" customWidth="1"/>
    <col min="21" max="21" width="2" customWidth="1"/>
    <col min="22" max="22" width="4.23046875" customWidth="1"/>
    <col min="23" max="23" width="4.07421875" style="4" customWidth="1"/>
    <col min="24" max="24" width="2" style="2" customWidth="1"/>
    <col min="25" max="25" width="5.07421875" style="2" customWidth="1"/>
    <col min="26" max="26" width="6.69140625" customWidth="1"/>
    <col min="27" max="27" width="3" customWidth="1"/>
    <col min="28" max="28" width="18.23046875" customWidth="1"/>
    <col min="29" max="29" width="3" customWidth="1"/>
    <col min="30" max="30" width="4.4609375" customWidth="1"/>
    <col min="31" max="31" width="1.4609375" customWidth="1"/>
    <col min="32" max="36" width="4.4609375" customWidth="1"/>
    <col min="37" max="37" width="6.07421875" customWidth="1"/>
    <col min="39" max="39" width="8.3828125" customWidth="1"/>
    <col min="40" max="40" width="4.53515625" customWidth="1"/>
    <col min="41" max="41" width="10.61328125" customWidth="1"/>
    <col min="43" max="43" width="91.07421875" customWidth="1"/>
  </cols>
  <sheetData>
    <row r="1" spans="1:38" s="3" customFormat="1" ht="52.5" customHeight="1" x14ac:dyDescent="0.2">
      <c r="B1" s="8" t="s">
        <v>24</v>
      </c>
      <c r="C1" s="9"/>
      <c r="D1" s="9"/>
      <c r="E1" s="9"/>
      <c r="F1" s="46"/>
      <c r="G1" s="46"/>
    </row>
    <row r="2" spans="1:38" s="3" customFormat="1" ht="23.25" customHeight="1" x14ac:dyDescent="0.4">
      <c r="B2" s="59" t="s">
        <v>23</v>
      </c>
      <c r="C2" s="91" t="s">
        <v>73</v>
      </c>
      <c r="D2" s="9"/>
      <c r="E2" s="9"/>
      <c r="F2" s="46"/>
      <c r="G2" s="46"/>
      <c r="H2" s="46"/>
      <c r="I2" s="46"/>
      <c r="J2" s="46"/>
      <c r="K2" s="46"/>
      <c r="L2" s="46"/>
      <c r="M2" s="46"/>
    </row>
    <row r="3" spans="1:38" s="3" customFormat="1" ht="21.75" customHeight="1" x14ac:dyDescent="0.35">
      <c r="B3" s="8"/>
      <c r="C3" s="9"/>
      <c r="D3" s="9"/>
      <c r="E3" s="9"/>
      <c r="F3" s="46"/>
      <c r="G3" s="46"/>
      <c r="H3" s="46"/>
      <c r="I3" s="46"/>
      <c r="J3" s="46"/>
      <c r="K3" s="46"/>
      <c r="L3" s="46"/>
      <c r="M3" s="196" t="s">
        <v>95</v>
      </c>
      <c r="O3" s="120"/>
    </row>
    <row r="4" spans="1:38" s="3" customFormat="1" ht="15.75" customHeight="1" x14ac:dyDescent="0.3">
      <c r="A4" s="40"/>
      <c r="B4" s="45" t="s">
        <v>13</v>
      </c>
      <c r="C4" s="42" t="s">
        <v>14</v>
      </c>
      <c r="D4" s="42" t="s">
        <v>11</v>
      </c>
      <c r="E4" s="180" t="s">
        <v>94</v>
      </c>
      <c r="F4" s="187" t="s">
        <v>21</v>
      </c>
      <c r="G4" s="187" t="s">
        <v>33</v>
      </c>
      <c r="H4" s="90" t="s">
        <v>15</v>
      </c>
      <c r="I4" s="90"/>
      <c r="J4" s="90"/>
      <c r="K4" s="90"/>
      <c r="L4" s="90"/>
      <c r="M4" s="187" t="s">
        <v>96</v>
      </c>
      <c r="N4" s="43" t="s">
        <v>16</v>
      </c>
      <c r="O4" s="123" t="s">
        <v>91</v>
      </c>
      <c r="P4" s="124" t="s">
        <v>92</v>
      </c>
      <c r="Q4" s="125"/>
      <c r="R4" s="125"/>
      <c r="S4" s="123" t="s">
        <v>91</v>
      </c>
      <c r="T4" s="124" t="s">
        <v>92</v>
      </c>
      <c r="U4" s="125"/>
      <c r="V4" s="123" t="s">
        <v>91</v>
      </c>
      <c r="W4" s="124" t="s">
        <v>92</v>
      </c>
      <c r="X4" s="125"/>
      <c r="Y4" s="123" t="s">
        <v>91</v>
      </c>
      <c r="Z4" s="124" t="s">
        <v>92</v>
      </c>
    </row>
    <row r="5" spans="1:38" s="3" customFormat="1" ht="18" customHeight="1" x14ac:dyDescent="0.4">
      <c r="A5" s="44">
        <v>1</v>
      </c>
      <c r="B5" s="97"/>
      <c r="C5" s="60"/>
      <c r="D5" s="41"/>
      <c r="E5" s="181"/>
      <c r="F5" s="188"/>
      <c r="G5" s="189"/>
      <c r="H5" s="83"/>
      <c r="I5" s="84"/>
      <c r="J5" s="84"/>
      <c r="K5" s="84"/>
      <c r="L5" s="84"/>
      <c r="M5" s="197"/>
      <c r="N5" s="101"/>
      <c r="O5" s="126">
        <f>COUNTIF($C$5:$C$36,"H")</f>
        <v>0</v>
      </c>
      <c r="P5" s="127">
        <f>COUNTIF($AK$5:$AK$29,"H")</f>
        <v>0</v>
      </c>
      <c r="Q5" s="106"/>
      <c r="R5" s="107" t="s">
        <v>26</v>
      </c>
      <c r="S5" s="128">
        <f>IF(SUM(O$5:O5)&gt;8, IF(SUM(S5:S$5)=8, 0, 8 -SUM(O5:O$5)), O5)</f>
        <v>0</v>
      </c>
      <c r="T5" s="129">
        <f>IF(SUM(P$5:P5)&gt;10, IF(SUM(T5:T$5)=10, 0, 10 -SUM(P5:P$5)), P5)</f>
        <v>0</v>
      </c>
      <c r="U5" s="108" t="s">
        <v>7</v>
      </c>
      <c r="V5" s="130">
        <v>0.8</v>
      </c>
      <c r="W5" s="131">
        <v>0.8</v>
      </c>
      <c r="X5" s="109" t="s">
        <v>5</v>
      </c>
      <c r="Y5" s="132">
        <f>+S5*V5</f>
        <v>0</v>
      </c>
      <c r="Z5" s="133">
        <f t="shared" ref="Z5:Z12" si="0">+T5*W5</f>
        <v>0</v>
      </c>
      <c r="AA5" s="134">
        <f>COUNTIF($AL$5:$AL$29,"I")</f>
        <v>0</v>
      </c>
      <c r="AB5" s="135" t="str">
        <f>IF(AA5&gt;5,"zuviel Elemente aus Gr.I","Gr I  Ok")</f>
        <v>Gr I  Ok</v>
      </c>
      <c r="AC5" s="53"/>
      <c r="AK5" s="3">
        <f>IF(ISBLANK(E5),C5,0)</f>
        <v>0</v>
      </c>
      <c r="AL5" s="3">
        <f>IF(ISBLANK(E5),D5,0)</f>
        <v>0</v>
      </c>
    </row>
    <row r="6" spans="1:38" s="3" customFormat="1" ht="18" customHeight="1" x14ac:dyDescent="0.4">
      <c r="A6" s="31">
        <v>2</v>
      </c>
      <c r="B6" s="96"/>
      <c r="C6" s="95"/>
      <c r="D6" s="93"/>
      <c r="E6" s="182"/>
      <c r="F6" s="190"/>
      <c r="G6" s="191"/>
      <c r="H6" s="85"/>
      <c r="I6" s="82"/>
      <c r="J6" s="82"/>
      <c r="K6" s="82"/>
      <c r="L6" s="82"/>
      <c r="M6" s="198"/>
      <c r="N6" s="63"/>
      <c r="O6" s="136">
        <f>COUNTIF($C$5:$C$36,"G")</f>
        <v>0</v>
      </c>
      <c r="P6" s="137">
        <f>COUNTIF($AK$5:$AK$29,"G")</f>
        <v>0</v>
      </c>
      <c r="Q6" s="110"/>
      <c r="R6" s="111" t="s">
        <v>10</v>
      </c>
      <c r="S6" s="138">
        <f>IF(SUM(O$5:O6)&gt;8, IF(SUM(S$5:S5)=8, 0, 8 -SUM(O$5:O5)), O6)</f>
        <v>0</v>
      </c>
      <c r="T6" s="134">
        <f>IF(SUM(P$5:P6)&gt;10, IF(SUM(T$5:T5)=10, 0, 10 -SUM(P$5:P5)), P6)</f>
        <v>0</v>
      </c>
      <c r="U6" s="110" t="s">
        <v>7</v>
      </c>
      <c r="V6" s="139">
        <v>0.8</v>
      </c>
      <c r="W6" s="140">
        <v>0.7</v>
      </c>
      <c r="X6" s="112" t="s">
        <v>5</v>
      </c>
      <c r="Y6" s="132">
        <f t="shared" ref="Y6:Y12" si="1">+S6*V6</f>
        <v>0</v>
      </c>
      <c r="Z6" s="141">
        <f t="shared" si="0"/>
        <v>0</v>
      </c>
      <c r="AA6" s="134">
        <f>COUNTIF($AL$5:$AL$29,"II")</f>
        <v>0</v>
      </c>
      <c r="AB6" s="135" t="str">
        <f>IF(AA6&gt;5,"zuviel Elemente aus Gr.II","Gr II  Ok")</f>
        <v>Gr II  Ok</v>
      </c>
      <c r="AC6" s="53"/>
      <c r="AK6" s="3">
        <f t="shared" ref="AK6:AK29" si="2">IF(ISBLANK(E6),C6,0)</f>
        <v>0</v>
      </c>
      <c r="AL6" s="3">
        <f t="shared" ref="AL6:AL29" si="3">IF(ISBLANK(E6),D6,0)</f>
        <v>0</v>
      </c>
    </row>
    <row r="7" spans="1:38" s="3" customFormat="1" ht="18" customHeight="1" x14ac:dyDescent="0.4">
      <c r="A7" s="31">
        <v>3</v>
      </c>
      <c r="B7" s="96"/>
      <c r="C7" s="61"/>
      <c r="D7" s="33"/>
      <c r="E7" s="183"/>
      <c r="F7" s="190"/>
      <c r="G7" s="191"/>
      <c r="H7" s="82"/>
      <c r="I7" s="82"/>
      <c r="J7" s="82"/>
      <c r="K7" s="82"/>
      <c r="L7" s="82"/>
      <c r="M7" s="198"/>
      <c r="N7" s="122"/>
      <c r="O7" s="136">
        <f>COUNTIF($C$5:$C$36,"F")</f>
        <v>0</v>
      </c>
      <c r="P7" s="137">
        <f>COUNTIF($AK$5:$AK$29,"F")</f>
        <v>0</v>
      </c>
      <c r="Q7" s="51"/>
      <c r="R7" s="18" t="s">
        <v>6</v>
      </c>
      <c r="S7" s="138">
        <f>IF(SUM(O$5:O7)&gt;8, IF(SUM(S$5:S6)=8, 0, 8 -SUM(O$5:O6)), O7)</f>
        <v>0</v>
      </c>
      <c r="T7" s="134">
        <f>IF(SUM(P$5:P7)&gt;10, IF(SUM(T$5:T6)=10, 0, 10 -SUM(P$5:P6)), P7)</f>
        <v>0</v>
      </c>
      <c r="U7" s="19" t="s">
        <v>7</v>
      </c>
      <c r="V7" s="142">
        <v>0.8</v>
      </c>
      <c r="W7" s="143">
        <v>0.6</v>
      </c>
      <c r="X7" s="34" t="s">
        <v>5</v>
      </c>
      <c r="Y7" s="132">
        <f t="shared" si="1"/>
        <v>0</v>
      </c>
      <c r="Z7" s="141">
        <f t="shared" si="0"/>
        <v>0</v>
      </c>
      <c r="AA7" s="134">
        <f>COUNTIF($AL$5:$AL$29,"III")</f>
        <v>0</v>
      </c>
      <c r="AB7" s="135" t="str">
        <f>IF(AA7&gt;5,"zuviel Elemente aus Gr.III","Gr III  Ok")</f>
        <v>Gr III  Ok</v>
      </c>
      <c r="AC7" s="49"/>
      <c r="AK7" s="3">
        <f t="shared" si="2"/>
        <v>0</v>
      </c>
      <c r="AL7" s="3">
        <f t="shared" si="3"/>
        <v>0</v>
      </c>
    </row>
    <row r="8" spans="1:38" s="3" customFormat="1" ht="18" customHeight="1" x14ac:dyDescent="0.4">
      <c r="A8" s="31">
        <v>4</v>
      </c>
      <c r="B8" s="96"/>
      <c r="C8" s="61"/>
      <c r="D8" s="33"/>
      <c r="E8" s="183"/>
      <c r="F8" s="190"/>
      <c r="G8" s="191"/>
      <c r="H8" s="82"/>
      <c r="I8" s="82"/>
      <c r="J8" s="82"/>
      <c r="K8" s="82"/>
      <c r="L8" s="82"/>
      <c r="M8" s="198"/>
      <c r="N8" s="122"/>
      <c r="O8" s="144">
        <f>COUNTIF($C$5:$C$36,"E")</f>
        <v>0</v>
      </c>
      <c r="P8" s="145">
        <f>COUNTIF($AK$5:$AK$29,"E")</f>
        <v>0</v>
      </c>
      <c r="Q8" s="10"/>
      <c r="R8" s="11" t="s">
        <v>0</v>
      </c>
      <c r="S8" s="138">
        <f>IF(SUM(O$5:O8)&gt;8, IF(SUM(S$5:S7)=8, 0, 8 -SUM(O$5:O7)), O8)</f>
        <v>0</v>
      </c>
      <c r="T8" s="134">
        <f>IF(SUM(P$5:P8)&gt;10, IF(SUM(T$5:T7)=10, 0, 10 -SUM(P$5:P7)), P8)</f>
        <v>0</v>
      </c>
      <c r="U8" s="12" t="s">
        <v>7</v>
      </c>
      <c r="V8" s="146">
        <v>0.8</v>
      </c>
      <c r="W8" s="147">
        <v>0.5</v>
      </c>
      <c r="X8" s="34" t="s">
        <v>5</v>
      </c>
      <c r="Y8" s="132">
        <f t="shared" si="1"/>
        <v>0</v>
      </c>
      <c r="Z8" s="148">
        <f t="shared" si="0"/>
        <v>0</v>
      </c>
      <c r="AA8" s="134">
        <f>COUNTIF($AL$5:$AL$29,"IV")</f>
        <v>0</v>
      </c>
      <c r="AB8" s="135" t="str">
        <f>IF(AA8&gt;5,"zuviel Elemente aus Gr.IV","Gr IV  Ok")</f>
        <v>Gr IV  Ok</v>
      </c>
      <c r="AC8" s="48"/>
      <c r="AK8" s="3">
        <f t="shared" si="2"/>
        <v>0</v>
      </c>
      <c r="AL8" s="3">
        <f t="shared" si="3"/>
        <v>0</v>
      </c>
    </row>
    <row r="9" spans="1:38" ht="18" customHeight="1" x14ac:dyDescent="0.4">
      <c r="A9" s="31">
        <v>5</v>
      </c>
      <c r="B9" s="98"/>
      <c r="C9" s="95"/>
      <c r="D9" s="93"/>
      <c r="E9" s="183"/>
      <c r="F9" s="190"/>
      <c r="G9" s="191"/>
      <c r="H9" s="82"/>
      <c r="I9" s="82"/>
      <c r="J9" s="82"/>
      <c r="K9" s="82"/>
      <c r="L9" s="82"/>
      <c r="M9" s="198"/>
      <c r="N9" s="122"/>
      <c r="O9" s="144">
        <f>COUNTIF($C$5:$C$36,"D")</f>
        <v>0</v>
      </c>
      <c r="P9" s="145">
        <f>COUNTIF($AK$5:$AK$29,"D")</f>
        <v>0</v>
      </c>
      <c r="Q9" s="10"/>
      <c r="R9" s="11" t="s">
        <v>1</v>
      </c>
      <c r="S9" s="138">
        <f>IF(SUM(O$5:O9)&gt;8, IF(SUM(S$5:S8)=8, 0, 8 -SUM(O$5:O8)), O9)</f>
        <v>0</v>
      </c>
      <c r="T9" s="134">
        <f>IF(SUM(P$5:P9)&gt;10, IF(SUM(T$5:T8)=10, 0, 10 -SUM(P$5:P8)), P9)</f>
        <v>0</v>
      </c>
      <c r="U9" s="12" t="s">
        <v>7</v>
      </c>
      <c r="V9" s="146">
        <v>0.8</v>
      </c>
      <c r="W9" s="147">
        <v>0.4</v>
      </c>
      <c r="X9" s="34" t="s">
        <v>5</v>
      </c>
      <c r="Y9" s="132">
        <f t="shared" si="1"/>
        <v>0</v>
      </c>
      <c r="Z9" s="148">
        <f t="shared" si="0"/>
        <v>0</v>
      </c>
      <c r="AB9" s="113" t="s">
        <v>27</v>
      </c>
      <c r="AC9" s="48"/>
      <c r="AD9" s="3"/>
      <c r="AE9" s="3"/>
      <c r="AF9" s="3"/>
      <c r="AG9" s="3"/>
      <c r="AH9" s="3"/>
      <c r="AK9" s="3">
        <f t="shared" si="2"/>
        <v>0</v>
      </c>
      <c r="AL9" s="3">
        <f t="shared" si="3"/>
        <v>0</v>
      </c>
    </row>
    <row r="10" spans="1:38" ht="18" customHeight="1" x14ac:dyDescent="0.4">
      <c r="A10" s="31">
        <v>6</v>
      </c>
      <c r="B10" s="97"/>
      <c r="C10" s="61"/>
      <c r="D10" s="33"/>
      <c r="E10" s="183"/>
      <c r="F10" s="192"/>
      <c r="G10" s="193"/>
      <c r="H10" s="82"/>
      <c r="I10" s="82"/>
      <c r="J10" s="102"/>
      <c r="K10" s="102"/>
      <c r="L10" s="102"/>
      <c r="M10" s="198"/>
      <c r="N10" s="122"/>
      <c r="O10" s="144">
        <f>COUNTIF($C$5:$C$36,"C")</f>
        <v>0</v>
      </c>
      <c r="P10" s="145">
        <f>COUNTIF($AK$5:$AK$29,"C")</f>
        <v>0</v>
      </c>
      <c r="Q10" s="10"/>
      <c r="R10" s="11" t="s">
        <v>2</v>
      </c>
      <c r="S10" s="138">
        <f>IF(SUM(O$5:O10)&gt;8, IF(SUM(S$5:S9)=8, 0, 8 -SUM(O$5:O9)), O10)</f>
        <v>0</v>
      </c>
      <c r="T10" s="134">
        <f>IF(SUM(P$5:P10)&gt;10, IF(SUM(T$5:T9)=10, 0, 10 -SUM(P$5:P9)), P10)</f>
        <v>0</v>
      </c>
      <c r="U10" s="12" t="s">
        <v>7</v>
      </c>
      <c r="V10" s="146">
        <v>0.6</v>
      </c>
      <c r="W10" s="147">
        <v>0.3</v>
      </c>
      <c r="X10" s="34" t="s">
        <v>5</v>
      </c>
      <c r="Y10" s="132">
        <f t="shared" si="1"/>
        <v>0</v>
      </c>
      <c r="Z10" s="148">
        <f t="shared" si="0"/>
        <v>0</v>
      </c>
      <c r="AB10" s="113" t="s">
        <v>28</v>
      </c>
      <c r="AC10" s="48"/>
      <c r="AD10" s="3"/>
      <c r="AE10" s="3"/>
      <c r="AF10" s="3"/>
      <c r="AG10" s="3"/>
      <c r="AH10" s="3"/>
      <c r="AK10" s="3">
        <f t="shared" si="2"/>
        <v>0</v>
      </c>
      <c r="AL10" s="3">
        <f t="shared" si="3"/>
        <v>0</v>
      </c>
    </row>
    <row r="11" spans="1:38" ht="18" customHeight="1" x14ac:dyDescent="0.4">
      <c r="A11" s="31">
        <v>7</v>
      </c>
      <c r="B11" s="96"/>
      <c r="C11" s="95"/>
      <c r="D11" s="93"/>
      <c r="E11" s="183"/>
      <c r="F11" s="190"/>
      <c r="G11" s="191"/>
      <c r="H11" s="82"/>
      <c r="I11" s="82"/>
      <c r="J11" s="82"/>
      <c r="K11" s="82"/>
      <c r="L11" s="82"/>
      <c r="M11" s="198"/>
      <c r="N11" s="122"/>
      <c r="O11" s="144">
        <f>COUNTIF($C$5:$C$36,"B")</f>
        <v>0</v>
      </c>
      <c r="P11" s="145">
        <f>COUNTIF($AK$5:$AK$29,"B")</f>
        <v>0</v>
      </c>
      <c r="Q11" s="10"/>
      <c r="R11" s="11" t="s">
        <v>3</v>
      </c>
      <c r="S11" s="138">
        <f>IF(SUM(O$5:O11)&gt;8, IF(SUM(S$5:S10)=8, 0, 8 -SUM(O$5:O10)), O11)</f>
        <v>0</v>
      </c>
      <c r="T11" s="134">
        <f>IF(SUM(P$5:P11)&gt;10, IF(SUM(T$5:T10)=10, 0, 10 -SUM(P$5:P10)), P11)</f>
        <v>0</v>
      </c>
      <c r="U11" s="12" t="s">
        <v>7</v>
      </c>
      <c r="V11" s="146">
        <v>0.4</v>
      </c>
      <c r="W11" s="147">
        <v>0.2</v>
      </c>
      <c r="X11" s="34" t="s">
        <v>5</v>
      </c>
      <c r="Y11" s="132">
        <f t="shared" si="1"/>
        <v>0</v>
      </c>
      <c r="Z11" s="148">
        <f t="shared" si="0"/>
        <v>0</v>
      </c>
      <c r="AB11" s="113" t="s">
        <v>29</v>
      </c>
      <c r="AC11" s="48"/>
      <c r="AD11" s="3"/>
      <c r="AE11" s="3"/>
      <c r="AF11" s="3"/>
      <c r="AG11" s="3"/>
      <c r="AH11" s="3"/>
      <c r="AK11" s="3">
        <f t="shared" si="2"/>
        <v>0</v>
      </c>
      <c r="AL11" s="3">
        <f t="shared" si="3"/>
        <v>0</v>
      </c>
    </row>
    <row r="12" spans="1:38" ht="18" customHeight="1" x14ac:dyDescent="0.4">
      <c r="A12" s="31">
        <v>8</v>
      </c>
      <c r="B12" s="96"/>
      <c r="C12" s="95"/>
      <c r="D12" s="93"/>
      <c r="E12" s="183"/>
      <c r="F12" s="190"/>
      <c r="G12" s="191"/>
      <c r="H12" s="85"/>
      <c r="I12" s="82"/>
      <c r="J12" s="82"/>
      <c r="K12" s="82"/>
      <c r="L12" s="82"/>
      <c r="M12" s="198"/>
      <c r="N12" s="63"/>
      <c r="O12" s="149">
        <f>COUNTIF($C$5:$C$36,"A")</f>
        <v>0</v>
      </c>
      <c r="P12" s="150">
        <f>COUNTIF($AK$5:$AK$29,"A")</f>
        <v>0</v>
      </c>
      <c r="Q12" s="13"/>
      <c r="R12" s="11" t="s">
        <v>4</v>
      </c>
      <c r="S12" s="138">
        <f>IF(SUM(O$5:O12)&gt;8, IF(SUM(S$5:S11)=8, 0, 8 -SUM(O$5:O11)), O12)</f>
        <v>0</v>
      </c>
      <c r="T12" s="134">
        <f>IF(SUM(P$5:P12)&gt;10, IF(SUM(T$5:T11)=10, 0, 10 -SUM(P$5:P11)), P12)</f>
        <v>0</v>
      </c>
      <c r="U12" s="14" t="s">
        <v>7</v>
      </c>
      <c r="V12" s="151">
        <v>0.2</v>
      </c>
      <c r="W12" s="152">
        <v>0.1</v>
      </c>
      <c r="X12" s="35" t="s">
        <v>5</v>
      </c>
      <c r="Y12" s="132">
        <f t="shared" si="1"/>
        <v>0</v>
      </c>
      <c r="Z12" s="153">
        <f t="shared" si="0"/>
        <v>0</v>
      </c>
      <c r="AB12" s="113" t="s">
        <v>93</v>
      </c>
      <c r="AC12" s="48"/>
      <c r="AD12" s="3"/>
      <c r="AE12" s="3"/>
      <c r="AF12" s="3"/>
      <c r="AG12" s="3"/>
      <c r="AH12" s="3"/>
      <c r="AK12" s="3">
        <f t="shared" si="2"/>
        <v>0</v>
      </c>
      <c r="AL12" s="3">
        <f t="shared" si="3"/>
        <v>0</v>
      </c>
    </row>
    <row r="13" spans="1:38" ht="18" customHeight="1" thickBot="1" x14ac:dyDescent="0.45">
      <c r="A13" s="31">
        <v>9</v>
      </c>
      <c r="B13" s="96"/>
      <c r="C13" s="61"/>
      <c r="D13" s="33"/>
      <c r="E13" s="183"/>
      <c r="F13" s="190"/>
      <c r="G13" s="191"/>
      <c r="H13" s="85"/>
      <c r="I13" s="82"/>
      <c r="J13" s="82"/>
      <c r="K13" s="82"/>
      <c r="L13" s="82"/>
      <c r="M13" s="198"/>
      <c r="N13" s="63"/>
      <c r="O13" s="149">
        <f>COUNTIF($C$5:$C$29,"NE")</f>
        <v>0</v>
      </c>
      <c r="P13" s="154"/>
      <c r="Q13" s="110"/>
      <c r="R13" s="155" t="s">
        <v>48</v>
      </c>
      <c r="S13" s="138">
        <f>IF(SUM(O$5:O13)&gt;8, IF(SUM(S$5:S12)=8, 0, 8 -SUM(O$5:O12)), O13)</f>
        <v>0</v>
      </c>
      <c r="T13" s="53"/>
      <c r="U13" s="156"/>
      <c r="V13" s="157"/>
      <c r="W13" s="157"/>
      <c r="X13" s="158"/>
      <c r="Y13" s="112"/>
      <c r="Z13" s="159"/>
      <c r="AB13" s="113"/>
      <c r="AC13" s="3"/>
      <c r="AD13" s="3"/>
      <c r="AE13" s="3"/>
      <c r="AF13" s="3"/>
      <c r="AG13" s="3"/>
      <c r="AH13" s="3"/>
      <c r="AI13" s="3"/>
      <c r="AJ13" s="3"/>
      <c r="AK13" s="3">
        <f t="shared" si="2"/>
        <v>0</v>
      </c>
      <c r="AL13" s="3">
        <f t="shared" si="3"/>
        <v>0</v>
      </c>
    </row>
    <row r="14" spans="1:38" ht="18" customHeight="1" thickTop="1" thickBot="1" x14ac:dyDescent="0.45">
      <c r="A14" s="31">
        <v>10</v>
      </c>
      <c r="B14" s="96"/>
      <c r="C14" s="61"/>
      <c r="D14" s="33"/>
      <c r="E14" s="183"/>
      <c r="F14" s="190"/>
      <c r="G14" s="191"/>
      <c r="H14" s="85"/>
      <c r="I14" s="82"/>
      <c r="J14" s="82"/>
      <c r="K14" s="82"/>
      <c r="L14" s="82"/>
      <c r="M14" s="198"/>
      <c r="N14" s="63"/>
      <c r="O14" s="160"/>
      <c r="P14" s="26"/>
      <c r="Q14" s="6"/>
      <c r="R14" s="7" t="s">
        <v>8</v>
      </c>
      <c r="S14" s="15">
        <f>SUM(S5:S13)-IF(SUM(S5:S13)=8,IF(S16=0,1,0))</f>
        <v>0</v>
      </c>
      <c r="T14" s="15">
        <f>SUM(T5:T12)</f>
        <v>0</v>
      </c>
      <c r="U14" s="16"/>
      <c r="V14" s="161"/>
      <c r="W14" s="161"/>
      <c r="X14" s="36"/>
      <c r="Y14" s="162">
        <f>IF(S14&gt;8,"ERR",SUM(Y5:Y12))</f>
        <v>0</v>
      </c>
      <c r="Z14" s="21">
        <f>IF(T14&gt;10,"ERR",SUM(Z5:Z12))</f>
        <v>0</v>
      </c>
      <c r="AB14" s="3"/>
      <c r="AC14" s="3"/>
      <c r="AD14" s="3"/>
      <c r="AE14" s="3"/>
      <c r="AF14" s="3"/>
      <c r="AG14" s="3"/>
      <c r="AH14" s="3"/>
      <c r="AI14" s="3"/>
      <c r="AJ14" s="3"/>
      <c r="AK14" s="3">
        <f t="shared" si="2"/>
        <v>0</v>
      </c>
      <c r="AL14" s="3">
        <f t="shared" si="3"/>
        <v>0</v>
      </c>
    </row>
    <row r="15" spans="1:38" ht="18" customHeight="1" thickTop="1" x14ac:dyDescent="0.4">
      <c r="A15" s="31">
        <v>11</v>
      </c>
      <c r="B15" s="96"/>
      <c r="C15" s="95"/>
      <c r="D15" s="93"/>
      <c r="E15" s="184"/>
      <c r="F15" s="190"/>
      <c r="G15" s="191"/>
      <c r="H15" s="85"/>
      <c r="I15" s="82"/>
      <c r="J15" s="82"/>
      <c r="K15" s="82"/>
      <c r="L15" s="82"/>
      <c r="M15" s="198"/>
      <c r="N15" s="63"/>
      <c r="O15" s="163"/>
      <c r="P15" s="27" t="s">
        <v>9</v>
      </c>
      <c r="Q15" s="17"/>
      <c r="R15" s="18"/>
      <c r="S15" s="164">
        <f>IF(COUNTIF($D$5:$D$29,"I")&gt;0,1,0) + IF(COUNTIF($D$5:$D$29,"II")&gt;0,1,0) + IF(COUNTIF($D$5:$D$29,"III")&gt;0,1,0)</f>
        <v>0</v>
      </c>
      <c r="T15" s="134">
        <f>IF(COUNTIF($AL$5:$AL$29,"I")&gt;0,1,0) + IF(COUNTIF($AL$5:$AAL$29,"II")&gt;0,1,0) + IF(COUNTIF($AL$5:$AL$29,"III")&gt;0,1,0)</f>
        <v>0</v>
      </c>
      <c r="U15" s="19" t="s">
        <v>7</v>
      </c>
      <c r="V15" s="142">
        <v>0.5</v>
      </c>
      <c r="W15" s="143">
        <v>0.5</v>
      </c>
      <c r="X15" s="37" t="s">
        <v>5</v>
      </c>
      <c r="Y15" s="165">
        <f>S15*V15</f>
        <v>0</v>
      </c>
      <c r="Z15" s="141">
        <f>+T15*W15</f>
        <v>0</v>
      </c>
      <c r="AB15" s="3"/>
      <c r="AC15" s="3"/>
      <c r="AD15" s="3"/>
      <c r="AE15" s="3"/>
      <c r="AF15" s="3"/>
      <c r="AG15" s="3"/>
      <c r="AH15" s="3"/>
      <c r="AI15" s="3"/>
      <c r="AJ15" s="3"/>
      <c r="AK15" s="3">
        <f t="shared" si="2"/>
        <v>0</v>
      </c>
      <c r="AL15" s="3">
        <f t="shared" si="3"/>
        <v>0</v>
      </c>
    </row>
    <row r="16" spans="1:38" ht="18" customHeight="1" x14ac:dyDescent="0.4">
      <c r="A16" s="31">
        <v>12</v>
      </c>
      <c r="B16" s="97"/>
      <c r="C16" s="95"/>
      <c r="D16" s="93"/>
      <c r="E16" s="183"/>
      <c r="F16" s="190"/>
      <c r="G16" s="191"/>
      <c r="H16" s="85"/>
      <c r="I16" s="82"/>
      <c r="J16" s="82"/>
      <c r="K16" s="82"/>
      <c r="L16" s="82"/>
      <c r="M16" s="198"/>
      <c r="N16" s="39"/>
      <c r="O16" s="166"/>
      <c r="P16" s="28" t="s">
        <v>20</v>
      </c>
      <c r="Q16" s="38"/>
      <c r="R16" s="38"/>
      <c r="S16" s="167">
        <f>C29</f>
        <v>0</v>
      </c>
      <c r="T16" s="168">
        <f>C29</f>
        <v>0</v>
      </c>
      <c r="U16" s="52" t="s">
        <v>7</v>
      </c>
      <c r="V16" s="169">
        <v>1</v>
      </c>
      <c r="W16" s="170">
        <v>1</v>
      </c>
      <c r="X16" s="34" t="s">
        <v>5</v>
      </c>
      <c r="Y16" s="171" t="str">
        <f>IF(S16="c",0.5,IF(S16="d",0.5,IF(S16="e",0.5,IF(S16="f",0.5,IF(S16="g",0.5,IF(S16="h",0.5,IF(S16="ne",0,IF(S16="a",0,IF(S16="b",0.3,IF(S16="",0,"error"))))))))))</f>
        <v>error</v>
      </c>
      <c r="Z16" s="148" t="str">
        <f>IF(T16="c",0.3,IF(T16="d",0.5,IF(T16="e",0.5,IF(T16="f",0.5,IF(T16="g",0.5,IF(T16="h",0.5,IF(T16="a",0,IF(T16="b",0,IF(T16="",0,"error")))))))))</f>
        <v>error</v>
      </c>
      <c r="AB16" s="3"/>
      <c r="AC16" s="3"/>
      <c r="AD16" s="3"/>
      <c r="AE16" s="3"/>
      <c r="AF16" s="3"/>
      <c r="AG16" s="3"/>
      <c r="AH16" s="3"/>
      <c r="AI16" s="3"/>
      <c r="AJ16" s="3"/>
      <c r="AK16" s="3">
        <f t="shared" si="2"/>
        <v>0</v>
      </c>
      <c r="AL16" s="3">
        <f t="shared" si="3"/>
        <v>0</v>
      </c>
    </row>
    <row r="17" spans="1:41" ht="18" customHeight="1" thickBot="1" x14ac:dyDescent="0.45">
      <c r="A17" s="31">
        <v>13</v>
      </c>
      <c r="B17" s="96"/>
      <c r="C17" s="95"/>
      <c r="D17" s="93"/>
      <c r="E17" s="184"/>
      <c r="F17" s="190"/>
      <c r="G17" s="191"/>
      <c r="H17" s="85"/>
      <c r="I17" s="82"/>
      <c r="J17" s="82"/>
      <c r="K17" s="82"/>
      <c r="L17" s="82"/>
      <c r="M17" s="198"/>
      <c r="N17" s="63"/>
      <c r="O17" s="172"/>
      <c r="P17" s="29" t="s">
        <v>21</v>
      </c>
      <c r="Q17" s="20"/>
      <c r="R17" s="20"/>
      <c r="S17" s="173"/>
      <c r="T17" s="50">
        <f>F30</f>
        <v>0</v>
      </c>
      <c r="U17" s="19" t="s">
        <v>7</v>
      </c>
      <c r="V17" s="169">
        <v>1</v>
      </c>
      <c r="W17" s="170">
        <v>1</v>
      </c>
      <c r="X17" s="35" t="s">
        <v>5</v>
      </c>
      <c r="Y17" s="174">
        <f>S17*V17</f>
        <v>0</v>
      </c>
      <c r="Z17" s="153">
        <f>+T17*W17</f>
        <v>0</v>
      </c>
      <c r="AB17" s="3"/>
      <c r="AC17" s="3"/>
      <c r="AD17" s="3"/>
      <c r="AE17" s="3"/>
      <c r="AF17" s="3"/>
      <c r="AG17" s="3"/>
      <c r="AH17" s="3"/>
      <c r="AI17" s="3"/>
      <c r="AJ17" s="3"/>
      <c r="AK17" s="3">
        <f t="shared" si="2"/>
        <v>0</v>
      </c>
      <c r="AL17" s="3">
        <f t="shared" si="3"/>
        <v>0</v>
      </c>
    </row>
    <row r="18" spans="1:41" s="5" customFormat="1" ht="18" customHeight="1" thickTop="1" thickBot="1" x14ac:dyDescent="0.45">
      <c r="A18" s="31">
        <v>14</v>
      </c>
      <c r="B18" s="96"/>
      <c r="C18" s="61"/>
      <c r="D18" s="33"/>
      <c r="E18" s="184"/>
      <c r="F18" s="190"/>
      <c r="G18" s="191"/>
      <c r="H18" s="85"/>
      <c r="I18" s="82"/>
      <c r="J18" s="82"/>
      <c r="K18" s="82"/>
      <c r="L18" s="82"/>
      <c r="M18" s="198"/>
      <c r="N18" s="114"/>
      <c r="O18" s="172"/>
      <c r="P18" s="30" t="s">
        <v>17</v>
      </c>
      <c r="Q18" s="22"/>
      <c r="R18" s="22"/>
      <c r="S18" s="22"/>
      <c r="T18" s="22"/>
      <c r="U18" s="22"/>
      <c r="V18" s="22"/>
      <c r="W18" s="23"/>
      <c r="X18" s="24" t="s">
        <v>5</v>
      </c>
      <c r="Y18" s="175">
        <f>SUM(Y14:Y16)</f>
        <v>0</v>
      </c>
      <c r="Z18" s="25">
        <f>SUM(Z14:Z17)</f>
        <v>0</v>
      </c>
      <c r="AB18" s="3"/>
      <c r="AC18" s="3"/>
      <c r="AD18" s="3"/>
      <c r="AE18" s="3"/>
      <c r="AF18" s="3"/>
      <c r="AG18" s="3"/>
      <c r="AH18" s="3"/>
      <c r="AI18" s="3"/>
      <c r="AJ18" s="3"/>
      <c r="AK18" s="3">
        <f t="shared" si="2"/>
        <v>0</v>
      </c>
      <c r="AL18" s="3">
        <f t="shared" si="3"/>
        <v>0</v>
      </c>
    </row>
    <row r="19" spans="1:41" ht="18" customHeight="1" thickTop="1" thickBot="1" x14ac:dyDescent="0.45">
      <c r="A19" s="31">
        <v>15</v>
      </c>
      <c r="B19" s="97"/>
      <c r="C19" s="61"/>
      <c r="D19" s="33"/>
      <c r="E19" s="184"/>
      <c r="F19" s="190"/>
      <c r="G19" s="191"/>
      <c r="H19" s="85"/>
      <c r="I19" s="82"/>
      <c r="J19" s="82"/>
      <c r="K19" s="82"/>
      <c r="L19" s="82"/>
      <c r="M19" s="198"/>
      <c r="N19" s="63"/>
      <c r="O19" s="176"/>
      <c r="P19" s="30" t="s">
        <v>34</v>
      </c>
      <c r="Q19" s="30"/>
      <c r="R19" s="30"/>
      <c r="S19" s="30"/>
      <c r="T19" s="30"/>
      <c r="U19" s="30"/>
      <c r="V19" s="30"/>
      <c r="W19" s="30"/>
      <c r="X19" s="24" t="s">
        <v>5</v>
      </c>
      <c r="Y19" s="3"/>
      <c r="Z19" s="25">
        <f>G30</f>
        <v>-0.3</v>
      </c>
      <c r="AB19" s="113" t="s">
        <v>100</v>
      </c>
      <c r="AC19" s="3"/>
      <c r="AD19" s="3"/>
      <c r="AE19" s="3"/>
      <c r="AF19" s="3"/>
      <c r="AG19" s="3"/>
      <c r="AH19" s="3"/>
      <c r="AI19" s="3"/>
      <c r="AJ19" s="3"/>
      <c r="AK19" s="3">
        <f t="shared" si="2"/>
        <v>0</v>
      </c>
      <c r="AL19" s="3">
        <f t="shared" si="3"/>
        <v>0</v>
      </c>
    </row>
    <row r="20" spans="1:41" ht="18" customHeight="1" thickTop="1" thickBot="1" x14ac:dyDescent="0.45">
      <c r="A20" s="31">
        <v>16</v>
      </c>
      <c r="B20" s="96"/>
      <c r="C20" s="61"/>
      <c r="D20" s="33"/>
      <c r="E20" s="184"/>
      <c r="F20" s="190"/>
      <c r="G20" s="191"/>
      <c r="H20" s="85"/>
      <c r="I20" s="82"/>
      <c r="J20" s="82"/>
      <c r="K20" s="82"/>
      <c r="L20" s="82"/>
      <c r="M20" s="198"/>
      <c r="N20" s="63"/>
      <c r="O20" s="172"/>
      <c r="AB20" s="113" t="s">
        <v>101</v>
      </c>
      <c r="AC20" s="3"/>
      <c r="AD20" s="3"/>
      <c r="AE20" s="3"/>
      <c r="AF20" s="3"/>
      <c r="AG20" s="3"/>
      <c r="AH20" s="3"/>
      <c r="AI20" s="3"/>
      <c r="AJ20" s="3"/>
      <c r="AK20" s="3">
        <f t="shared" si="2"/>
        <v>0</v>
      </c>
      <c r="AL20" s="3">
        <f t="shared" si="3"/>
        <v>0</v>
      </c>
    </row>
    <row r="21" spans="1:41" ht="18" customHeight="1" thickTop="1" thickBot="1" x14ac:dyDescent="0.45">
      <c r="A21" s="31">
        <v>17</v>
      </c>
      <c r="B21" s="96"/>
      <c r="C21" s="61"/>
      <c r="D21" s="33"/>
      <c r="E21" s="184"/>
      <c r="F21" s="190"/>
      <c r="G21" s="191"/>
      <c r="H21" s="85"/>
      <c r="I21" s="82"/>
      <c r="J21" s="82"/>
      <c r="K21" s="82"/>
      <c r="L21" s="82"/>
      <c r="M21" s="198"/>
      <c r="N21" s="63"/>
      <c r="O21" s="172"/>
      <c r="P21" s="30" t="s">
        <v>18</v>
      </c>
      <c r="Q21" s="22"/>
      <c r="R21" s="22"/>
      <c r="S21" s="22"/>
      <c r="T21" s="22"/>
      <c r="U21" s="22"/>
      <c r="V21" s="22"/>
      <c r="W21" s="23"/>
      <c r="X21" s="24" t="s">
        <v>5</v>
      </c>
      <c r="Y21" s="175">
        <f>10-I30</f>
        <v>10</v>
      </c>
      <c r="Z21" s="25">
        <f>10-M30</f>
        <v>10</v>
      </c>
      <c r="AB21" s="3"/>
      <c r="AC21" s="3"/>
      <c r="AD21" s="3"/>
      <c r="AE21" s="3"/>
      <c r="AF21" s="3"/>
      <c r="AG21" s="3"/>
      <c r="AH21" s="3"/>
      <c r="AI21" s="3"/>
      <c r="AJ21" s="3"/>
      <c r="AK21" s="3">
        <f t="shared" si="2"/>
        <v>0</v>
      </c>
      <c r="AL21" s="3">
        <f t="shared" si="3"/>
        <v>0</v>
      </c>
    </row>
    <row r="22" spans="1:41" ht="18" customHeight="1" thickTop="1" x14ac:dyDescent="0.4">
      <c r="A22" s="31">
        <v>18</v>
      </c>
      <c r="B22" s="97"/>
      <c r="C22" s="61"/>
      <c r="D22" s="33"/>
      <c r="E22" s="184"/>
      <c r="F22" s="190"/>
      <c r="G22" s="191"/>
      <c r="H22" s="85"/>
      <c r="I22" s="82"/>
      <c r="J22" s="82"/>
      <c r="K22" s="82"/>
      <c r="L22" s="82"/>
      <c r="M22" s="198"/>
      <c r="N22" s="39"/>
      <c r="O22" s="172"/>
      <c r="AB22" s="3"/>
      <c r="AC22" s="3"/>
      <c r="AD22" s="3"/>
      <c r="AE22" s="3"/>
      <c r="AF22" s="3"/>
      <c r="AG22" s="3"/>
      <c r="AH22" s="3"/>
      <c r="AI22" s="3"/>
      <c r="AJ22" s="3"/>
      <c r="AK22" s="3">
        <f t="shared" si="2"/>
        <v>0</v>
      </c>
      <c r="AL22" s="3">
        <f t="shared" si="3"/>
        <v>0</v>
      </c>
    </row>
    <row r="23" spans="1:41" ht="18" customHeight="1" thickBot="1" x14ac:dyDescent="0.45">
      <c r="A23" s="31">
        <v>19</v>
      </c>
      <c r="B23" s="96"/>
      <c r="C23" s="95"/>
      <c r="D23" s="93"/>
      <c r="E23" s="184"/>
      <c r="F23" s="190"/>
      <c r="G23" s="191"/>
      <c r="H23" s="85"/>
      <c r="I23" s="82"/>
      <c r="J23" s="82"/>
      <c r="K23" s="82"/>
      <c r="L23" s="82"/>
      <c r="M23" s="198"/>
      <c r="N23" s="39"/>
      <c r="O23" s="172"/>
      <c r="P23" s="116" t="s">
        <v>35</v>
      </c>
      <c r="Q23" s="117"/>
      <c r="R23" s="117"/>
      <c r="S23" s="117"/>
      <c r="T23" s="117"/>
      <c r="U23" s="117"/>
      <c r="V23" s="117"/>
      <c r="W23" s="117"/>
      <c r="X23" s="118"/>
      <c r="Y23" s="118">
        <f>8-S14</f>
        <v>8</v>
      </c>
      <c r="Z23" s="117">
        <f>IF(T14&gt;=7, 0, IF(T14&gt;=5, 4, IF(T14&gt;=3, 6, IF(T14 &gt;= 1, 8, IF(T14 &lt; 1, 10 )))))</f>
        <v>10</v>
      </c>
      <c r="AA23" s="119" t="s">
        <v>36</v>
      </c>
      <c r="AB23" s="117"/>
      <c r="AC23" s="3"/>
      <c r="AD23" s="3"/>
      <c r="AE23" s="3"/>
      <c r="AF23" s="3"/>
      <c r="AG23" s="3"/>
      <c r="AH23" s="3"/>
      <c r="AI23" s="3"/>
      <c r="AJ23" s="3"/>
      <c r="AK23" s="3">
        <f t="shared" si="2"/>
        <v>0</v>
      </c>
      <c r="AL23" s="3">
        <f t="shared" si="3"/>
        <v>0</v>
      </c>
    </row>
    <row r="24" spans="1:41" ht="18" customHeight="1" thickTop="1" thickBot="1" x14ac:dyDescent="0.45">
      <c r="A24" s="31">
        <v>20</v>
      </c>
      <c r="B24" s="32"/>
      <c r="C24" s="61"/>
      <c r="D24" s="33"/>
      <c r="E24" s="184"/>
      <c r="F24" s="190"/>
      <c r="G24" s="191"/>
      <c r="H24" s="85"/>
      <c r="I24" s="82"/>
      <c r="J24" s="82"/>
      <c r="K24" s="82"/>
      <c r="L24" s="82"/>
      <c r="M24" s="198"/>
      <c r="N24" s="39"/>
      <c r="O24" s="172"/>
      <c r="P24" s="30" t="s">
        <v>19</v>
      </c>
      <c r="Q24" s="22"/>
      <c r="R24" s="22"/>
      <c r="S24" s="22"/>
      <c r="T24" s="22"/>
      <c r="U24" s="22"/>
      <c r="V24" s="22"/>
      <c r="W24" s="23"/>
      <c r="X24" s="24" t="s">
        <v>5</v>
      </c>
      <c r="Y24" s="175">
        <f>+Y18+Y21-Y23</f>
        <v>2</v>
      </c>
      <c r="Z24" s="25">
        <f>+Z18+Z19+Z21-Z23</f>
        <v>-0.30000000000000071</v>
      </c>
      <c r="AB24" s="3"/>
      <c r="AC24" s="3"/>
      <c r="AK24" s="3">
        <f t="shared" si="2"/>
        <v>0</v>
      </c>
      <c r="AL24" s="3">
        <f t="shared" si="3"/>
        <v>0</v>
      </c>
    </row>
    <row r="25" spans="1:41" ht="18" customHeight="1" thickTop="1" x14ac:dyDescent="0.4">
      <c r="A25" s="31">
        <v>21</v>
      </c>
      <c r="B25" s="32"/>
      <c r="C25" s="61"/>
      <c r="D25" s="33"/>
      <c r="E25" s="184"/>
      <c r="F25" s="190"/>
      <c r="G25" s="191"/>
      <c r="H25" s="85"/>
      <c r="I25" s="82"/>
      <c r="J25" s="82"/>
      <c r="K25" s="82"/>
      <c r="L25" s="82"/>
      <c r="M25" s="198"/>
      <c r="N25" s="39"/>
      <c r="O25" s="172"/>
      <c r="Y25" s="177" t="s">
        <v>91</v>
      </c>
      <c r="Z25" s="178" t="s">
        <v>92</v>
      </c>
      <c r="AB25" s="3"/>
      <c r="AC25" s="3"/>
      <c r="AK25" s="3">
        <f t="shared" si="2"/>
        <v>0</v>
      </c>
      <c r="AL25" s="3">
        <f t="shared" si="3"/>
        <v>0</v>
      </c>
    </row>
    <row r="26" spans="1:41" ht="18" customHeight="1" x14ac:dyDescent="0.4">
      <c r="A26" s="31">
        <v>22</v>
      </c>
      <c r="B26" s="32"/>
      <c r="C26" s="61"/>
      <c r="D26" s="33"/>
      <c r="E26" s="184"/>
      <c r="F26" s="190"/>
      <c r="G26" s="191"/>
      <c r="H26" s="85"/>
      <c r="I26" s="82"/>
      <c r="J26" s="82"/>
      <c r="K26" s="82"/>
      <c r="L26" s="82"/>
      <c r="M26" s="198"/>
      <c r="N26" s="39"/>
      <c r="O26" s="172"/>
      <c r="AB26" s="3"/>
      <c r="AK26" s="3">
        <f t="shared" si="2"/>
        <v>0</v>
      </c>
      <c r="AL26" s="3">
        <f t="shared" si="3"/>
        <v>0</v>
      </c>
    </row>
    <row r="27" spans="1:41" ht="18" customHeight="1" x14ac:dyDescent="0.4">
      <c r="A27" s="31">
        <v>23</v>
      </c>
      <c r="B27" s="32" t="s">
        <v>32</v>
      </c>
      <c r="C27" s="61"/>
      <c r="D27" s="33"/>
      <c r="E27" s="184"/>
      <c r="F27" s="190"/>
      <c r="G27" s="191"/>
      <c r="H27" s="85"/>
      <c r="I27" s="82"/>
      <c r="J27" s="82"/>
      <c r="K27" s="82"/>
      <c r="L27" s="82"/>
      <c r="M27" s="198"/>
      <c r="N27" s="39"/>
      <c r="O27" s="172"/>
      <c r="AB27" s="3"/>
      <c r="AK27" s="3">
        <f t="shared" si="2"/>
        <v>0</v>
      </c>
      <c r="AL27" s="3">
        <f t="shared" si="3"/>
        <v>0</v>
      </c>
    </row>
    <row r="28" spans="1:41" ht="18" customHeight="1" x14ac:dyDescent="0.4">
      <c r="A28" s="31">
        <v>24</v>
      </c>
      <c r="B28" s="32" t="s">
        <v>31</v>
      </c>
      <c r="C28" s="61"/>
      <c r="D28" s="121"/>
      <c r="E28" s="184"/>
      <c r="F28" s="190"/>
      <c r="G28" s="193">
        <v>-0.3</v>
      </c>
      <c r="H28" s="85"/>
      <c r="I28" s="82"/>
      <c r="J28" s="82"/>
      <c r="K28" s="82"/>
      <c r="L28" s="82"/>
      <c r="M28" s="198"/>
      <c r="N28" s="39"/>
      <c r="O28" s="172"/>
      <c r="AK28" s="3">
        <f t="shared" si="2"/>
        <v>0</v>
      </c>
      <c r="AL28" s="3">
        <f t="shared" si="3"/>
        <v>0</v>
      </c>
    </row>
    <row r="29" spans="1:41" ht="18" customHeight="1" thickBot="1" x14ac:dyDescent="0.45">
      <c r="A29" s="56">
        <v>25</v>
      </c>
      <c r="B29" s="202"/>
      <c r="C29" s="62"/>
      <c r="D29" s="54"/>
      <c r="E29" s="185"/>
      <c r="F29" s="194"/>
      <c r="G29" s="195"/>
      <c r="H29" s="86"/>
      <c r="I29" s="87"/>
      <c r="J29" s="87"/>
      <c r="K29" s="87"/>
      <c r="L29" s="87"/>
      <c r="M29" s="199"/>
      <c r="N29" s="64"/>
      <c r="O29" s="179"/>
      <c r="AK29" s="3">
        <f t="shared" si="2"/>
        <v>0</v>
      </c>
      <c r="AL29" s="3">
        <f t="shared" si="3"/>
        <v>0</v>
      </c>
    </row>
    <row r="30" spans="1:41" ht="21" thickTop="1" thickBot="1" x14ac:dyDescent="0.4">
      <c r="B30" s="55" t="s">
        <v>12</v>
      </c>
      <c r="C30" s="58">
        <f>COUNTA(C5:C29)</f>
        <v>0</v>
      </c>
      <c r="D30" s="55"/>
      <c r="E30" s="186"/>
      <c r="F30" s="57">
        <f>SUM(F5:F29)</f>
        <v>0</v>
      </c>
      <c r="G30" s="57">
        <f>SUM(G5:G29)</f>
        <v>-0.3</v>
      </c>
      <c r="H30" s="88" t="s">
        <v>97</v>
      </c>
      <c r="I30" s="201">
        <f>SUM(H5:L29)</f>
        <v>0</v>
      </c>
      <c r="J30" s="89"/>
      <c r="K30" s="89"/>
      <c r="L30" s="89" t="s">
        <v>98</v>
      </c>
      <c r="M30" s="200">
        <f>SUM(H5:M29)</f>
        <v>0</v>
      </c>
      <c r="N30" s="1"/>
    </row>
    <row r="31" spans="1:41" ht="30.5" thickTop="1" x14ac:dyDescent="0.55000000000000004">
      <c r="AM31" s="66">
        <v>0.8</v>
      </c>
      <c r="AN31" s="65" t="s">
        <v>5</v>
      </c>
      <c r="AO31" s="67">
        <f t="shared" ref="AO31:AO38" si="4">+AK31*AM31</f>
        <v>0</v>
      </c>
    </row>
    <row r="32" spans="1:41" ht="30" x14ac:dyDescent="0.55000000000000004">
      <c r="AM32" s="69">
        <v>0.7</v>
      </c>
      <c r="AN32" s="68" t="s">
        <v>5</v>
      </c>
      <c r="AO32" s="70">
        <f t="shared" si="4"/>
        <v>0</v>
      </c>
    </row>
    <row r="33" spans="36:43" ht="30" x14ac:dyDescent="0.55000000000000004">
      <c r="AM33" s="69">
        <v>0.6</v>
      </c>
      <c r="AN33" s="68" t="s">
        <v>5</v>
      </c>
      <c r="AO33" s="70">
        <f t="shared" si="4"/>
        <v>0</v>
      </c>
    </row>
    <row r="34" spans="36:43" ht="30" x14ac:dyDescent="0.55000000000000004">
      <c r="AM34" s="69">
        <v>0.5</v>
      </c>
      <c r="AN34" s="68" t="s">
        <v>5</v>
      </c>
      <c r="AO34" s="70">
        <f t="shared" si="4"/>
        <v>0</v>
      </c>
    </row>
    <row r="35" spans="36:43" ht="30" x14ac:dyDescent="0.55000000000000004">
      <c r="AM35" s="69">
        <v>0.4</v>
      </c>
      <c r="AN35" s="68" t="s">
        <v>5</v>
      </c>
      <c r="AO35" s="70">
        <f t="shared" si="4"/>
        <v>0</v>
      </c>
    </row>
    <row r="36" spans="36:43" ht="30" x14ac:dyDescent="0.55000000000000004">
      <c r="AM36" s="69">
        <v>0.3</v>
      </c>
      <c r="AN36" s="68" t="s">
        <v>5</v>
      </c>
      <c r="AO36" s="70">
        <f t="shared" si="4"/>
        <v>0</v>
      </c>
    </row>
    <row r="37" spans="36:43" ht="30" x14ac:dyDescent="0.55000000000000004">
      <c r="AM37" s="69">
        <v>0.2</v>
      </c>
      <c r="AN37" s="68" t="s">
        <v>5</v>
      </c>
      <c r="AO37" s="70">
        <f t="shared" si="4"/>
        <v>0</v>
      </c>
    </row>
    <row r="38" spans="36:43" ht="30.5" thickBot="1" x14ac:dyDescent="0.6">
      <c r="AM38" s="72">
        <v>0.1</v>
      </c>
      <c r="AN38" s="71" t="s">
        <v>5</v>
      </c>
      <c r="AO38" s="73">
        <f t="shared" si="4"/>
        <v>0</v>
      </c>
    </row>
    <row r="39" spans="36:43" ht="40" thickBot="1" x14ac:dyDescent="1.1499999999999999">
      <c r="AM39" s="75"/>
      <c r="AN39" s="74"/>
      <c r="AO39" s="76">
        <f>IF(AK39&gt;10,"ERR",SUM(AO31:AO38))</f>
        <v>0</v>
      </c>
    </row>
    <row r="40" spans="36:43" ht="30" x14ac:dyDescent="0.55000000000000004">
      <c r="AM40" s="78">
        <v>0.5</v>
      </c>
      <c r="AN40" s="77" t="s">
        <v>5</v>
      </c>
      <c r="AO40" s="79">
        <f>+AK40*AM40</f>
        <v>0</v>
      </c>
    </row>
    <row r="41" spans="36:43" ht="30" x14ac:dyDescent="0.55000000000000004">
      <c r="AM41" s="80"/>
      <c r="AN41" s="68" t="s">
        <v>5</v>
      </c>
      <c r="AO41" s="70">
        <f>IF(AK41="c",0.3,IF(AK41="d",0.5,IF(AK41="e",0.5,IF(AK41="f",0.5,IF(AK41="a",0,IF(AK41="b",0,IF(AK41="",0,"error")))))))</f>
        <v>0</v>
      </c>
    </row>
    <row r="42" spans="36:43" ht="15" customHeight="1" thickBot="1" x14ac:dyDescent="0.6">
      <c r="AM42" s="81"/>
      <c r="AN42" s="71" t="s">
        <v>5</v>
      </c>
      <c r="AO42" s="73">
        <f>+AK42</f>
        <v>0</v>
      </c>
    </row>
    <row r="43" spans="36:43" ht="15.75" customHeight="1" x14ac:dyDescent="0.35">
      <c r="AJ43" s="207" t="s">
        <v>22</v>
      </c>
      <c r="AK43" s="208"/>
      <c r="AL43" s="208"/>
      <c r="AM43" s="208"/>
      <c r="AN43" s="211"/>
      <c r="AO43" s="213">
        <f>SUM(AO39:AO42)</f>
        <v>0</v>
      </c>
    </row>
    <row r="44" spans="36:43" ht="16" thickBot="1" x14ac:dyDescent="0.4">
      <c r="AJ44" s="209"/>
      <c r="AK44" s="210"/>
      <c r="AL44" s="210"/>
      <c r="AM44" s="210"/>
      <c r="AN44" s="212"/>
      <c r="AO44" s="214"/>
    </row>
    <row r="45" spans="36:43" ht="303" thickTop="1" x14ac:dyDescent="8.25">
      <c r="AQ45" s="105" t="str">
        <f>+H30</f>
        <v>KM:</v>
      </c>
    </row>
  </sheetData>
  <mergeCells count="3">
    <mergeCell ref="AN43:AN44"/>
    <mergeCell ref="AJ43:AM44"/>
    <mergeCell ref="AO43:AO44"/>
  </mergeCells>
  <conditionalFormatting sqref="AO39">
    <cfRule type="cellIs" dxfId="5" priority="6" stopIfTrue="1" operator="equal">
      <formula>"ERR"</formula>
    </cfRule>
  </conditionalFormatting>
  <conditionalFormatting sqref="AA6:AA8">
    <cfRule type="cellIs" dxfId="4" priority="2" operator="greaterThan">
      <formula>5</formula>
    </cfRule>
  </conditionalFormatting>
  <conditionalFormatting sqref="Z14">
    <cfRule type="cellIs" dxfId="3" priority="4" stopIfTrue="1" operator="equal">
      <formula>"ERR"</formula>
    </cfRule>
  </conditionalFormatting>
  <conditionalFormatting sqref="T14">
    <cfRule type="cellIs" dxfId="2" priority="5" stopIfTrue="1" operator="between">
      <formula>0.1</formula>
      <formula>9.9</formula>
    </cfRule>
  </conditionalFormatting>
  <conditionalFormatting sqref="AA5">
    <cfRule type="cellIs" dxfId="1" priority="3" operator="greaterThan">
      <formula>5</formula>
    </cfRule>
  </conditionalFormatting>
  <conditionalFormatting sqref="S14">
    <cfRule type="cellIs" dxfId="0" priority="1" stopIfTrue="1" operator="between">
      <formula>0.1</formula>
      <formula>9.9</formula>
    </cfRule>
  </conditionalFormatting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1"/>
  <headerFooter alignWithMargins="0">
    <oddFooter xml:space="preserve">&amp;R&amp;"Times New Roman,Normal"&amp;8TT, NOR  19.11.05 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27"/>
  <sheetViews>
    <sheetView workbookViewId="0">
      <selection activeCell="A2" sqref="A2"/>
    </sheetView>
  </sheetViews>
  <sheetFormatPr baseColWidth="10" defaultColWidth="11.53515625" defaultRowHeight="15.5" x14ac:dyDescent="0.35"/>
  <cols>
    <col min="2" max="2" width="21.84375" customWidth="1"/>
  </cols>
  <sheetData>
    <row r="1" spans="1:2" x14ac:dyDescent="0.35">
      <c r="A1" s="1" t="s">
        <v>25</v>
      </c>
    </row>
    <row r="3" spans="1:2" x14ac:dyDescent="0.35">
      <c r="A3" s="103">
        <v>1</v>
      </c>
      <c r="B3" t="str">
        <f>+'01Bo_D'!$C$2</f>
        <v>01Bo_KL_Remstal_Stefan</v>
      </c>
    </row>
    <row r="4" spans="1:2" x14ac:dyDescent="0.35">
      <c r="A4" s="103">
        <v>2</v>
      </c>
      <c r="B4" t="str">
        <f>+'01Bo_BzL_RB'!$C$2</f>
        <v>01Bo_BzL_RB</v>
      </c>
    </row>
    <row r="5" spans="1:2" x14ac:dyDescent="0.35">
      <c r="A5" s="103">
        <v>3</v>
      </c>
      <c r="B5" t="e">
        <f>+#REF!</f>
        <v>#REF!</v>
      </c>
    </row>
    <row r="6" spans="1:2" x14ac:dyDescent="0.35">
      <c r="A6" s="103">
        <v>4</v>
      </c>
      <c r="B6" t="e">
        <f>+#REF!</f>
        <v>#REF!</v>
      </c>
    </row>
    <row r="7" spans="1:2" x14ac:dyDescent="0.35">
      <c r="A7" s="103">
        <v>5</v>
      </c>
      <c r="B7" t="str">
        <f>+'01Bo_3DTL_WTG Heckengäu'!$C$2</f>
        <v>01Bo_3DTL_WTG Heckengäu</v>
      </c>
    </row>
    <row r="8" spans="1:2" x14ac:dyDescent="0.35">
      <c r="A8" s="103">
        <v>6</v>
      </c>
      <c r="B8" t="e">
        <f>+#REF!</f>
        <v>#REF!</v>
      </c>
    </row>
    <row r="9" spans="1:2" x14ac:dyDescent="0.35">
      <c r="A9" s="103">
        <v>7</v>
      </c>
      <c r="B9" t="str">
        <f>+'01Bo_S'!$C$2</f>
        <v>01Bo_KL_Remstal_Stefan</v>
      </c>
    </row>
    <row r="10" spans="1:2" x14ac:dyDescent="0.35">
      <c r="A10" s="103">
        <v>8</v>
      </c>
      <c r="B10" t="str">
        <f>+'01Bo_KL_Remstal_Stefan'!$C$2</f>
        <v>01Bo_KL_Remstal_Stefan</v>
      </c>
    </row>
    <row r="11" spans="1:2" x14ac:dyDescent="0.35">
      <c r="A11" s="103">
        <v>9</v>
      </c>
      <c r="B11" t="str">
        <f>+'01Bo_g'!$C$2</f>
        <v>01Bo_KL_Remstal_Stefan</v>
      </c>
    </row>
    <row r="12" spans="1:2" x14ac:dyDescent="0.35">
      <c r="A12" s="103">
        <v>10</v>
      </c>
      <c r="B12" t="str">
        <f>+'01Bo_3DTL_TSV_Grötzingen'!$C$2</f>
        <v>01Bo_3DTL_TSV_Grötzingen</v>
      </c>
    </row>
    <row r="13" spans="1:2" x14ac:dyDescent="0.35">
      <c r="A13" s="103">
        <v>11</v>
      </c>
    </row>
    <row r="14" spans="1:2" x14ac:dyDescent="0.35">
      <c r="A14" s="103">
        <v>12</v>
      </c>
    </row>
    <row r="15" spans="1:2" x14ac:dyDescent="0.35">
      <c r="A15" s="103">
        <v>13</v>
      </c>
    </row>
    <row r="16" spans="1:2" x14ac:dyDescent="0.35">
      <c r="A16" s="103">
        <v>14</v>
      </c>
    </row>
    <row r="17" spans="1:1" x14ac:dyDescent="0.35">
      <c r="A17" s="103">
        <v>15</v>
      </c>
    </row>
    <row r="18" spans="1:1" x14ac:dyDescent="0.35">
      <c r="A18" s="103">
        <v>16</v>
      </c>
    </row>
    <row r="19" spans="1:1" x14ac:dyDescent="0.35">
      <c r="A19" s="103">
        <v>17</v>
      </c>
    </row>
    <row r="20" spans="1:1" x14ac:dyDescent="0.35">
      <c r="A20" s="103">
        <v>18</v>
      </c>
    </row>
    <row r="21" spans="1:1" x14ac:dyDescent="0.35">
      <c r="A21" s="103">
        <v>19</v>
      </c>
    </row>
    <row r="22" spans="1:1" x14ac:dyDescent="0.35">
      <c r="A22" s="104"/>
    </row>
    <row r="23" spans="1:1" x14ac:dyDescent="0.35">
      <c r="A23" s="104"/>
    </row>
    <row r="24" spans="1:1" x14ac:dyDescent="0.35">
      <c r="A24" s="104"/>
    </row>
    <row r="25" spans="1:1" x14ac:dyDescent="0.35">
      <c r="A25" s="104"/>
    </row>
    <row r="26" spans="1:1" x14ac:dyDescent="0.35">
      <c r="A26" s="104"/>
    </row>
    <row r="27" spans="1:1" x14ac:dyDescent="0.35">
      <c r="A27" s="10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45"/>
  <sheetViews>
    <sheetView tabSelected="1" zoomScale="70" zoomScaleNormal="70" workbookViewId="0">
      <selection activeCell="T27" sqref="T27"/>
    </sheetView>
  </sheetViews>
  <sheetFormatPr baseColWidth="10" defaultColWidth="8.921875" defaultRowHeight="15.5" x14ac:dyDescent="0.35"/>
  <cols>
    <col min="1" max="1" width="3.84375" customWidth="1"/>
    <col min="2" max="2" width="30.61328125" customWidth="1"/>
    <col min="3" max="3" width="5.4609375" style="2" customWidth="1"/>
    <col min="4" max="5" width="3.15234375" style="2" customWidth="1"/>
    <col min="6" max="6" width="4.84375" style="47" customWidth="1"/>
    <col min="7" max="7" width="7.15234375" style="47" customWidth="1"/>
    <col min="8" max="8" width="6.4609375" style="47" customWidth="1"/>
    <col min="9" max="11" width="3.921875" style="47" customWidth="1"/>
    <col min="12" max="12" width="2.84375" style="47" customWidth="1"/>
    <col min="13" max="13" width="5.69140625" style="47" customWidth="1"/>
    <col min="14" max="14" width="45.53515625" customWidth="1"/>
    <col min="15" max="15" width="2.4609375" customWidth="1"/>
    <col min="16" max="16" width="1.84375" style="2" customWidth="1"/>
    <col min="17" max="17" width="1.921875" style="1" customWidth="1"/>
    <col min="18" max="18" width="2.53515625" style="1" customWidth="1"/>
    <col min="19" max="19" width="3.07421875" style="1" customWidth="1"/>
    <col min="20" max="20" width="4.3828125" style="1" customWidth="1"/>
    <col min="21" max="21" width="2" customWidth="1"/>
    <col min="22" max="22" width="4.23046875" customWidth="1"/>
    <col min="23" max="23" width="4.07421875" style="4" customWidth="1"/>
    <col min="24" max="24" width="2" style="2" customWidth="1"/>
    <col min="25" max="25" width="5.07421875" style="2" customWidth="1"/>
    <col min="26" max="26" width="6.69140625" customWidth="1"/>
    <col min="27" max="27" width="3" customWidth="1"/>
    <col min="28" max="28" width="18.23046875" customWidth="1"/>
    <col min="29" max="29" width="3" customWidth="1"/>
    <col min="30" max="30" width="4.4609375" customWidth="1"/>
    <col min="31" max="31" width="1.4609375" customWidth="1"/>
    <col min="32" max="36" width="4.4609375" customWidth="1"/>
    <col min="37" max="37" width="6.07421875" customWidth="1"/>
    <col min="39" max="39" width="8.3828125" customWidth="1"/>
    <col min="40" max="40" width="4.53515625" customWidth="1"/>
    <col min="41" max="41" width="10.61328125" customWidth="1"/>
    <col min="43" max="43" width="91.07421875" customWidth="1"/>
  </cols>
  <sheetData>
    <row r="1" spans="1:38" s="3" customFormat="1" ht="52.5" customHeight="1" x14ac:dyDescent="0.2">
      <c r="B1" s="8" t="s">
        <v>24</v>
      </c>
      <c r="C1" s="9"/>
      <c r="D1" s="9"/>
      <c r="E1" s="9"/>
      <c r="F1" s="46"/>
      <c r="G1" s="46"/>
    </row>
    <row r="2" spans="1:38" s="3" customFormat="1" ht="23.25" customHeight="1" x14ac:dyDescent="0.4">
      <c r="B2" s="59" t="s">
        <v>23</v>
      </c>
      <c r="C2" s="91" t="s">
        <v>54</v>
      </c>
      <c r="D2" s="9"/>
      <c r="E2" s="9"/>
      <c r="F2" s="46"/>
      <c r="G2" s="46"/>
      <c r="H2" s="46"/>
      <c r="I2" s="46"/>
      <c r="J2" s="46"/>
      <c r="K2" s="46"/>
      <c r="L2" s="46"/>
      <c r="M2" s="46"/>
      <c r="N2" s="3" t="s">
        <v>64</v>
      </c>
    </row>
    <row r="3" spans="1:38" s="3" customFormat="1" ht="21.75" customHeight="1" x14ac:dyDescent="0.35">
      <c r="B3" s="8"/>
      <c r="C3" s="9"/>
      <c r="D3" s="9"/>
      <c r="E3" s="9"/>
      <c r="F3" s="46"/>
      <c r="G3" s="46"/>
      <c r="H3" s="46"/>
      <c r="I3" s="46"/>
      <c r="J3" s="46"/>
      <c r="K3" s="46"/>
      <c r="L3" s="46"/>
      <c r="M3" s="196" t="s">
        <v>95</v>
      </c>
      <c r="O3" s="120"/>
    </row>
    <row r="4" spans="1:38" s="3" customFormat="1" ht="15.75" customHeight="1" x14ac:dyDescent="0.3">
      <c r="A4" s="40"/>
      <c r="B4" s="45" t="s">
        <v>13</v>
      </c>
      <c r="C4" s="42" t="s">
        <v>14</v>
      </c>
      <c r="D4" s="42" t="s">
        <v>11</v>
      </c>
      <c r="E4" s="180" t="s">
        <v>94</v>
      </c>
      <c r="F4" s="187" t="s">
        <v>21</v>
      </c>
      <c r="G4" s="187" t="s">
        <v>33</v>
      </c>
      <c r="H4" s="90" t="s">
        <v>15</v>
      </c>
      <c r="I4" s="90"/>
      <c r="J4" s="90"/>
      <c r="K4" s="90"/>
      <c r="L4" s="90"/>
      <c r="M4" s="187" t="s">
        <v>96</v>
      </c>
      <c r="N4" s="43" t="s">
        <v>16</v>
      </c>
      <c r="O4" s="123" t="s">
        <v>91</v>
      </c>
      <c r="P4" s="124" t="s">
        <v>92</v>
      </c>
      <c r="Q4" s="125"/>
      <c r="R4" s="125"/>
      <c r="S4" s="123" t="s">
        <v>91</v>
      </c>
      <c r="T4" s="124" t="s">
        <v>92</v>
      </c>
      <c r="U4" s="125"/>
      <c r="V4" s="123" t="s">
        <v>91</v>
      </c>
      <c r="W4" s="124" t="s">
        <v>92</v>
      </c>
      <c r="X4" s="125"/>
      <c r="Y4" s="123" t="s">
        <v>91</v>
      </c>
      <c r="Z4" s="124" t="s">
        <v>92</v>
      </c>
    </row>
    <row r="5" spans="1:38" s="3" customFormat="1" ht="18" customHeight="1" x14ac:dyDescent="0.4">
      <c r="A5" s="44">
        <v>1</v>
      </c>
      <c r="B5" s="96" t="s">
        <v>55</v>
      </c>
      <c r="C5" s="94" t="s">
        <v>48</v>
      </c>
      <c r="D5" s="92"/>
      <c r="E5" s="181"/>
      <c r="F5" s="188"/>
      <c r="G5" s="189"/>
      <c r="H5" s="83"/>
      <c r="I5" s="84"/>
      <c r="J5" s="84"/>
      <c r="K5" s="84"/>
      <c r="L5" s="84"/>
      <c r="M5" s="197"/>
      <c r="N5" s="101"/>
      <c r="O5" s="126">
        <f>COUNTIF($C$5:$C$36,"H")</f>
        <v>0</v>
      </c>
      <c r="P5" s="127">
        <f>COUNTIF($AK$5:$AK$29,"H")</f>
        <v>0</v>
      </c>
      <c r="Q5" s="106"/>
      <c r="R5" s="107" t="s">
        <v>26</v>
      </c>
      <c r="S5" s="128">
        <f>IF(SUM(O$5:O5)&gt;8, IF(SUM(S5:S$5)=8, 0, 8 -SUM(O5:O$5)), O5)</f>
        <v>0</v>
      </c>
      <c r="T5" s="129">
        <f>IF(SUM(P$5:P5)&gt;10, IF(SUM(T5:T$5)=10, 0, 10 -SUM(P5:P$5)), P5)</f>
        <v>0</v>
      </c>
      <c r="U5" s="108" t="s">
        <v>7</v>
      </c>
      <c r="V5" s="130">
        <v>0.8</v>
      </c>
      <c r="W5" s="131">
        <v>0.8</v>
      </c>
      <c r="X5" s="109" t="s">
        <v>5</v>
      </c>
      <c r="Y5" s="132">
        <f>+S5*V5</f>
        <v>0</v>
      </c>
      <c r="Z5" s="133">
        <f t="shared" ref="Z5:Z12" si="0">+T5*W5</f>
        <v>0</v>
      </c>
      <c r="AA5" s="134">
        <f>COUNTIF($AL$5:$AL$29,"I")</f>
        <v>4</v>
      </c>
      <c r="AB5" s="135" t="str">
        <f>IF(AA5&gt;5,"zuviel Elemente aus Gr.I","Gr I  Ok")</f>
        <v>Gr I  Ok</v>
      </c>
      <c r="AC5" s="53"/>
      <c r="AK5" s="3" t="str">
        <f>IF(ISBLANK(E5),C5,0)</f>
        <v>NE</v>
      </c>
      <c r="AL5" s="3">
        <f>IF(ISBLANK(E5),D5,0)</f>
        <v>0</v>
      </c>
    </row>
    <row r="6" spans="1:38" s="3" customFormat="1" ht="18" customHeight="1" x14ac:dyDescent="0.4">
      <c r="A6" s="31">
        <v>2</v>
      </c>
      <c r="B6" s="96" t="s">
        <v>56</v>
      </c>
      <c r="C6" s="95" t="s">
        <v>2</v>
      </c>
      <c r="D6" s="93" t="s">
        <v>40</v>
      </c>
      <c r="E6" s="182"/>
      <c r="F6" s="190"/>
      <c r="G6" s="191"/>
      <c r="H6" s="85">
        <v>0.1</v>
      </c>
      <c r="I6" s="82">
        <v>0.1</v>
      </c>
      <c r="J6" s="82">
        <v>0.3</v>
      </c>
      <c r="K6" s="82">
        <v>0.3</v>
      </c>
      <c r="L6" s="82"/>
      <c r="M6" s="198"/>
      <c r="N6" s="63" t="s">
        <v>123</v>
      </c>
      <c r="O6" s="136">
        <f>COUNTIF($C$5:$C$36,"G")</f>
        <v>0</v>
      </c>
      <c r="P6" s="137">
        <f>COUNTIF($AK$5:$AK$29,"G")</f>
        <v>0</v>
      </c>
      <c r="Q6" s="110"/>
      <c r="R6" s="111" t="s">
        <v>10</v>
      </c>
      <c r="S6" s="138">
        <f>IF(SUM(O$5:O6)&gt;8, IF(SUM(S$5:S5)=8, 0, 8 -SUM(O$5:O5)), O6)</f>
        <v>0</v>
      </c>
      <c r="T6" s="134">
        <f>IF(SUM(P$5:P6)&gt;10, IF(SUM(T$5:T5)=10, 0, 10 -SUM(P$5:P5)), P6)</f>
        <v>0</v>
      </c>
      <c r="U6" s="110" t="s">
        <v>7</v>
      </c>
      <c r="V6" s="139">
        <v>0.8</v>
      </c>
      <c r="W6" s="140">
        <v>0.7</v>
      </c>
      <c r="X6" s="112" t="s">
        <v>5</v>
      </c>
      <c r="Y6" s="132">
        <f t="shared" ref="Y6:Y12" si="1">+S6*V6</f>
        <v>0</v>
      </c>
      <c r="Z6" s="141">
        <f t="shared" si="0"/>
        <v>0</v>
      </c>
      <c r="AA6" s="134">
        <f>COUNTIF($AL$5:$AL$29,"II")</f>
        <v>2</v>
      </c>
      <c r="AB6" s="135" t="str">
        <f>IF(AA6&gt;5,"zuviel Elemente aus Gr.II","Gr II  Ok")</f>
        <v>Gr II  Ok</v>
      </c>
      <c r="AC6" s="53"/>
      <c r="AK6" s="3" t="str">
        <f t="shared" ref="AK6:AK14" si="2">IF(ISBLANK(E6),C6,0)</f>
        <v>C</v>
      </c>
      <c r="AL6" s="3" t="str">
        <f t="shared" ref="AL6:AL14" si="3">IF(ISBLANK(E6),D6,0)</f>
        <v>III</v>
      </c>
    </row>
    <row r="7" spans="1:38" s="3" customFormat="1" ht="18" customHeight="1" x14ac:dyDescent="0.4">
      <c r="A7" s="31">
        <v>3</v>
      </c>
      <c r="B7" s="96" t="s">
        <v>58</v>
      </c>
      <c r="C7" s="95" t="s">
        <v>2</v>
      </c>
      <c r="D7" s="93" t="s">
        <v>40</v>
      </c>
      <c r="E7" s="183"/>
      <c r="F7" s="190"/>
      <c r="G7" s="191"/>
      <c r="H7" s="82">
        <v>0.1</v>
      </c>
      <c r="I7" s="82">
        <v>0.1</v>
      </c>
      <c r="J7" s="82"/>
      <c r="K7" s="82"/>
      <c r="L7" s="82"/>
      <c r="M7" s="198"/>
      <c r="N7" s="122" t="s">
        <v>57</v>
      </c>
      <c r="O7" s="136">
        <f>COUNTIF($C$5:$C$36,"F")</f>
        <v>0</v>
      </c>
      <c r="P7" s="137">
        <f>COUNTIF($AK$5:$AK$29,"F")</f>
        <v>0</v>
      </c>
      <c r="Q7" s="51"/>
      <c r="R7" s="18" t="s">
        <v>6</v>
      </c>
      <c r="S7" s="138">
        <f>IF(SUM(O$5:O7)&gt;8, IF(SUM(S$5:S6)=8, 0, 8 -SUM(O$5:O6)), O7)</f>
        <v>0</v>
      </c>
      <c r="T7" s="134">
        <f>IF(SUM(P$5:P7)&gt;10, IF(SUM(T$5:T6)=10, 0, 10 -SUM(P$5:P6)), P7)</f>
        <v>0</v>
      </c>
      <c r="U7" s="19" t="s">
        <v>7</v>
      </c>
      <c r="V7" s="142">
        <v>0.8</v>
      </c>
      <c r="W7" s="143">
        <v>0.6</v>
      </c>
      <c r="X7" s="34" t="s">
        <v>5</v>
      </c>
      <c r="Y7" s="132">
        <f t="shared" si="1"/>
        <v>0</v>
      </c>
      <c r="Z7" s="141">
        <f t="shared" si="0"/>
        <v>0</v>
      </c>
      <c r="AA7" s="134">
        <f>COUNTIF($AL$5:$AL$29,"III")</f>
        <v>3</v>
      </c>
      <c r="AB7" s="135" t="str">
        <f>IF(AA7&gt;5,"zuviel Elemente aus Gr.III","Gr III  Ok")</f>
        <v>Gr III  Ok</v>
      </c>
      <c r="AC7" s="49"/>
      <c r="AK7" s="3" t="str">
        <f t="shared" si="2"/>
        <v>C</v>
      </c>
      <c r="AL7" s="3" t="str">
        <f t="shared" si="3"/>
        <v>III</v>
      </c>
    </row>
    <row r="8" spans="1:38" s="3" customFormat="1" ht="18" customHeight="1" x14ac:dyDescent="0.4">
      <c r="A8" s="31">
        <v>4</v>
      </c>
      <c r="B8" s="96" t="s">
        <v>68</v>
      </c>
      <c r="C8" s="95" t="s">
        <v>2</v>
      </c>
      <c r="D8" s="93" t="s">
        <v>39</v>
      </c>
      <c r="E8" s="183"/>
      <c r="F8" s="190"/>
      <c r="G8" s="191"/>
      <c r="H8" s="82">
        <v>0.1</v>
      </c>
      <c r="I8" s="82">
        <v>0.3</v>
      </c>
      <c r="J8" s="82"/>
      <c r="K8" s="82"/>
      <c r="L8" s="82"/>
      <c r="M8" s="198"/>
      <c r="N8" s="122" t="s">
        <v>116</v>
      </c>
      <c r="O8" s="144">
        <f>COUNTIF($C$5:$C$36,"E")</f>
        <v>0</v>
      </c>
      <c r="P8" s="145">
        <f>COUNTIF($AK$5:$AK$29,"E")</f>
        <v>0</v>
      </c>
      <c r="Q8" s="10"/>
      <c r="R8" s="11" t="s">
        <v>0</v>
      </c>
      <c r="S8" s="138">
        <f>IF(SUM(O$5:O8)&gt;8, IF(SUM(S$5:S7)=8, 0, 8 -SUM(O$5:O7)), O8)</f>
        <v>0</v>
      </c>
      <c r="T8" s="134">
        <f>IF(SUM(P$5:P8)&gt;10, IF(SUM(T$5:T7)=10, 0, 10 -SUM(P$5:P7)), P8)</f>
        <v>0</v>
      </c>
      <c r="U8" s="12" t="s">
        <v>7</v>
      </c>
      <c r="V8" s="146">
        <v>0.8</v>
      </c>
      <c r="W8" s="147">
        <v>0.5</v>
      </c>
      <c r="X8" s="34" t="s">
        <v>5</v>
      </c>
      <c r="Y8" s="132">
        <f t="shared" si="1"/>
        <v>0</v>
      </c>
      <c r="Z8" s="148">
        <f t="shared" si="0"/>
        <v>0</v>
      </c>
      <c r="AA8" s="134">
        <f>COUNTIF($AL$5:$AL$29,"IV")</f>
        <v>0</v>
      </c>
      <c r="AB8" s="135" t="str">
        <f>IF(AA8&gt;5,"zuviel Elemente aus Gr.IV","Gr IV  Ok")</f>
        <v>Gr IV  Ok</v>
      </c>
      <c r="AC8" s="48"/>
      <c r="AK8" s="3" t="str">
        <f t="shared" si="2"/>
        <v>C</v>
      </c>
      <c r="AL8" s="3" t="str">
        <f t="shared" si="3"/>
        <v>II</v>
      </c>
    </row>
    <row r="9" spans="1:38" ht="18" customHeight="1" x14ac:dyDescent="0.4">
      <c r="A9" s="31">
        <v>5</v>
      </c>
      <c r="B9" s="96" t="s">
        <v>59</v>
      </c>
      <c r="C9" s="95" t="s">
        <v>3</v>
      </c>
      <c r="D9" s="93" t="s">
        <v>39</v>
      </c>
      <c r="E9" s="183"/>
      <c r="F9" s="190"/>
      <c r="G9" s="191"/>
      <c r="H9" s="82">
        <v>0.1</v>
      </c>
      <c r="I9" s="82">
        <v>0.1</v>
      </c>
      <c r="J9" s="82"/>
      <c r="K9" s="82"/>
      <c r="L9" s="82"/>
      <c r="M9" s="198"/>
      <c r="N9" s="122" t="s">
        <v>60</v>
      </c>
      <c r="O9" s="144">
        <f>COUNTIF($C$5:$C$36,"D")</f>
        <v>0</v>
      </c>
      <c r="P9" s="145">
        <f>COUNTIF($AK$5:$AK$29,"D")</f>
        <v>0</v>
      </c>
      <c r="Q9" s="10"/>
      <c r="R9" s="11" t="s">
        <v>1</v>
      </c>
      <c r="S9" s="138">
        <f>IF(SUM(O$5:O9)&gt;8, IF(SUM(S$5:S8)=8, 0, 8 -SUM(O$5:O8)), O9)</f>
        <v>0</v>
      </c>
      <c r="T9" s="134">
        <f>IF(SUM(P$5:P9)&gt;10, IF(SUM(T$5:T8)=10, 0, 10 -SUM(P$5:P8)), P9)</f>
        <v>0</v>
      </c>
      <c r="U9" s="12" t="s">
        <v>7</v>
      </c>
      <c r="V9" s="146">
        <v>0.8</v>
      </c>
      <c r="W9" s="147">
        <v>0.4</v>
      </c>
      <c r="X9" s="34" t="s">
        <v>5</v>
      </c>
      <c r="Y9" s="132">
        <f t="shared" si="1"/>
        <v>0</v>
      </c>
      <c r="Z9" s="148">
        <f t="shared" si="0"/>
        <v>0</v>
      </c>
      <c r="AB9" s="113" t="s">
        <v>27</v>
      </c>
      <c r="AC9" s="48"/>
      <c r="AD9" s="3"/>
      <c r="AE9" s="3"/>
      <c r="AF9" s="3"/>
      <c r="AG9" s="3"/>
      <c r="AH9" s="3"/>
      <c r="AK9" s="3" t="str">
        <f t="shared" si="2"/>
        <v>B</v>
      </c>
      <c r="AL9" s="3" t="str">
        <f t="shared" si="3"/>
        <v>II</v>
      </c>
    </row>
    <row r="10" spans="1:38" ht="18" customHeight="1" x14ac:dyDescent="0.4">
      <c r="A10" s="31">
        <v>6</v>
      </c>
      <c r="B10" s="96" t="s">
        <v>41</v>
      </c>
      <c r="C10" s="95" t="s">
        <v>4</v>
      </c>
      <c r="D10" s="93" t="s">
        <v>42</v>
      </c>
      <c r="E10" s="183"/>
      <c r="F10" s="192"/>
      <c r="G10" s="193"/>
      <c r="H10" s="82"/>
      <c r="I10" s="82"/>
      <c r="J10" s="102"/>
      <c r="K10" s="102"/>
      <c r="L10" s="102"/>
      <c r="M10" s="198"/>
      <c r="N10" s="122"/>
      <c r="O10" s="144">
        <f>COUNTIF($C$5:$C$36,"C")</f>
        <v>3</v>
      </c>
      <c r="P10" s="145">
        <f>COUNTIF($AK$5:$AK$29,"C")</f>
        <v>3</v>
      </c>
      <c r="Q10" s="10"/>
      <c r="R10" s="11" t="s">
        <v>2</v>
      </c>
      <c r="S10" s="138">
        <f>IF(SUM(O$5:O10)&gt;8, IF(SUM(S$5:S9)=8, 0, 8 -SUM(O$5:O9)), O10)</f>
        <v>3</v>
      </c>
      <c r="T10" s="134">
        <f>IF(SUM(P$5:P10)&gt;10, IF(SUM(T$5:T9)=10, 0, 10 -SUM(P$5:P9)), P10)</f>
        <v>3</v>
      </c>
      <c r="U10" s="12" t="s">
        <v>7</v>
      </c>
      <c r="V10" s="146">
        <v>0.6</v>
      </c>
      <c r="W10" s="147">
        <v>0.3</v>
      </c>
      <c r="X10" s="34" t="s">
        <v>5</v>
      </c>
      <c r="Y10" s="132">
        <f t="shared" si="1"/>
        <v>1.7999999999999998</v>
      </c>
      <c r="Z10" s="148">
        <f t="shared" si="0"/>
        <v>0.89999999999999991</v>
      </c>
      <c r="AB10" s="113" t="s">
        <v>28</v>
      </c>
      <c r="AC10" s="48"/>
      <c r="AD10" s="3"/>
      <c r="AE10" s="3"/>
      <c r="AF10" s="3"/>
      <c r="AG10" s="3"/>
      <c r="AH10" s="3"/>
      <c r="AK10" s="3" t="str">
        <f t="shared" si="2"/>
        <v>A</v>
      </c>
      <c r="AL10" s="3" t="str">
        <f t="shared" si="3"/>
        <v>I</v>
      </c>
    </row>
    <row r="11" spans="1:38" ht="18" customHeight="1" x14ac:dyDescent="0.4">
      <c r="A11" s="31">
        <v>7</v>
      </c>
      <c r="B11" s="96" t="s">
        <v>61</v>
      </c>
      <c r="C11" s="95" t="s">
        <v>3</v>
      </c>
      <c r="D11" s="93" t="s">
        <v>42</v>
      </c>
      <c r="E11" s="183"/>
      <c r="F11" s="190"/>
      <c r="G11" s="191"/>
      <c r="H11" s="82">
        <v>0.3</v>
      </c>
      <c r="I11" s="82"/>
      <c r="J11" s="82"/>
      <c r="K11" s="82"/>
      <c r="L11" s="82"/>
      <c r="M11" s="198"/>
      <c r="N11" s="122" t="s">
        <v>37</v>
      </c>
      <c r="O11" s="144">
        <f>COUNTIF($C$5:$C$36,"B")</f>
        <v>3</v>
      </c>
      <c r="P11" s="145">
        <f>COUNTIF($AK$5:$AK$29,"B")</f>
        <v>3</v>
      </c>
      <c r="Q11" s="10"/>
      <c r="R11" s="11" t="s">
        <v>3</v>
      </c>
      <c r="S11" s="138">
        <f>IF(SUM(O$5:O11)&gt;8, IF(SUM(S$5:S10)=8, 0, 8 -SUM(O$5:O10)), O11)</f>
        <v>3</v>
      </c>
      <c r="T11" s="134">
        <f>IF(SUM(P$5:P11)&gt;10, IF(SUM(T$5:T10)=10, 0, 10 -SUM(P$5:P10)), P11)</f>
        <v>3</v>
      </c>
      <c r="U11" s="12" t="s">
        <v>7</v>
      </c>
      <c r="V11" s="146">
        <v>0.4</v>
      </c>
      <c r="W11" s="147">
        <v>0.2</v>
      </c>
      <c r="X11" s="34" t="s">
        <v>5</v>
      </c>
      <c r="Y11" s="132">
        <f t="shared" si="1"/>
        <v>1.2000000000000002</v>
      </c>
      <c r="Z11" s="148">
        <f t="shared" si="0"/>
        <v>0.60000000000000009</v>
      </c>
      <c r="AB11" s="113" t="s">
        <v>29</v>
      </c>
      <c r="AC11" s="48"/>
      <c r="AD11" s="3"/>
      <c r="AE11" s="3"/>
      <c r="AF11" s="3"/>
      <c r="AG11" s="3"/>
      <c r="AH11" s="3"/>
      <c r="AK11" s="3" t="str">
        <f t="shared" si="2"/>
        <v>B</v>
      </c>
      <c r="AL11" s="3" t="str">
        <f t="shared" si="3"/>
        <v>I</v>
      </c>
    </row>
    <row r="12" spans="1:38" ht="18" customHeight="1" x14ac:dyDescent="0.4">
      <c r="A12" s="31">
        <v>8</v>
      </c>
      <c r="B12" s="96" t="s">
        <v>62</v>
      </c>
      <c r="C12" s="95" t="s">
        <v>4</v>
      </c>
      <c r="D12" s="93" t="s">
        <v>42</v>
      </c>
      <c r="E12" s="183"/>
      <c r="F12" s="190"/>
      <c r="G12" s="191"/>
      <c r="H12" s="85"/>
      <c r="I12" s="82"/>
      <c r="J12" s="82"/>
      <c r="K12" s="82"/>
      <c r="L12" s="82"/>
      <c r="M12" s="198"/>
      <c r="N12" s="63"/>
      <c r="O12" s="149">
        <f>COUNTIF($C$5:$C$36,"A")</f>
        <v>3</v>
      </c>
      <c r="P12" s="150">
        <f>COUNTIF($AK$5:$AK$29,"A")</f>
        <v>3</v>
      </c>
      <c r="Q12" s="13"/>
      <c r="R12" s="11" t="s">
        <v>4</v>
      </c>
      <c r="S12" s="138">
        <f>IF(SUM(O$5:O12)&gt;8, IF(SUM(S$5:S11)=8, 0, 8 -SUM(O$5:O11)), O12)</f>
        <v>2</v>
      </c>
      <c r="T12" s="134">
        <f>IF(SUM(P$5:P12)&gt;10, IF(SUM(T$5:T11)=10, 0, 10 -SUM(P$5:P11)), P12)</f>
        <v>3</v>
      </c>
      <c r="U12" s="14" t="s">
        <v>7</v>
      </c>
      <c r="V12" s="151">
        <v>0.2</v>
      </c>
      <c r="W12" s="152">
        <v>0.1</v>
      </c>
      <c r="X12" s="35" t="s">
        <v>5</v>
      </c>
      <c r="Y12" s="132">
        <f t="shared" si="1"/>
        <v>0.4</v>
      </c>
      <c r="Z12" s="153">
        <f t="shared" si="0"/>
        <v>0.30000000000000004</v>
      </c>
      <c r="AB12" s="113" t="s">
        <v>93</v>
      </c>
      <c r="AC12" s="48"/>
      <c r="AD12" s="3"/>
      <c r="AE12" s="3"/>
      <c r="AF12" s="3"/>
      <c r="AG12" s="3"/>
      <c r="AH12" s="3"/>
      <c r="AK12" s="3" t="str">
        <f t="shared" si="2"/>
        <v>A</v>
      </c>
      <c r="AL12" s="3" t="str">
        <f t="shared" si="3"/>
        <v>I</v>
      </c>
    </row>
    <row r="13" spans="1:38" ht="18" customHeight="1" thickBot="1" x14ac:dyDescent="0.45">
      <c r="A13" s="31">
        <v>9</v>
      </c>
      <c r="B13" s="96" t="s">
        <v>44</v>
      </c>
      <c r="C13" s="95" t="s">
        <v>4</v>
      </c>
      <c r="D13" s="93" t="s">
        <v>42</v>
      </c>
      <c r="E13" s="183"/>
      <c r="F13" s="190"/>
      <c r="G13" s="191"/>
      <c r="H13" s="85">
        <v>0.1</v>
      </c>
      <c r="I13" s="82">
        <v>0.3</v>
      </c>
      <c r="J13" s="82"/>
      <c r="K13" s="82"/>
      <c r="L13" s="82"/>
      <c r="M13" s="198"/>
      <c r="N13" s="63" t="s">
        <v>63</v>
      </c>
      <c r="O13" s="149">
        <f>COUNTIF($C$5:$C$29,"NE")</f>
        <v>1</v>
      </c>
      <c r="P13" s="154"/>
      <c r="Q13" s="110"/>
      <c r="R13" s="155" t="s">
        <v>48</v>
      </c>
      <c r="S13" s="138">
        <f>IF(SUM(O$5:O13)&gt;8, IF(SUM(S$5:S12)=8, 0, 8 -SUM(O$5:O12)), O13)</f>
        <v>0</v>
      </c>
      <c r="T13" s="53"/>
      <c r="U13" s="156"/>
      <c r="V13" s="157"/>
      <c r="W13" s="157"/>
      <c r="X13" s="158"/>
      <c r="Y13" s="112"/>
      <c r="Z13" s="159"/>
      <c r="AB13" s="113"/>
      <c r="AC13" s="3"/>
      <c r="AD13" s="3"/>
      <c r="AE13" s="3"/>
      <c r="AF13" s="3"/>
      <c r="AG13" s="3"/>
      <c r="AH13" s="3"/>
      <c r="AI13" s="3"/>
      <c r="AJ13" s="3"/>
      <c r="AK13" s="3" t="str">
        <f t="shared" si="2"/>
        <v>A</v>
      </c>
      <c r="AL13" s="3" t="str">
        <f t="shared" si="3"/>
        <v>I</v>
      </c>
    </row>
    <row r="14" spans="1:38" ht="18" customHeight="1" thickTop="1" thickBot="1" x14ac:dyDescent="0.45">
      <c r="A14" s="31">
        <v>10</v>
      </c>
      <c r="B14" s="99"/>
      <c r="C14" s="95"/>
      <c r="D14" s="93"/>
      <c r="E14" s="183"/>
      <c r="F14" s="190"/>
      <c r="G14" s="191"/>
      <c r="H14" s="85">
        <v>0.1</v>
      </c>
      <c r="I14" s="82"/>
      <c r="J14" s="82"/>
      <c r="K14" s="82"/>
      <c r="L14" s="82"/>
      <c r="M14" s="198"/>
      <c r="N14" s="63" t="s">
        <v>45</v>
      </c>
      <c r="O14" s="160"/>
      <c r="P14" s="26"/>
      <c r="Q14" s="6"/>
      <c r="R14" s="7" t="s">
        <v>8</v>
      </c>
      <c r="S14" s="15">
        <f>SUM(S5:S13)-IF(SUM(S5:S13)=8,IF(S16=0,1,0))</f>
        <v>8</v>
      </c>
      <c r="T14" s="15">
        <f>SUM(T5:T12)</f>
        <v>9</v>
      </c>
      <c r="U14" s="16"/>
      <c r="V14" s="161"/>
      <c r="W14" s="161"/>
      <c r="X14" s="36"/>
      <c r="Y14" s="162">
        <f>IF(S14&gt;8,"ERR",SUM(Y5:Y12))</f>
        <v>3.4</v>
      </c>
      <c r="Z14" s="21">
        <f>IF(T14&gt;10,"ERR",SUM(Z5:Z12))</f>
        <v>1.8</v>
      </c>
      <c r="AB14" s="3"/>
      <c r="AC14" s="3"/>
      <c r="AD14" s="3"/>
      <c r="AE14" s="3"/>
      <c r="AF14" s="3"/>
      <c r="AG14" s="3"/>
      <c r="AH14" s="3"/>
      <c r="AI14" s="3"/>
      <c r="AJ14" s="3"/>
      <c r="AK14" s="3">
        <f t="shared" si="2"/>
        <v>0</v>
      </c>
      <c r="AL14" s="3">
        <f t="shared" si="3"/>
        <v>0</v>
      </c>
    </row>
    <row r="15" spans="1:38" ht="18" customHeight="1" thickTop="1" x14ac:dyDescent="0.4">
      <c r="A15" s="31">
        <v>11</v>
      </c>
      <c r="B15" s="176" t="s">
        <v>55</v>
      </c>
      <c r="C15" s="95" t="s">
        <v>80</v>
      </c>
      <c r="D15" s="93"/>
      <c r="E15" s="183"/>
      <c r="F15" s="190"/>
      <c r="G15" s="191"/>
      <c r="H15" s="85">
        <v>0.3</v>
      </c>
      <c r="I15" s="82"/>
      <c r="J15" s="82"/>
      <c r="K15" s="82"/>
      <c r="L15" s="82"/>
      <c r="M15" s="198"/>
      <c r="N15" s="63" t="s">
        <v>117</v>
      </c>
      <c r="O15" s="163"/>
      <c r="P15" s="27" t="s">
        <v>9</v>
      </c>
      <c r="Q15" s="17"/>
      <c r="R15" s="18"/>
      <c r="S15" s="164">
        <f>IF(COUNTIF($D$5:$D$29,"I")&gt;0,1,0) + IF(COUNTIF($D$5:$D$29,"II")&gt;0,1,0) + IF(COUNTIF($D$5:$D$29,"III")&gt;0,1,0)</f>
        <v>3</v>
      </c>
      <c r="T15" s="134">
        <f>IF(COUNTIF($AL$5:$AL$29,"I")&gt;0,1,0) + IF(COUNTIF($AL$5:$AAL$29,"II")&gt;0,1,0) + IF(COUNTIF($AL$5:$AL$29,"III")&gt;0,1,0)</f>
        <v>3</v>
      </c>
      <c r="U15" s="19" t="s">
        <v>7</v>
      </c>
      <c r="V15" s="142">
        <v>0.5</v>
      </c>
      <c r="W15" s="143">
        <v>0.5</v>
      </c>
      <c r="X15" s="37" t="s">
        <v>5</v>
      </c>
      <c r="Y15" s="165">
        <f>S15*V15</f>
        <v>1.5</v>
      </c>
      <c r="Z15" s="141">
        <f>+T15*W15</f>
        <v>1.5</v>
      </c>
      <c r="AB15" s="3"/>
      <c r="AC15" s="3"/>
      <c r="AD15" s="3"/>
      <c r="AE15" s="3"/>
      <c r="AF15" s="3"/>
      <c r="AG15" s="3"/>
      <c r="AH15" s="3"/>
      <c r="AI15" s="3"/>
      <c r="AJ15" s="3"/>
      <c r="AK15" s="3" t="str">
        <f t="shared" ref="AK15:AK21" si="4">IF(ISBLANK(E16),C16,0)</f>
        <v>B</v>
      </c>
      <c r="AL15" s="3" t="str">
        <f t="shared" ref="AL15:AL21" si="5">IF(ISBLANK(E16),D16,0)</f>
        <v>III</v>
      </c>
    </row>
    <row r="16" spans="1:38" ht="18" customHeight="1" x14ac:dyDescent="0.4">
      <c r="A16" s="31">
        <v>12</v>
      </c>
      <c r="B16" s="96" t="s">
        <v>118</v>
      </c>
      <c r="C16" s="95" t="s">
        <v>3</v>
      </c>
      <c r="D16" s="93" t="s">
        <v>40</v>
      </c>
      <c r="E16" s="184"/>
      <c r="F16" s="190"/>
      <c r="G16" s="191"/>
      <c r="H16" s="85">
        <v>0.5</v>
      </c>
      <c r="I16" s="82">
        <v>0.3</v>
      </c>
      <c r="J16" s="82">
        <v>1</v>
      </c>
      <c r="K16" s="82"/>
      <c r="L16" s="82"/>
      <c r="M16" s="198"/>
      <c r="N16" s="63" t="s">
        <v>119</v>
      </c>
      <c r="O16" s="166"/>
      <c r="P16" s="28" t="s">
        <v>20</v>
      </c>
      <c r="Q16" s="38"/>
      <c r="R16" s="38"/>
      <c r="S16" s="167" t="s">
        <v>2</v>
      </c>
      <c r="T16" s="168" t="str">
        <f>C29</f>
        <v>W</v>
      </c>
      <c r="U16" s="52" t="s">
        <v>7</v>
      </c>
      <c r="V16" s="169">
        <v>1</v>
      </c>
      <c r="W16" s="170">
        <v>1</v>
      </c>
      <c r="X16" s="34" t="s">
        <v>5</v>
      </c>
      <c r="Y16" s="171">
        <f>IF(S16="c",0.5,IF(S16="d",0.5,IF(S16="e",0.5,IF(S16="f",0.5,IF(S16="g",0.5,IF(S16="h",0.5,IF(S16="ne",0,IF(S16="a",0,IF(S16="b",0.3,IF(S16="",0,"error"))))))))))</f>
        <v>0.5</v>
      </c>
      <c r="Z16" s="148" t="str">
        <f>IF(T16="c",0.3,IF(T16="d",0.5,IF(T16="e",0.5,IF(T16="f",0.5,IF(T16="g",0.5,IF(T16="h",0.5,IF(T16="a",0,IF(T16="b",0,IF(T16="",0,"error")))))))))</f>
        <v>error</v>
      </c>
      <c r="AB16" s="3"/>
      <c r="AC16" s="3"/>
      <c r="AD16" s="3"/>
      <c r="AE16" s="3"/>
      <c r="AF16" s="3"/>
      <c r="AG16" s="3"/>
      <c r="AH16" s="3"/>
      <c r="AI16" s="3"/>
      <c r="AJ16" s="3"/>
      <c r="AK16" s="3">
        <f t="shared" si="4"/>
        <v>0</v>
      </c>
      <c r="AL16" s="3">
        <f t="shared" si="5"/>
        <v>0</v>
      </c>
    </row>
    <row r="17" spans="1:41" ht="18" customHeight="1" thickBot="1" x14ac:dyDescent="0.45">
      <c r="A17" s="31">
        <v>13</v>
      </c>
      <c r="B17" s="96"/>
      <c r="C17" s="61"/>
      <c r="D17" s="33"/>
      <c r="E17" s="183"/>
      <c r="F17" s="190"/>
      <c r="G17" s="191"/>
      <c r="H17" s="85">
        <v>0.1</v>
      </c>
      <c r="I17" s="82"/>
      <c r="J17" s="82"/>
      <c r="K17" s="82"/>
      <c r="L17" s="82"/>
      <c r="M17" s="198"/>
      <c r="N17" s="63" t="s">
        <v>120</v>
      </c>
      <c r="O17" s="172"/>
      <c r="P17" s="29" t="s">
        <v>21</v>
      </c>
      <c r="Q17" s="20"/>
      <c r="R17" s="20"/>
      <c r="S17" s="173"/>
      <c r="T17" s="50">
        <f>F30</f>
        <v>0</v>
      </c>
      <c r="U17" s="19" t="s">
        <v>7</v>
      </c>
      <c r="V17" s="169">
        <v>1</v>
      </c>
      <c r="W17" s="170">
        <v>1</v>
      </c>
      <c r="X17" s="35" t="s">
        <v>5</v>
      </c>
      <c r="Y17" s="174">
        <f>S17*V17</f>
        <v>0</v>
      </c>
      <c r="Z17" s="153">
        <f>+T17*W17</f>
        <v>0</v>
      </c>
      <c r="AB17" s="3"/>
      <c r="AC17" s="3"/>
      <c r="AD17" s="3"/>
      <c r="AE17" s="3"/>
      <c r="AF17" s="3"/>
      <c r="AG17" s="3"/>
      <c r="AH17" s="3"/>
      <c r="AI17" s="3"/>
      <c r="AJ17" s="3"/>
      <c r="AK17" s="3">
        <f t="shared" si="4"/>
        <v>0</v>
      </c>
      <c r="AL17" s="3">
        <f t="shared" si="5"/>
        <v>0</v>
      </c>
    </row>
    <row r="18" spans="1:41" s="5" customFormat="1" ht="18" customHeight="1" thickTop="1" thickBot="1" x14ac:dyDescent="0.45">
      <c r="A18" s="31">
        <v>14</v>
      </c>
      <c r="B18" s="96" t="s">
        <v>55</v>
      </c>
      <c r="C18" s="61"/>
      <c r="D18" s="33"/>
      <c r="E18" s="184"/>
      <c r="F18" s="190"/>
      <c r="G18" s="191"/>
      <c r="H18" s="85"/>
      <c r="I18" s="82"/>
      <c r="J18" s="82"/>
      <c r="K18" s="82"/>
      <c r="L18" s="82"/>
      <c r="M18" s="198"/>
      <c r="N18" s="63"/>
      <c r="O18" s="172"/>
      <c r="P18" s="30" t="s">
        <v>17</v>
      </c>
      <c r="Q18" s="22"/>
      <c r="R18" s="22"/>
      <c r="S18" s="22"/>
      <c r="T18" s="22"/>
      <c r="U18" s="22"/>
      <c r="V18" s="22"/>
      <c r="W18" s="23"/>
      <c r="X18" s="24" t="s">
        <v>5</v>
      </c>
      <c r="Y18" s="175">
        <f>SUM(Y14:Y16)</f>
        <v>5.4</v>
      </c>
      <c r="Z18" s="25">
        <f>SUM(Z14:Z17)</f>
        <v>3.3</v>
      </c>
      <c r="AB18" s="3"/>
      <c r="AC18" s="3"/>
      <c r="AD18" s="3"/>
      <c r="AE18" s="3"/>
      <c r="AF18" s="3"/>
      <c r="AG18" s="3"/>
      <c r="AH18" s="3"/>
      <c r="AI18" s="3"/>
      <c r="AJ18" s="3"/>
      <c r="AK18" s="3">
        <f t="shared" si="4"/>
        <v>0</v>
      </c>
      <c r="AL18" s="3">
        <f t="shared" si="5"/>
        <v>0</v>
      </c>
    </row>
    <row r="19" spans="1:41" ht="18" customHeight="1" thickTop="1" thickBot="1" x14ac:dyDescent="0.45">
      <c r="A19" s="31">
        <v>15</v>
      </c>
      <c r="B19" s="96"/>
      <c r="C19" s="61"/>
      <c r="D19" s="33"/>
      <c r="E19" s="184"/>
      <c r="F19" s="190"/>
      <c r="G19" s="191"/>
      <c r="H19" s="85"/>
      <c r="I19" s="82"/>
      <c r="J19" s="82"/>
      <c r="K19" s="82"/>
      <c r="L19" s="82"/>
      <c r="M19" s="198"/>
      <c r="N19" s="114"/>
      <c r="O19" s="176"/>
      <c r="P19" s="30" t="s">
        <v>34</v>
      </c>
      <c r="Q19" s="30"/>
      <c r="R19" s="30"/>
      <c r="S19" s="30"/>
      <c r="T19" s="30"/>
      <c r="U19" s="30"/>
      <c r="V19" s="30"/>
      <c r="W19" s="30"/>
      <c r="X19" s="24" t="s">
        <v>5</v>
      </c>
      <c r="Y19" s="3"/>
      <c r="Z19" s="25">
        <f>G30</f>
        <v>0</v>
      </c>
      <c r="AB19" s="113" t="s">
        <v>100</v>
      </c>
      <c r="AC19" s="3"/>
      <c r="AD19" s="3"/>
      <c r="AE19" s="3"/>
      <c r="AF19" s="3"/>
      <c r="AG19" s="3"/>
      <c r="AH19" s="3"/>
      <c r="AI19" s="3"/>
      <c r="AJ19" s="3"/>
      <c r="AK19" s="3">
        <f t="shared" si="4"/>
        <v>0</v>
      </c>
      <c r="AL19" s="3">
        <f t="shared" si="5"/>
        <v>0</v>
      </c>
    </row>
    <row r="20" spans="1:41" ht="18" customHeight="1" thickTop="1" thickBot="1" x14ac:dyDescent="0.45">
      <c r="A20" s="31">
        <v>16</v>
      </c>
      <c r="B20" s="100"/>
      <c r="C20" s="61"/>
      <c r="D20" s="33"/>
      <c r="E20" s="184"/>
      <c r="F20" s="190"/>
      <c r="G20" s="191"/>
      <c r="H20" s="85"/>
      <c r="I20" s="82"/>
      <c r="J20" s="82"/>
      <c r="K20" s="82"/>
      <c r="L20" s="82"/>
      <c r="M20" s="198"/>
      <c r="N20" s="63"/>
      <c r="O20" s="172"/>
      <c r="AB20" s="113" t="s">
        <v>101</v>
      </c>
      <c r="AC20" s="3"/>
      <c r="AD20" s="3"/>
      <c r="AE20" s="3"/>
      <c r="AF20" s="3"/>
      <c r="AG20" s="3"/>
      <c r="AH20" s="3"/>
      <c r="AI20" s="3"/>
      <c r="AJ20" s="3"/>
      <c r="AK20" s="3">
        <f t="shared" si="4"/>
        <v>0</v>
      </c>
      <c r="AL20" s="3">
        <f t="shared" si="5"/>
        <v>0</v>
      </c>
    </row>
    <row r="21" spans="1:41" ht="18" customHeight="1" thickTop="1" thickBot="1" x14ac:dyDescent="0.45">
      <c r="A21" s="31">
        <v>17</v>
      </c>
      <c r="B21" s="115"/>
      <c r="C21" s="61"/>
      <c r="D21" s="33"/>
      <c r="E21" s="184"/>
      <c r="F21" s="190"/>
      <c r="G21" s="191"/>
      <c r="H21" s="85"/>
      <c r="I21" s="82"/>
      <c r="J21" s="82"/>
      <c r="K21" s="82"/>
      <c r="L21" s="82"/>
      <c r="M21" s="198"/>
      <c r="N21" s="63"/>
      <c r="O21" s="172"/>
      <c r="P21" s="30" t="s">
        <v>18</v>
      </c>
      <c r="Q21" s="22"/>
      <c r="R21" s="22"/>
      <c r="S21" s="22"/>
      <c r="T21" s="22"/>
      <c r="U21" s="22"/>
      <c r="V21" s="22"/>
      <c r="W21" s="23"/>
      <c r="X21" s="24" t="s">
        <v>5</v>
      </c>
      <c r="Y21" s="175">
        <f>10-I30</f>
        <v>3.6000000000000005</v>
      </c>
      <c r="Z21" s="25">
        <f>10-M30</f>
        <v>3.6000000000000005</v>
      </c>
      <c r="AB21" s="3"/>
      <c r="AC21" s="3"/>
      <c r="AD21" s="3"/>
      <c r="AE21" s="3"/>
      <c r="AF21" s="3"/>
      <c r="AG21" s="3"/>
      <c r="AH21" s="3"/>
      <c r="AI21" s="3"/>
      <c r="AJ21" s="3"/>
      <c r="AK21" s="3">
        <f t="shared" si="4"/>
        <v>0</v>
      </c>
      <c r="AL21" s="3">
        <f t="shared" si="5"/>
        <v>0</v>
      </c>
    </row>
    <row r="22" spans="1:41" ht="18" customHeight="1" thickTop="1" x14ac:dyDescent="0.4">
      <c r="A22" s="31">
        <v>18</v>
      </c>
      <c r="C22" s="61"/>
      <c r="D22" s="33"/>
      <c r="E22" s="184"/>
      <c r="F22" s="190"/>
      <c r="G22" s="191"/>
      <c r="H22" s="85"/>
      <c r="I22" s="82"/>
      <c r="J22" s="82"/>
      <c r="K22" s="82"/>
      <c r="L22" s="82"/>
      <c r="M22" s="198"/>
      <c r="N22" s="63"/>
      <c r="O22" s="172"/>
      <c r="AB22" s="3"/>
      <c r="AC22" s="3"/>
      <c r="AD22" s="3"/>
      <c r="AE22" s="3"/>
      <c r="AF22" s="3"/>
      <c r="AG22" s="3"/>
      <c r="AH22" s="3"/>
      <c r="AI22" s="3"/>
      <c r="AJ22" s="3"/>
      <c r="AK22" s="3">
        <f>IF(ISBLANK(#REF!),#REF!,0)</f>
        <v>0</v>
      </c>
      <c r="AL22" s="3">
        <f>IF(ISBLANK(#REF!),#REF!,0)</f>
        <v>0</v>
      </c>
    </row>
    <row r="23" spans="1:41" ht="18" customHeight="1" thickBot="1" x14ac:dyDescent="0.45">
      <c r="A23" s="31">
        <v>19</v>
      </c>
      <c r="B23" s="32"/>
      <c r="C23" s="61"/>
      <c r="D23" s="33"/>
      <c r="E23" s="184"/>
      <c r="F23" s="190"/>
      <c r="G23" s="191"/>
      <c r="H23" s="85"/>
      <c r="I23" s="82"/>
      <c r="J23" s="82"/>
      <c r="K23" s="82"/>
      <c r="L23" s="82"/>
      <c r="M23" s="198"/>
      <c r="N23" s="39"/>
      <c r="O23" s="172"/>
      <c r="P23" s="116" t="s">
        <v>35</v>
      </c>
      <c r="Q23" s="117"/>
      <c r="R23" s="117"/>
      <c r="S23" s="117"/>
      <c r="T23" s="117"/>
      <c r="U23" s="117"/>
      <c r="V23" s="117"/>
      <c r="W23" s="117"/>
      <c r="X23" s="118"/>
      <c r="Y23" s="118">
        <f>8-S14</f>
        <v>0</v>
      </c>
      <c r="Z23" s="117">
        <f>IF(T14&gt;=7, 0, IF(T14&gt;=5, 4, IF(T14&gt;=3, 6, IF(T14 &gt;= 1, 8, IF(T14 &lt; 1, 10 )))))</f>
        <v>0</v>
      </c>
      <c r="AA23" s="119" t="s">
        <v>36</v>
      </c>
      <c r="AB23" s="117"/>
      <c r="AC23" s="3"/>
      <c r="AD23" s="3"/>
      <c r="AE23" s="3"/>
      <c r="AF23" s="3"/>
      <c r="AG23" s="3"/>
      <c r="AH23" s="3"/>
      <c r="AI23" s="3"/>
      <c r="AJ23" s="3"/>
      <c r="AK23" s="3">
        <f t="shared" ref="AK23:AK29" si="6">IF(ISBLANK(E23),C23,0)</f>
        <v>0</v>
      </c>
      <c r="AL23" s="3">
        <f t="shared" ref="AL23:AL29" si="7">IF(ISBLANK(E23),D23,0)</f>
        <v>0</v>
      </c>
    </row>
    <row r="24" spans="1:41" ht="18" customHeight="1" thickTop="1" thickBot="1" x14ac:dyDescent="0.45">
      <c r="A24" s="31">
        <v>20</v>
      </c>
      <c r="B24" s="32"/>
      <c r="C24" s="61"/>
      <c r="D24" s="33"/>
      <c r="E24" s="184"/>
      <c r="F24" s="190"/>
      <c r="G24" s="191"/>
      <c r="H24" s="85"/>
      <c r="I24" s="82"/>
      <c r="J24" s="82"/>
      <c r="K24" s="82"/>
      <c r="L24" s="82"/>
      <c r="M24" s="198"/>
      <c r="N24" s="39"/>
      <c r="O24" s="172"/>
      <c r="P24" s="30" t="s">
        <v>19</v>
      </c>
      <c r="Q24" s="22"/>
      <c r="R24" s="22"/>
      <c r="S24" s="22"/>
      <c r="T24" s="22"/>
      <c r="U24" s="22"/>
      <c r="V24" s="22"/>
      <c r="W24" s="23"/>
      <c r="X24" s="24" t="s">
        <v>5</v>
      </c>
      <c r="Y24" s="175">
        <f>+Y18+Y21-Y23</f>
        <v>9</v>
      </c>
      <c r="Z24" s="25">
        <f>+Z18+Z19+Z21-Z23</f>
        <v>6.9</v>
      </c>
      <c r="AB24" s="3"/>
      <c r="AC24" s="3"/>
      <c r="AK24" s="3">
        <f t="shared" si="6"/>
        <v>0</v>
      </c>
      <c r="AL24" s="3">
        <f t="shared" si="7"/>
        <v>0</v>
      </c>
    </row>
    <row r="25" spans="1:41" ht="18" customHeight="1" thickTop="1" x14ac:dyDescent="0.4">
      <c r="A25" s="31">
        <v>21</v>
      </c>
      <c r="B25" s="32"/>
      <c r="C25" s="61"/>
      <c r="D25" s="33"/>
      <c r="E25" s="184"/>
      <c r="F25" s="190"/>
      <c r="G25" s="191"/>
      <c r="H25" s="85"/>
      <c r="I25" s="82"/>
      <c r="J25" s="82"/>
      <c r="K25" s="82"/>
      <c r="L25" s="82"/>
      <c r="M25" s="198"/>
      <c r="N25" s="39"/>
      <c r="O25" s="172"/>
      <c r="Y25" s="177" t="s">
        <v>91</v>
      </c>
      <c r="Z25" s="178" t="s">
        <v>92</v>
      </c>
      <c r="AB25" s="3"/>
      <c r="AC25" s="3"/>
      <c r="AK25" s="3">
        <f t="shared" si="6"/>
        <v>0</v>
      </c>
      <c r="AL25" s="3">
        <f t="shared" si="7"/>
        <v>0</v>
      </c>
    </row>
    <row r="26" spans="1:41" ht="18" customHeight="1" x14ac:dyDescent="0.4">
      <c r="A26" s="31">
        <v>22</v>
      </c>
      <c r="B26" s="32"/>
      <c r="C26" s="61"/>
      <c r="D26" s="33"/>
      <c r="E26" s="184"/>
      <c r="F26" s="190"/>
      <c r="G26" s="191"/>
      <c r="H26" s="85"/>
      <c r="I26" s="82"/>
      <c r="J26" s="82"/>
      <c r="K26" s="82"/>
      <c r="L26" s="82"/>
      <c r="M26" s="198"/>
      <c r="N26" s="39"/>
      <c r="O26" s="172"/>
      <c r="AB26" s="3"/>
      <c r="AK26" s="3">
        <f t="shared" si="6"/>
        <v>0</v>
      </c>
      <c r="AL26" s="3">
        <f t="shared" si="7"/>
        <v>0</v>
      </c>
    </row>
    <row r="27" spans="1:41" ht="18" customHeight="1" x14ac:dyDescent="0.4">
      <c r="A27" s="31">
        <v>23</v>
      </c>
      <c r="B27" s="32" t="s">
        <v>32</v>
      </c>
      <c r="C27" s="61"/>
      <c r="D27" s="33"/>
      <c r="E27" s="184"/>
      <c r="F27" s="190"/>
      <c r="G27" s="191"/>
      <c r="H27" s="85"/>
      <c r="I27" s="82"/>
      <c r="J27" s="82"/>
      <c r="K27" s="82"/>
      <c r="L27" s="82"/>
      <c r="M27" s="198"/>
      <c r="N27" s="39"/>
      <c r="O27" s="172"/>
      <c r="AB27" s="3"/>
      <c r="AK27" s="3">
        <f t="shared" si="6"/>
        <v>0</v>
      </c>
      <c r="AL27" s="3">
        <f t="shared" si="7"/>
        <v>0</v>
      </c>
    </row>
    <row r="28" spans="1:41" ht="18" customHeight="1" x14ac:dyDescent="0.4">
      <c r="A28" s="31">
        <v>24</v>
      </c>
      <c r="B28" s="32" t="s">
        <v>31</v>
      </c>
      <c r="C28" s="61"/>
      <c r="D28" s="33"/>
      <c r="E28" s="184"/>
      <c r="F28" s="190"/>
      <c r="G28" s="193"/>
      <c r="H28" s="85"/>
      <c r="I28" s="82"/>
      <c r="J28" s="82"/>
      <c r="K28" s="82"/>
      <c r="L28" s="82"/>
      <c r="M28" s="198"/>
      <c r="N28" s="39"/>
      <c r="O28" s="172"/>
      <c r="AK28" s="3">
        <f t="shared" si="6"/>
        <v>0</v>
      </c>
      <c r="AL28" s="3">
        <f t="shared" si="7"/>
        <v>0</v>
      </c>
    </row>
    <row r="29" spans="1:41" ht="18" customHeight="1" thickBot="1" x14ac:dyDescent="0.45">
      <c r="A29" s="56">
        <v>25</v>
      </c>
      <c r="B29" s="64" t="s">
        <v>121</v>
      </c>
      <c r="C29" s="62" t="s">
        <v>80</v>
      </c>
      <c r="D29" s="54"/>
      <c r="E29" s="185"/>
      <c r="F29" s="194"/>
      <c r="G29" s="195"/>
      <c r="H29" s="86">
        <v>0.3</v>
      </c>
      <c r="I29" s="87">
        <v>0.5</v>
      </c>
      <c r="J29" s="87">
        <v>1</v>
      </c>
      <c r="K29" s="87"/>
      <c r="L29" s="87"/>
      <c r="M29" s="199"/>
      <c r="N29" s="64" t="s">
        <v>122</v>
      </c>
      <c r="O29" s="179"/>
      <c r="T29" s="204" t="s">
        <v>126</v>
      </c>
      <c r="U29" s="205"/>
      <c r="V29" s="205"/>
      <c r="W29" s="206"/>
      <c r="X29" s="177"/>
      <c r="Y29" s="177"/>
      <c r="Z29" s="205"/>
      <c r="AK29" s="3" t="str">
        <f t="shared" si="6"/>
        <v>W</v>
      </c>
      <c r="AL29" s="3">
        <f t="shared" si="7"/>
        <v>0</v>
      </c>
    </row>
    <row r="30" spans="1:41" ht="21" thickTop="1" thickBot="1" x14ac:dyDescent="0.4">
      <c r="B30" s="55" t="s">
        <v>12</v>
      </c>
      <c r="C30" s="58">
        <f>COUNTA(C5:C29)</f>
        <v>12</v>
      </c>
      <c r="D30" s="55"/>
      <c r="E30" s="186"/>
      <c r="F30" s="57">
        <f>SUM(F5:F29)</f>
        <v>0</v>
      </c>
      <c r="G30" s="57">
        <f>SUM(G5:G29)</f>
        <v>0</v>
      </c>
      <c r="H30" s="88" t="s">
        <v>97</v>
      </c>
      <c r="I30" s="201">
        <f>SUM(H5:L29)</f>
        <v>6.3999999999999995</v>
      </c>
      <c r="J30" s="89"/>
      <c r="K30" s="89"/>
      <c r="L30" s="89" t="s">
        <v>98</v>
      </c>
      <c r="M30" s="200">
        <f>SUM(H5:M29)</f>
        <v>6.3999999999999995</v>
      </c>
      <c r="N30" s="1"/>
    </row>
    <row r="31" spans="1:41" ht="30.5" thickTop="1" x14ac:dyDescent="0.55000000000000004">
      <c r="AM31" s="66">
        <v>0.8</v>
      </c>
      <c r="AN31" s="65" t="s">
        <v>5</v>
      </c>
      <c r="AO31" s="67">
        <f t="shared" ref="AO31:AO38" si="8">+AK31*AM31</f>
        <v>0</v>
      </c>
    </row>
    <row r="32" spans="1:41" ht="30" x14ac:dyDescent="0.55000000000000004">
      <c r="AM32" s="69">
        <v>0.7</v>
      </c>
      <c r="AN32" s="68" t="s">
        <v>5</v>
      </c>
      <c r="AO32" s="70">
        <f t="shared" si="8"/>
        <v>0</v>
      </c>
    </row>
    <row r="33" spans="36:43" ht="30" x14ac:dyDescent="0.55000000000000004">
      <c r="AM33" s="69">
        <v>0.6</v>
      </c>
      <c r="AN33" s="68" t="s">
        <v>5</v>
      </c>
      <c r="AO33" s="70">
        <f t="shared" si="8"/>
        <v>0</v>
      </c>
    </row>
    <row r="34" spans="36:43" ht="30" x14ac:dyDescent="0.55000000000000004">
      <c r="AM34" s="69">
        <v>0.5</v>
      </c>
      <c r="AN34" s="68" t="s">
        <v>5</v>
      </c>
      <c r="AO34" s="70">
        <f t="shared" si="8"/>
        <v>0</v>
      </c>
    </row>
    <row r="35" spans="36:43" ht="30" x14ac:dyDescent="0.55000000000000004">
      <c r="AM35" s="69">
        <v>0.4</v>
      </c>
      <c r="AN35" s="68" t="s">
        <v>5</v>
      </c>
      <c r="AO35" s="70">
        <f t="shared" si="8"/>
        <v>0</v>
      </c>
    </row>
    <row r="36" spans="36:43" ht="30" x14ac:dyDescent="0.55000000000000004">
      <c r="AM36" s="69">
        <v>0.3</v>
      </c>
      <c r="AN36" s="68" t="s">
        <v>5</v>
      </c>
      <c r="AO36" s="70">
        <f t="shared" si="8"/>
        <v>0</v>
      </c>
    </row>
    <row r="37" spans="36:43" ht="30" x14ac:dyDescent="0.55000000000000004">
      <c r="AM37" s="69">
        <v>0.2</v>
      </c>
      <c r="AN37" s="68" t="s">
        <v>5</v>
      </c>
      <c r="AO37" s="70">
        <f t="shared" si="8"/>
        <v>0</v>
      </c>
    </row>
    <row r="38" spans="36:43" ht="30.5" thickBot="1" x14ac:dyDescent="0.6">
      <c r="AM38" s="72">
        <v>0.1</v>
      </c>
      <c r="AN38" s="71" t="s">
        <v>5</v>
      </c>
      <c r="AO38" s="73">
        <f t="shared" si="8"/>
        <v>0</v>
      </c>
    </row>
    <row r="39" spans="36:43" ht="40" thickBot="1" x14ac:dyDescent="1.1499999999999999">
      <c r="AM39" s="75"/>
      <c r="AN39" s="74"/>
      <c r="AO39" s="76">
        <f>IF(AK39&gt;10,"ERR",SUM(AO31:AO38))</f>
        <v>0</v>
      </c>
    </row>
    <row r="40" spans="36:43" ht="30" x14ac:dyDescent="0.55000000000000004">
      <c r="AM40" s="78">
        <v>0.5</v>
      </c>
      <c r="AN40" s="77" t="s">
        <v>5</v>
      </c>
      <c r="AO40" s="79">
        <f>+AK40*AM40</f>
        <v>0</v>
      </c>
    </row>
    <row r="41" spans="36:43" ht="30" x14ac:dyDescent="0.55000000000000004">
      <c r="AM41" s="80"/>
      <c r="AN41" s="68" t="s">
        <v>5</v>
      </c>
      <c r="AO41" s="70">
        <f>IF(AK41="c",0.3,IF(AK41="d",0.5,IF(AK41="e",0.5,IF(AK41="f",0.5,IF(AK41="a",0,IF(AK41="b",0,IF(AK41="",0,"error")))))))</f>
        <v>0</v>
      </c>
    </row>
    <row r="42" spans="36:43" ht="15" customHeight="1" thickBot="1" x14ac:dyDescent="0.6">
      <c r="AM42" s="81"/>
      <c r="AN42" s="71" t="s">
        <v>5</v>
      </c>
      <c r="AO42" s="73">
        <f>+AK42</f>
        <v>0</v>
      </c>
    </row>
    <row r="43" spans="36:43" ht="15.75" customHeight="1" x14ac:dyDescent="0.35">
      <c r="AJ43" s="207" t="s">
        <v>22</v>
      </c>
      <c r="AK43" s="208"/>
      <c r="AL43" s="208"/>
      <c r="AM43" s="208"/>
      <c r="AN43" s="211"/>
      <c r="AO43" s="213">
        <f>SUM(AO39:AO42)</f>
        <v>0</v>
      </c>
    </row>
    <row r="44" spans="36:43" ht="16" thickBot="1" x14ac:dyDescent="0.4">
      <c r="AJ44" s="209"/>
      <c r="AK44" s="210"/>
      <c r="AL44" s="210"/>
      <c r="AM44" s="210"/>
      <c r="AN44" s="212"/>
      <c r="AO44" s="214"/>
    </row>
    <row r="45" spans="36:43" ht="303" thickTop="1" x14ac:dyDescent="8.25">
      <c r="AQ45" s="105" t="str">
        <f>+H30</f>
        <v>KM:</v>
      </c>
    </row>
  </sheetData>
  <mergeCells count="3">
    <mergeCell ref="AO43:AO44"/>
    <mergeCell ref="AJ43:AM44"/>
    <mergeCell ref="AN43:AN44"/>
  </mergeCells>
  <conditionalFormatting sqref="AO39">
    <cfRule type="cellIs" dxfId="119" priority="6" stopIfTrue="1" operator="equal">
      <formula>"ERR"</formula>
    </cfRule>
  </conditionalFormatting>
  <conditionalFormatting sqref="AA6:AA8">
    <cfRule type="cellIs" dxfId="118" priority="2" operator="greaterThan">
      <formula>5</formula>
    </cfRule>
  </conditionalFormatting>
  <conditionalFormatting sqref="Z14">
    <cfRule type="cellIs" dxfId="117" priority="4" stopIfTrue="1" operator="equal">
      <formula>"ERR"</formula>
    </cfRule>
  </conditionalFormatting>
  <conditionalFormatting sqref="T14">
    <cfRule type="cellIs" dxfId="116" priority="5" stopIfTrue="1" operator="between">
      <formula>0.1</formula>
      <formula>9.9</formula>
    </cfRule>
  </conditionalFormatting>
  <conditionalFormatting sqref="AA5">
    <cfRule type="cellIs" dxfId="115" priority="3" operator="greaterThan">
      <formula>5</formula>
    </cfRule>
  </conditionalFormatting>
  <conditionalFormatting sqref="S14">
    <cfRule type="cellIs" dxfId="114" priority="1" stopIfTrue="1" operator="between">
      <formula>0.1</formula>
      <formula>9.9</formula>
    </cfRule>
  </conditionalFormatting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1"/>
  <headerFooter alignWithMargins="0">
    <oddFooter xml:space="preserve">&amp;R&amp;"Times New Roman,Normal"&amp;8TT, NOR  19.11.05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45"/>
  <sheetViews>
    <sheetView topLeftCell="A4" zoomScale="70" zoomScaleNormal="70" workbookViewId="0">
      <selection activeCell="N6" sqref="N6"/>
    </sheetView>
  </sheetViews>
  <sheetFormatPr baseColWidth="10" defaultColWidth="8.921875" defaultRowHeight="15.5" x14ac:dyDescent="0.35"/>
  <cols>
    <col min="1" max="1" width="3.84375" customWidth="1"/>
    <col min="2" max="2" width="30.61328125" customWidth="1"/>
    <col min="3" max="3" width="5.4609375" style="2" customWidth="1"/>
    <col min="4" max="5" width="3.15234375" style="2" customWidth="1"/>
    <col min="6" max="6" width="4.84375" style="47" customWidth="1"/>
    <col min="7" max="7" width="7.15234375" style="47" customWidth="1"/>
    <col min="8" max="8" width="6.4609375" style="47" customWidth="1"/>
    <col min="9" max="11" width="3.921875" style="47" customWidth="1"/>
    <col min="12" max="12" width="2.84375" style="47" customWidth="1"/>
    <col min="13" max="13" width="5.69140625" style="47" customWidth="1"/>
    <col min="14" max="14" width="26.15234375" customWidth="1"/>
    <col min="15" max="15" width="2.4609375" customWidth="1"/>
    <col min="16" max="16" width="1.84375" style="2" customWidth="1"/>
    <col min="17" max="17" width="1.921875" style="1" customWidth="1"/>
    <col min="18" max="18" width="2.53515625" style="1" customWidth="1"/>
    <col min="19" max="19" width="3.07421875" style="1" customWidth="1"/>
    <col min="20" max="20" width="4.3828125" style="1" customWidth="1"/>
    <col min="21" max="21" width="2" customWidth="1"/>
    <col min="22" max="22" width="4.23046875" customWidth="1"/>
    <col min="23" max="23" width="4.07421875" style="4" customWidth="1"/>
    <col min="24" max="24" width="2" style="2" customWidth="1"/>
    <col min="25" max="25" width="5.07421875" style="2" customWidth="1"/>
    <col min="26" max="26" width="6.69140625" customWidth="1"/>
    <col min="27" max="27" width="3" customWidth="1"/>
    <col min="28" max="28" width="18.23046875" customWidth="1"/>
    <col min="29" max="29" width="3" customWidth="1"/>
    <col min="30" max="30" width="4.4609375" customWidth="1"/>
    <col min="31" max="31" width="1.4609375" customWidth="1"/>
    <col min="32" max="36" width="4.4609375" customWidth="1"/>
    <col min="37" max="37" width="6.07421875" customWidth="1"/>
    <col min="39" max="39" width="8.3828125" customWidth="1"/>
    <col min="40" max="40" width="4.53515625" customWidth="1"/>
    <col min="41" max="41" width="10.61328125" customWidth="1"/>
    <col min="43" max="43" width="91.07421875" customWidth="1"/>
  </cols>
  <sheetData>
    <row r="1" spans="1:38" s="3" customFormat="1" ht="52.5" customHeight="1" x14ac:dyDescent="0.2">
      <c r="B1" s="8" t="s">
        <v>24</v>
      </c>
      <c r="C1" s="9"/>
      <c r="D1" s="9"/>
      <c r="E1" s="9"/>
      <c r="F1" s="46"/>
      <c r="G1" s="46"/>
    </row>
    <row r="2" spans="1:38" s="3" customFormat="1" ht="23.25" customHeight="1" x14ac:dyDescent="0.4">
      <c r="B2" s="59" t="s">
        <v>23</v>
      </c>
      <c r="C2" s="91" t="s">
        <v>65</v>
      </c>
      <c r="D2" s="9"/>
      <c r="E2" s="9"/>
      <c r="F2" s="46"/>
      <c r="G2" s="46"/>
      <c r="H2" s="46"/>
      <c r="I2" s="46"/>
      <c r="J2" s="46"/>
      <c r="K2" s="46"/>
      <c r="L2" s="46"/>
      <c r="M2" s="46"/>
      <c r="N2" s="3" t="s">
        <v>72</v>
      </c>
    </row>
    <row r="3" spans="1:38" s="3" customFormat="1" ht="21.75" customHeight="1" x14ac:dyDescent="0.35">
      <c r="B3" s="8"/>
      <c r="C3" s="9"/>
      <c r="D3" s="9"/>
      <c r="E3" s="9"/>
      <c r="F3" s="46"/>
      <c r="G3" s="46"/>
      <c r="H3" s="46"/>
      <c r="I3" s="46"/>
      <c r="J3" s="46"/>
      <c r="K3" s="46"/>
      <c r="L3" s="46"/>
      <c r="M3" s="196" t="s">
        <v>95</v>
      </c>
      <c r="O3" s="120"/>
    </row>
    <row r="4" spans="1:38" s="3" customFormat="1" ht="15.75" customHeight="1" x14ac:dyDescent="0.3">
      <c r="A4" s="40"/>
      <c r="B4" s="45" t="s">
        <v>13</v>
      </c>
      <c r="C4" s="42" t="s">
        <v>14</v>
      </c>
      <c r="D4" s="42" t="s">
        <v>11</v>
      </c>
      <c r="E4" s="180" t="s">
        <v>94</v>
      </c>
      <c r="F4" s="187" t="s">
        <v>21</v>
      </c>
      <c r="G4" s="187" t="s">
        <v>33</v>
      </c>
      <c r="H4" s="90" t="s">
        <v>15</v>
      </c>
      <c r="I4" s="90"/>
      <c r="J4" s="90"/>
      <c r="K4" s="90"/>
      <c r="L4" s="90"/>
      <c r="M4" s="187" t="s">
        <v>96</v>
      </c>
      <c r="N4" s="43" t="s">
        <v>16</v>
      </c>
      <c r="O4" s="123" t="s">
        <v>91</v>
      </c>
      <c r="P4" s="124" t="s">
        <v>92</v>
      </c>
      <c r="Q4" s="125"/>
      <c r="R4" s="125"/>
      <c r="S4" s="123" t="s">
        <v>91</v>
      </c>
      <c r="T4" s="124" t="s">
        <v>92</v>
      </c>
      <c r="U4" s="125"/>
      <c r="V4" s="123" t="s">
        <v>91</v>
      </c>
      <c r="W4" s="124" t="s">
        <v>92</v>
      </c>
      <c r="X4" s="125"/>
      <c r="Y4" s="123" t="s">
        <v>91</v>
      </c>
      <c r="Z4" s="124" t="s">
        <v>92</v>
      </c>
    </row>
    <row r="5" spans="1:38" s="3" customFormat="1" ht="18" customHeight="1" x14ac:dyDescent="0.4">
      <c r="A5" s="44">
        <v>1</v>
      </c>
      <c r="B5" s="97" t="s">
        <v>66</v>
      </c>
      <c r="C5" s="60" t="s">
        <v>1</v>
      </c>
      <c r="D5" s="41" t="s">
        <v>39</v>
      </c>
      <c r="E5" s="181"/>
      <c r="F5" s="188"/>
      <c r="G5" s="189"/>
      <c r="H5" s="83">
        <v>0.3</v>
      </c>
      <c r="I5" s="84">
        <v>1</v>
      </c>
      <c r="J5" s="84"/>
      <c r="K5" s="84"/>
      <c r="L5" s="84"/>
      <c r="M5" s="197"/>
      <c r="N5" s="101" t="s">
        <v>125</v>
      </c>
      <c r="O5" s="126">
        <f>COUNTIF($C$5:$C$36,"H")</f>
        <v>0</v>
      </c>
      <c r="P5" s="127">
        <f>COUNTIF($AK$5:$AK$29,"H")</f>
        <v>0</v>
      </c>
      <c r="Q5" s="106"/>
      <c r="R5" s="107" t="s">
        <v>26</v>
      </c>
      <c r="S5" s="128">
        <f>IF(SUM(O$5:O5)&gt;8, IF(SUM(S5:S$5)=8, 0, 8 -SUM(O5:O$5)), O5)</f>
        <v>0</v>
      </c>
      <c r="T5" s="129">
        <f>IF(SUM(P$5:P5)&gt;10, IF(SUM(T5:T$5)=10, 0, 10 -SUM(P5:P$5)), P5)</f>
        <v>0</v>
      </c>
      <c r="U5" s="108" t="s">
        <v>7</v>
      </c>
      <c r="V5" s="130">
        <v>0.8</v>
      </c>
      <c r="W5" s="131">
        <v>0.8</v>
      </c>
      <c r="X5" s="109" t="s">
        <v>5</v>
      </c>
      <c r="Y5" s="132">
        <f>+S5*V5</f>
        <v>0</v>
      </c>
      <c r="Z5" s="133">
        <f t="shared" ref="Z5:Z12" si="0">+T5*W5</f>
        <v>0</v>
      </c>
      <c r="AA5" s="134">
        <f>COUNTIF($AL$5:$AL$29,"I")</f>
        <v>2</v>
      </c>
      <c r="AB5" s="135" t="str">
        <f>IF(AA5&gt;5,"zuviel Elemente aus Gr.I","Gr I  Ok")</f>
        <v>Gr I  Ok</v>
      </c>
      <c r="AC5" s="53"/>
      <c r="AK5" s="3" t="str">
        <f>IF(ISBLANK(E5),C5,0)</f>
        <v>D</v>
      </c>
      <c r="AL5" s="3" t="str">
        <f>IF(ISBLANK(E5),D5,0)</f>
        <v>II</v>
      </c>
    </row>
    <row r="6" spans="1:38" s="3" customFormat="1" ht="18" customHeight="1" x14ac:dyDescent="0.4">
      <c r="A6" s="31">
        <v>2</v>
      </c>
      <c r="B6" s="96" t="s">
        <v>43</v>
      </c>
      <c r="C6" s="95" t="s">
        <v>4</v>
      </c>
      <c r="D6" s="93" t="s">
        <v>40</v>
      </c>
      <c r="E6" s="182"/>
      <c r="F6" s="190"/>
      <c r="G6" s="191"/>
      <c r="H6" s="85"/>
      <c r="I6" s="82"/>
      <c r="J6" s="82"/>
      <c r="K6" s="82"/>
      <c r="L6" s="82"/>
      <c r="M6" s="198"/>
      <c r="N6" s="63"/>
      <c r="O6" s="136">
        <f>COUNTIF($C$5:$C$36,"G")</f>
        <v>0</v>
      </c>
      <c r="P6" s="137">
        <f>COUNTIF($AK$5:$AK$29,"G")</f>
        <v>0</v>
      </c>
      <c r="Q6" s="110"/>
      <c r="R6" s="111" t="s">
        <v>10</v>
      </c>
      <c r="S6" s="138">
        <f>IF(SUM(O$5:O6)&gt;8, IF(SUM(S$5:S5)=8, 0, 8 -SUM(O$5:O5)), O6)</f>
        <v>0</v>
      </c>
      <c r="T6" s="134">
        <f>IF(SUM(P$5:P6)&gt;10, IF(SUM(T$5:T5)=10, 0, 10 -SUM(P$5:P5)), P6)</f>
        <v>0</v>
      </c>
      <c r="U6" s="110" t="s">
        <v>7</v>
      </c>
      <c r="V6" s="139">
        <v>0.8</v>
      </c>
      <c r="W6" s="140">
        <v>0.7</v>
      </c>
      <c r="X6" s="112" t="s">
        <v>5</v>
      </c>
      <c r="Y6" s="132">
        <f t="shared" ref="Y6:Y12" si="1">+S6*V6</f>
        <v>0</v>
      </c>
      <c r="Z6" s="141">
        <f t="shared" si="0"/>
        <v>0</v>
      </c>
      <c r="AA6" s="134">
        <f>COUNTIF($AL$5:$AL$29,"II")</f>
        <v>3</v>
      </c>
      <c r="AB6" s="135" t="str">
        <f>IF(AA6&gt;5,"zuviel Elemente aus Gr.II","Gr II  Ok")</f>
        <v>Gr II  Ok</v>
      </c>
      <c r="AC6" s="53"/>
      <c r="AK6" s="3" t="str">
        <f t="shared" ref="AK6:AK29" si="2">IF(ISBLANK(E6),C6,0)</f>
        <v>A</v>
      </c>
      <c r="AL6" s="3" t="str">
        <f t="shared" ref="AL6:AL29" si="3">IF(ISBLANK(E6),D6,0)</f>
        <v>III</v>
      </c>
    </row>
    <row r="7" spans="1:38" s="3" customFormat="1" ht="18" customHeight="1" x14ac:dyDescent="0.4">
      <c r="A7" s="31">
        <v>3</v>
      </c>
      <c r="B7" s="96" t="s">
        <v>67</v>
      </c>
      <c r="C7" s="61" t="s">
        <v>2</v>
      </c>
      <c r="D7" s="33" t="s">
        <v>40</v>
      </c>
      <c r="E7" s="183"/>
      <c r="F7" s="190"/>
      <c r="G7" s="191">
        <v>-0.1</v>
      </c>
      <c r="H7" s="82">
        <v>0.5</v>
      </c>
      <c r="I7" s="82"/>
      <c r="J7" s="82"/>
      <c r="K7" s="82"/>
      <c r="L7" s="82"/>
      <c r="M7" s="198"/>
      <c r="N7" s="122" t="s">
        <v>49</v>
      </c>
      <c r="O7" s="136">
        <f>COUNTIF($C$5:$C$36,"F")</f>
        <v>0</v>
      </c>
      <c r="P7" s="137">
        <f>COUNTIF($AK$5:$AK$29,"F")</f>
        <v>0</v>
      </c>
      <c r="Q7" s="51"/>
      <c r="R7" s="18" t="s">
        <v>6</v>
      </c>
      <c r="S7" s="138">
        <f>IF(SUM(O$5:O7)&gt;8, IF(SUM(S$5:S6)=8, 0, 8 -SUM(O$5:O6)), O7)</f>
        <v>0</v>
      </c>
      <c r="T7" s="134">
        <f>IF(SUM(P$5:P7)&gt;10, IF(SUM(T$5:T6)=10, 0, 10 -SUM(P$5:P6)), P7)</f>
        <v>0</v>
      </c>
      <c r="U7" s="19" t="s">
        <v>7</v>
      </c>
      <c r="V7" s="142">
        <v>0.8</v>
      </c>
      <c r="W7" s="143">
        <v>0.6</v>
      </c>
      <c r="X7" s="34" t="s">
        <v>5</v>
      </c>
      <c r="Y7" s="132">
        <f t="shared" si="1"/>
        <v>0</v>
      </c>
      <c r="Z7" s="141">
        <f t="shared" si="0"/>
        <v>0</v>
      </c>
      <c r="AA7" s="134">
        <f>COUNTIF($AL$5:$AL$29,"III")</f>
        <v>3</v>
      </c>
      <c r="AB7" s="135" t="str">
        <f>IF(AA7&gt;5,"zuviel Elemente aus Gr.III","Gr III  Ok")</f>
        <v>Gr III  Ok</v>
      </c>
      <c r="AC7" s="49"/>
      <c r="AK7" s="3" t="str">
        <f t="shared" si="2"/>
        <v>C</v>
      </c>
      <c r="AL7" s="3" t="str">
        <f t="shared" si="3"/>
        <v>III</v>
      </c>
    </row>
    <row r="8" spans="1:38" s="3" customFormat="1" ht="18" customHeight="1" x14ac:dyDescent="0.4">
      <c r="A8" s="31">
        <v>4</v>
      </c>
      <c r="B8" s="96" t="s">
        <v>69</v>
      </c>
      <c r="C8" s="61" t="s">
        <v>4</v>
      </c>
      <c r="D8" s="33" t="s">
        <v>39</v>
      </c>
      <c r="E8" s="183"/>
      <c r="F8" s="190"/>
      <c r="G8" s="191"/>
      <c r="H8" s="82">
        <v>0.1</v>
      </c>
      <c r="I8" s="82"/>
      <c r="J8" s="82"/>
      <c r="K8" s="82"/>
      <c r="L8" s="82"/>
      <c r="M8" s="198"/>
      <c r="N8" s="122" t="s">
        <v>115</v>
      </c>
      <c r="O8" s="144">
        <f>COUNTIF($C$5:$C$36,"E")</f>
        <v>0</v>
      </c>
      <c r="P8" s="145">
        <f>COUNTIF($AK$5:$AK$29,"E")</f>
        <v>0</v>
      </c>
      <c r="Q8" s="10"/>
      <c r="R8" s="11" t="s">
        <v>0</v>
      </c>
      <c r="S8" s="138">
        <f>IF(SUM(O$5:O8)&gt;8, IF(SUM(S$5:S7)=8, 0, 8 -SUM(O$5:O7)), O8)</f>
        <v>0</v>
      </c>
      <c r="T8" s="134">
        <f>IF(SUM(P$5:P8)&gt;10, IF(SUM(T$5:T7)=10, 0, 10 -SUM(P$5:P7)), P8)</f>
        <v>0</v>
      </c>
      <c r="U8" s="12" t="s">
        <v>7</v>
      </c>
      <c r="V8" s="146">
        <v>0.8</v>
      </c>
      <c r="W8" s="147">
        <v>0.5</v>
      </c>
      <c r="X8" s="34" t="s">
        <v>5</v>
      </c>
      <c r="Y8" s="132">
        <f t="shared" si="1"/>
        <v>0</v>
      </c>
      <c r="Z8" s="148">
        <f t="shared" si="0"/>
        <v>0</v>
      </c>
      <c r="AA8" s="134">
        <f>COUNTIF($AL$5:$AL$29,"IV")</f>
        <v>1</v>
      </c>
      <c r="AB8" s="135" t="str">
        <f>IF(AA8&gt;5,"zuviel Elemente aus Gr.IV","Gr IV  Ok")</f>
        <v>Gr IV  Ok</v>
      </c>
      <c r="AC8" s="48"/>
      <c r="AK8" s="3" t="str">
        <f t="shared" si="2"/>
        <v>A</v>
      </c>
      <c r="AL8" s="3" t="str">
        <f t="shared" si="3"/>
        <v>II</v>
      </c>
    </row>
    <row r="9" spans="1:38" ht="18" customHeight="1" x14ac:dyDescent="0.4">
      <c r="A9" s="31">
        <v>5</v>
      </c>
      <c r="B9" s="98" t="s">
        <v>70</v>
      </c>
      <c r="C9" s="95" t="s">
        <v>3</v>
      </c>
      <c r="D9" s="93" t="s">
        <v>40</v>
      </c>
      <c r="E9" s="183"/>
      <c r="F9" s="190"/>
      <c r="G9" s="191"/>
      <c r="H9" s="82">
        <v>0.1</v>
      </c>
      <c r="I9" s="82"/>
      <c r="J9" s="82"/>
      <c r="K9" s="82"/>
      <c r="L9" s="82"/>
      <c r="M9" s="198"/>
      <c r="N9" s="122" t="s">
        <v>52</v>
      </c>
      <c r="O9" s="144">
        <f>COUNTIF($C$5:$C$36,"D")</f>
        <v>1</v>
      </c>
      <c r="P9" s="145">
        <f>COUNTIF($AK$5:$AK$29,"D")</f>
        <v>1</v>
      </c>
      <c r="Q9" s="10"/>
      <c r="R9" s="11" t="s">
        <v>1</v>
      </c>
      <c r="S9" s="138">
        <f>IF(SUM(O$5:O9)&gt;8, IF(SUM(S$5:S8)=8, 0, 8 -SUM(O$5:O8)), O9)</f>
        <v>1</v>
      </c>
      <c r="T9" s="134">
        <f>IF(SUM(P$5:P9)&gt;10, IF(SUM(T$5:T8)=10, 0, 10 -SUM(P$5:P8)), P9)</f>
        <v>1</v>
      </c>
      <c r="U9" s="12" t="s">
        <v>7</v>
      </c>
      <c r="V9" s="146">
        <v>0.8</v>
      </c>
      <c r="W9" s="147">
        <v>0.4</v>
      </c>
      <c r="X9" s="34" t="s">
        <v>5</v>
      </c>
      <c r="Y9" s="132">
        <f t="shared" si="1"/>
        <v>0.8</v>
      </c>
      <c r="Z9" s="148">
        <f t="shared" si="0"/>
        <v>0.4</v>
      </c>
      <c r="AB9" s="113" t="s">
        <v>27</v>
      </c>
      <c r="AC9" s="48"/>
      <c r="AD9" s="3"/>
      <c r="AE9" s="3"/>
      <c r="AF9" s="3"/>
      <c r="AG9" s="3"/>
      <c r="AH9" s="3"/>
      <c r="AK9" s="3" t="str">
        <f t="shared" si="2"/>
        <v>B</v>
      </c>
      <c r="AL9" s="3" t="str">
        <f t="shared" si="3"/>
        <v>III</v>
      </c>
    </row>
    <row r="10" spans="1:38" ht="18" customHeight="1" x14ac:dyDescent="0.4">
      <c r="A10" s="31">
        <v>6</v>
      </c>
      <c r="B10" s="97" t="s">
        <v>53</v>
      </c>
      <c r="C10" s="61" t="s">
        <v>4</v>
      </c>
      <c r="D10" s="33" t="s">
        <v>42</v>
      </c>
      <c r="E10" s="183"/>
      <c r="F10" s="192"/>
      <c r="G10" s="193"/>
      <c r="H10" s="82">
        <v>0.3</v>
      </c>
      <c r="I10" s="82"/>
      <c r="J10" s="102"/>
      <c r="K10" s="102"/>
      <c r="L10" s="102"/>
      <c r="M10" s="198"/>
      <c r="N10" s="122" t="s">
        <v>37</v>
      </c>
      <c r="O10" s="144">
        <f>COUNTIF($C$5:$C$36,"C")</f>
        <v>2</v>
      </c>
      <c r="P10" s="145">
        <f>COUNTIF($AK$5:$AK$29,"C")</f>
        <v>2</v>
      </c>
      <c r="Q10" s="10"/>
      <c r="R10" s="11" t="s">
        <v>2</v>
      </c>
      <c r="S10" s="138">
        <f>IF(SUM(O$5:O10)&gt;8, IF(SUM(S$5:S9)=8, 0, 8 -SUM(O$5:O9)), O10)</f>
        <v>2</v>
      </c>
      <c r="T10" s="134">
        <f>IF(SUM(P$5:P10)&gt;10, IF(SUM(T$5:T9)=10, 0, 10 -SUM(P$5:P9)), P10)</f>
        <v>2</v>
      </c>
      <c r="U10" s="12" t="s">
        <v>7</v>
      </c>
      <c r="V10" s="146">
        <v>0.6</v>
      </c>
      <c r="W10" s="147">
        <v>0.3</v>
      </c>
      <c r="X10" s="34" t="s">
        <v>5</v>
      </c>
      <c r="Y10" s="132">
        <f t="shared" si="1"/>
        <v>1.2</v>
      </c>
      <c r="Z10" s="148">
        <f t="shared" si="0"/>
        <v>0.6</v>
      </c>
      <c r="AB10" s="113" t="s">
        <v>28</v>
      </c>
      <c r="AC10" s="48"/>
      <c r="AD10" s="3"/>
      <c r="AE10" s="3"/>
      <c r="AF10" s="3"/>
      <c r="AG10" s="3"/>
      <c r="AH10" s="3"/>
      <c r="AK10" s="3" t="str">
        <f t="shared" si="2"/>
        <v>A</v>
      </c>
      <c r="AL10" s="3" t="str">
        <f t="shared" si="3"/>
        <v>I</v>
      </c>
    </row>
    <row r="11" spans="1:38" ht="18" customHeight="1" x14ac:dyDescent="0.4">
      <c r="A11" s="31">
        <v>7</v>
      </c>
      <c r="B11" s="96" t="s">
        <v>62</v>
      </c>
      <c r="C11" s="95" t="s">
        <v>4</v>
      </c>
      <c r="D11" s="93" t="s">
        <v>42</v>
      </c>
      <c r="E11" s="183"/>
      <c r="F11" s="190"/>
      <c r="G11" s="191"/>
      <c r="H11" s="82"/>
      <c r="I11" s="82"/>
      <c r="J11" s="82"/>
      <c r="K11" s="82"/>
      <c r="L11" s="82"/>
      <c r="M11" s="198"/>
      <c r="N11" s="122"/>
      <c r="O11" s="144">
        <f>COUNTIF($C$5:$C$36,"B")</f>
        <v>2</v>
      </c>
      <c r="P11" s="145">
        <f>COUNTIF($AK$5:$AK$29,"B")</f>
        <v>2</v>
      </c>
      <c r="Q11" s="10"/>
      <c r="R11" s="11" t="s">
        <v>3</v>
      </c>
      <c r="S11" s="138">
        <f>IF(SUM(O$5:O11)&gt;8, IF(SUM(S$5:S10)=8, 0, 8 -SUM(O$5:O10)), O11)</f>
        <v>2</v>
      </c>
      <c r="T11" s="134">
        <f>IF(SUM(P$5:P11)&gt;10, IF(SUM(T$5:T10)=10, 0, 10 -SUM(P$5:P10)), P11)</f>
        <v>2</v>
      </c>
      <c r="U11" s="12" t="s">
        <v>7</v>
      </c>
      <c r="V11" s="146">
        <v>0.4</v>
      </c>
      <c r="W11" s="147">
        <v>0.2</v>
      </c>
      <c r="X11" s="34" t="s">
        <v>5</v>
      </c>
      <c r="Y11" s="132">
        <f t="shared" si="1"/>
        <v>0.8</v>
      </c>
      <c r="Z11" s="148">
        <f t="shared" si="0"/>
        <v>0.4</v>
      </c>
      <c r="AB11" s="113" t="s">
        <v>29</v>
      </c>
      <c r="AC11" s="48"/>
      <c r="AD11" s="3"/>
      <c r="AE11" s="3"/>
      <c r="AF11" s="3"/>
      <c r="AG11" s="3"/>
      <c r="AH11" s="3"/>
      <c r="AK11" s="3" t="str">
        <f t="shared" si="2"/>
        <v>A</v>
      </c>
      <c r="AL11" s="3" t="str">
        <f t="shared" si="3"/>
        <v>I</v>
      </c>
    </row>
    <row r="12" spans="1:38" ht="18" customHeight="1" x14ac:dyDescent="0.4">
      <c r="A12" s="31">
        <v>8</v>
      </c>
      <c r="B12" s="96" t="s">
        <v>59</v>
      </c>
      <c r="C12" s="95" t="s">
        <v>3</v>
      </c>
      <c r="D12" s="93" t="s">
        <v>39</v>
      </c>
      <c r="E12" s="183"/>
      <c r="F12" s="190"/>
      <c r="G12" s="191"/>
      <c r="H12" s="85">
        <v>0.1</v>
      </c>
      <c r="I12" s="82"/>
      <c r="J12" s="82"/>
      <c r="K12" s="82"/>
      <c r="L12" s="82"/>
      <c r="M12" s="198"/>
      <c r="N12" s="63" t="s">
        <v>124</v>
      </c>
      <c r="O12" s="149">
        <f>COUNTIF($C$5:$C$36,"A")</f>
        <v>4</v>
      </c>
      <c r="P12" s="150">
        <f>COUNTIF($AK$5:$AK$29,"A")</f>
        <v>4</v>
      </c>
      <c r="Q12" s="13"/>
      <c r="R12" s="11" t="s">
        <v>4</v>
      </c>
      <c r="S12" s="138">
        <f>IF(SUM(O$5:O12)&gt;8, IF(SUM(S$5:S11)=8, 0, 8 -SUM(O$5:O11)), O12)</f>
        <v>3</v>
      </c>
      <c r="T12" s="134">
        <f>IF(SUM(P$5:P12)&gt;10, IF(SUM(T$5:T11)=10, 0, 10 -SUM(P$5:P11)), P12)</f>
        <v>4</v>
      </c>
      <c r="U12" s="14" t="s">
        <v>7</v>
      </c>
      <c r="V12" s="151">
        <v>0.2</v>
      </c>
      <c r="W12" s="152">
        <v>0.1</v>
      </c>
      <c r="X12" s="35" t="s">
        <v>5</v>
      </c>
      <c r="Y12" s="132">
        <f t="shared" si="1"/>
        <v>0.60000000000000009</v>
      </c>
      <c r="Z12" s="153">
        <f t="shared" si="0"/>
        <v>0.4</v>
      </c>
      <c r="AB12" s="113" t="s">
        <v>93</v>
      </c>
      <c r="AC12" s="48"/>
      <c r="AD12" s="3"/>
      <c r="AE12" s="3"/>
      <c r="AF12" s="3"/>
      <c r="AG12" s="3"/>
      <c r="AH12" s="3"/>
      <c r="AK12" s="3" t="str">
        <f t="shared" si="2"/>
        <v>B</v>
      </c>
      <c r="AL12" s="3" t="str">
        <f t="shared" si="3"/>
        <v>II</v>
      </c>
    </row>
    <row r="13" spans="1:38" ht="18" customHeight="1" thickBot="1" x14ac:dyDescent="0.45">
      <c r="A13" s="31">
        <v>9</v>
      </c>
      <c r="B13" s="96"/>
      <c r="C13" s="61"/>
      <c r="D13" s="33"/>
      <c r="E13" s="183"/>
      <c r="F13" s="190"/>
      <c r="G13" s="191"/>
      <c r="H13" s="85"/>
      <c r="I13" s="82"/>
      <c r="J13" s="82"/>
      <c r="K13" s="82"/>
      <c r="L13" s="82"/>
      <c r="M13" s="198"/>
      <c r="N13" s="63"/>
      <c r="O13" s="149">
        <f>COUNTIF($C$5:$C$29,"NE")</f>
        <v>0</v>
      </c>
      <c r="P13" s="154"/>
      <c r="Q13" s="110"/>
      <c r="R13" s="155" t="s">
        <v>48</v>
      </c>
      <c r="S13" s="138">
        <f>IF(SUM(O$5:O13)&gt;8, IF(SUM(S$5:S12)=8, 0, 8 -SUM(O$5:O12)), O13)</f>
        <v>0</v>
      </c>
      <c r="T13" s="53"/>
      <c r="U13" s="156"/>
      <c r="V13" s="157"/>
      <c r="W13" s="157"/>
      <c r="X13" s="158"/>
      <c r="Y13" s="112"/>
      <c r="Z13" s="159"/>
      <c r="AB13" s="113"/>
      <c r="AC13" s="3"/>
      <c r="AD13" s="3"/>
      <c r="AE13" s="3"/>
      <c r="AF13" s="3"/>
      <c r="AG13" s="3"/>
      <c r="AH13" s="3"/>
      <c r="AI13" s="3"/>
      <c r="AJ13" s="3"/>
      <c r="AK13" s="3">
        <f t="shared" si="2"/>
        <v>0</v>
      </c>
      <c r="AL13" s="3">
        <f t="shared" si="3"/>
        <v>0</v>
      </c>
    </row>
    <row r="14" spans="1:38" ht="18" customHeight="1" thickTop="1" thickBot="1" x14ac:dyDescent="0.45">
      <c r="A14" s="31">
        <v>10</v>
      </c>
      <c r="B14" s="96"/>
      <c r="C14" s="61"/>
      <c r="D14" s="33"/>
      <c r="E14" s="183"/>
      <c r="F14" s="190"/>
      <c r="G14" s="191"/>
      <c r="H14" s="85"/>
      <c r="I14" s="82"/>
      <c r="J14" s="82"/>
      <c r="K14" s="82"/>
      <c r="L14" s="82"/>
      <c r="M14" s="198"/>
      <c r="N14" s="63"/>
      <c r="O14" s="160"/>
      <c r="P14" s="26"/>
      <c r="Q14" s="6"/>
      <c r="R14" s="7" t="s">
        <v>8</v>
      </c>
      <c r="S14" s="15">
        <f>SUM(S5:S13)-IF(SUM(S5:S13)=8,IF(S16=0,1,0))</f>
        <v>8</v>
      </c>
      <c r="T14" s="15">
        <f>SUM(T5:T12)</f>
        <v>9</v>
      </c>
      <c r="U14" s="16"/>
      <c r="V14" s="161"/>
      <c r="W14" s="161"/>
      <c r="X14" s="36"/>
      <c r="Y14" s="162">
        <f>IF(S14&gt;8,"ERR",SUM(Y5:Y12))</f>
        <v>3.4</v>
      </c>
      <c r="Z14" s="21">
        <f>IF(T14&gt;10,"ERR",SUM(Z5:Z12))</f>
        <v>1.7999999999999998</v>
      </c>
      <c r="AB14" s="3"/>
      <c r="AC14" s="3"/>
      <c r="AD14" s="3"/>
      <c r="AE14" s="3"/>
      <c r="AF14" s="3"/>
      <c r="AG14" s="3"/>
      <c r="AH14" s="3"/>
      <c r="AI14" s="3"/>
      <c r="AJ14" s="3"/>
      <c r="AK14" s="3">
        <f t="shared" si="2"/>
        <v>0</v>
      </c>
      <c r="AL14" s="3">
        <f t="shared" si="3"/>
        <v>0</v>
      </c>
    </row>
    <row r="15" spans="1:38" ht="18" customHeight="1" thickTop="1" x14ac:dyDescent="0.4">
      <c r="A15" s="31">
        <v>11</v>
      </c>
      <c r="B15" s="96"/>
      <c r="C15" s="95"/>
      <c r="D15" s="93"/>
      <c r="E15" s="184"/>
      <c r="F15" s="190"/>
      <c r="G15" s="191"/>
      <c r="H15" s="85"/>
      <c r="I15" s="82"/>
      <c r="J15" s="82"/>
      <c r="K15" s="82"/>
      <c r="L15" s="82"/>
      <c r="M15" s="198"/>
      <c r="N15" s="63"/>
      <c r="O15" s="163"/>
      <c r="P15" s="27" t="s">
        <v>9</v>
      </c>
      <c r="Q15" s="17"/>
      <c r="R15" s="18"/>
      <c r="S15" s="164">
        <f>IF(COUNTIF($D$5:$D$29,"I")&gt;0,1,0) + IF(COUNTIF($D$5:$D$29,"II")&gt;0,1,0) + IF(COUNTIF($D$5:$D$29,"III")&gt;0,1,0)</f>
        <v>3</v>
      </c>
      <c r="T15" s="134">
        <f>IF(COUNTIF($AL$5:$AL$29,"I")&gt;0,1,0) + IF(COUNTIF($AL$5:$AAL$29,"II")&gt;0,1,0) + IF(COUNTIF($AL$5:$AL$29,"III")&gt;0,1,0)</f>
        <v>3</v>
      </c>
      <c r="U15" s="19" t="s">
        <v>7</v>
      </c>
      <c r="V15" s="142">
        <v>0.5</v>
      </c>
      <c r="W15" s="143">
        <v>0.5</v>
      </c>
      <c r="X15" s="37" t="s">
        <v>5</v>
      </c>
      <c r="Y15" s="165">
        <f>S15*V15</f>
        <v>1.5</v>
      </c>
      <c r="Z15" s="141">
        <f>+T15*W15</f>
        <v>1.5</v>
      </c>
      <c r="AB15" s="3"/>
      <c r="AC15" s="3"/>
      <c r="AD15" s="3"/>
      <c r="AE15" s="3"/>
      <c r="AF15" s="3"/>
      <c r="AG15" s="3"/>
      <c r="AH15" s="3"/>
      <c r="AI15" s="3"/>
      <c r="AJ15" s="3"/>
      <c r="AK15" s="3">
        <f t="shared" si="2"/>
        <v>0</v>
      </c>
      <c r="AL15" s="3">
        <f t="shared" si="3"/>
        <v>0</v>
      </c>
    </row>
    <row r="16" spans="1:38" ht="18" customHeight="1" x14ac:dyDescent="0.4">
      <c r="A16" s="31">
        <v>12</v>
      </c>
      <c r="B16" s="97"/>
      <c r="C16" s="95"/>
      <c r="D16" s="93"/>
      <c r="E16" s="183"/>
      <c r="F16" s="190"/>
      <c r="G16" s="191"/>
      <c r="H16" s="85"/>
      <c r="I16" s="82"/>
      <c r="J16" s="82"/>
      <c r="K16" s="82"/>
      <c r="L16" s="82"/>
      <c r="M16" s="198"/>
      <c r="N16" s="39"/>
      <c r="O16" s="166"/>
      <c r="P16" s="28" t="s">
        <v>20</v>
      </c>
      <c r="Q16" s="38"/>
      <c r="R16" s="38"/>
      <c r="S16" s="167" t="str">
        <f>C29</f>
        <v>C</v>
      </c>
      <c r="T16" s="168" t="str">
        <f>C29</f>
        <v>C</v>
      </c>
      <c r="U16" s="52" t="s">
        <v>7</v>
      </c>
      <c r="V16" s="169">
        <v>1</v>
      </c>
      <c r="W16" s="170">
        <v>1</v>
      </c>
      <c r="X16" s="34" t="s">
        <v>5</v>
      </c>
      <c r="Y16" s="171">
        <f>IF(S16="c",0.5,IF(S16="d",0.5,IF(S16="e",0.5,IF(S16="f",0.5,IF(S16="g",0.5,IF(S16="h",0.5,IF(S16="ne",0,IF(S16="a",0,IF(S16="b",0.3,IF(S16="",0,"error"))))))))))</f>
        <v>0.5</v>
      </c>
      <c r="Z16" s="148">
        <f>IF(T16="c",0.3,IF(T16="d",0.5,IF(T16="e",0.5,IF(T16="f",0.5,IF(T16="g",0.5,IF(T16="h",0.5,IF(T16="a",0,IF(T16="b",0,IF(T16="",0,"error")))))))))</f>
        <v>0.3</v>
      </c>
      <c r="AB16" s="3"/>
      <c r="AC16" s="3"/>
      <c r="AD16" s="3"/>
      <c r="AE16" s="3"/>
      <c r="AF16" s="3"/>
      <c r="AG16" s="3"/>
      <c r="AH16" s="3"/>
      <c r="AI16" s="3"/>
      <c r="AJ16" s="3"/>
      <c r="AK16" s="3">
        <f t="shared" si="2"/>
        <v>0</v>
      </c>
      <c r="AL16" s="3">
        <f t="shared" si="3"/>
        <v>0</v>
      </c>
    </row>
    <row r="17" spans="1:41" ht="18" customHeight="1" thickBot="1" x14ac:dyDescent="0.45">
      <c r="A17" s="31">
        <v>13</v>
      </c>
      <c r="B17" s="96"/>
      <c r="C17" s="95"/>
      <c r="D17" s="93"/>
      <c r="E17" s="184"/>
      <c r="F17" s="190"/>
      <c r="G17" s="191"/>
      <c r="H17" s="85"/>
      <c r="I17" s="82"/>
      <c r="J17" s="82"/>
      <c r="K17" s="82"/>
      <c r="L17" s="82"/>
      <c r="M17" s="198"/>
      <c r="N17" s="63"/>
      <c r="O17" s="172"/>
      <c r="P17" s="29" t="s">
        <v>21</v>
      </c>
      <c r="Q17" s="20"/>
      <c r="R17" s="20"/>
      <c r="S17" s="173"/>
      <c r="T17" s="50">
        <f>F30</f>
        <v>0</v>
      </c>
      <c r="U17" s="19" t="s">
        <v>7</v>
      </c>
      <c r="V17" s="169">
        <v>1</v>
      </c>
      <c r="W17" s="170">
        <v>1</v>
      </c>
      <c r="X17" s="35" t="s">
        <v>5</v>
      </c>
      <c r="Y17" s="174">
        <f>S17*V17</f>
        <v>0</v>
      </c>
      <c r="Z17" s="153">
        <f>+T17*W17</f>
        <v>0</v>
      </c>
      <c r="AB17" s="3"/>
      <c r="AC17" s="3"/>
      <c r="AD17" s="3"/>
      <c r="AE17" s="3"/>
      <c r="AF17" s="3"/>
      <c r="AG17" s="3"/>
      <c r="AH17" s="3"/>
      <c r="AI17" s="3"/>
      <c r="AJ17" s="3"/>
      <c r="AK17" s="3">
        <f t="shared" si="2"/>
        <v>0</v>
      </c>
      <c r="AL17" s="3">
        <f t="shared" si="3"/>
        <v>0</v>
      </c>
    </row>
    <row r="18" spans="1:41" s="5" customFormat="1" ht="18" customHeight="1" thickTop="1" thickBot="1" x14ac:dyDescent="0.45">
      <c r="A18" s="31">
        <v>14</v>
      </c>
      <c r="B18" s="96"/>
      <c r="C18" s="61"/>
      <c r="D18" s="33"/>
      <c r="E18" s="184"/>
      <c r="F18" s="190"/>
      <c r="G18" s="191"/>
      <c r="H18" s="85"/>
      <c r="I18" s="82"/>
      <c r="J18" s="82"/>
      <c r="K18" s="82"/>
      <c r="L18" s="82"/>
      <c r="M18" s="198"/>
      <c r="N18" s="114"/>
      <c r="O18" s="172"/>
      <c r="P18" s="30" t="s">
        <v>17</v>
      </c>
      <c r="Q18" s="22"/>
      <c r="R18" s="22"/>
      <c r="S18" s="22"/>
      <c r="T18" s="22"/>
      <c r="U18" s="22"/>
      <c r="V18" s="22"/>
      <c r="W18" s="23"/>
      <c r="X18" s="24" t="s">
        <v>5</v>
      </c>
      <c r="Y18" s="175">
        <f>SUM(Y14:Y16)</f>
        <v>5.4</v>
      </c>
      <c r="Z18" s="25">
        <f>SUM(Z14:Z17)</f>
        <v>3.5999999999999996</v>
      </c>
      <c r="AB18" s="3"/>
      <c r="AC18" s="3"/>
      <c r="AD18" s="3"/>
      <c r="AE18" s="3"/>
      <c r="AF18" s="3"/>
      <c r="AG18" s="3"/>
      <c r="AH18" s="3"/>
      <c r="AI18" s="3"/>
      <c r="AJ18" s="3"/>
      <c r="AK18" s="3">
        <f t="shared" si="2"/>
        <v>0</v>
      </c>
      <c r="AL18" s="3">
        <f t="shared" si="3"/>
        <v>0</v>
      </c>
    </row>
    <row r="19" spans="1:41" ht="18" customHeight="1" thickTop="1" thickBot="1" x14ac:dyDescent="0.45">
      <c r="A19" s="31">
        <v>15</v>
      </c>
      <c r="B19" s="97"/>
      <c r="C19" s="61"/>
      <c r="D19" s="33"/>
      <c r="E19" s="184"/>
      <c r="F19" s="190"/>
      <c r="G19" s="191"/>
      <c r="H19" s="85"/>
      <c r="I19" s="82"/>
      <c r="J19" s="82"/>
      <c r="K19" s="82"/>
      <c r="L19" s="82"/>
      <c r="M19" s="198"/>
      <c r="N19" s="63"/>
      <c r="O19" s="176"/>
      <c r="P19" s="30" t="s">
        <v>34</v>
      </c>
      <c r="Q19" s="30"/>
      <c r="R19" s="30"/>
      <c r="S19" s="30"/>
      <c r="T19" s="30"/>
      <c r="U19" s="30"/>
      <c r="V19" s="30"/>
      <c r="W19" s="30"/>
      <c r="X19" s="24" t="s">
        <v>5</v>
      </c>
      <c r="Y19" s="3"/>
      <c r="Z19" s="25">
        <f>G30</f>
        <v>-0.1</v>
      </c>
      <c r="AB19" s="113" t="s">
        <v>100</v>
      </c>
      <c r="AC19" s="3"/>
      <c r="AD19" s="3"/>
      <c r="AE19" s="3"/>
      <c r="AF19" s="3"/>
      <c r="AG19" s="3"/>
      <c r="AH19" s="3"/>
      <c r="AI19" s="3"/>
      <c r="AJ19" s="3"/>
      <c r="AK19" s="3">
        <f t="shared" si="2"/>
        <v>0</v>
      </c>
      <c r="AL19" s="3">
        <f t="shared" si="3"/>
        <v>0</v>
      </c>
    </row>
    <row r="20" spans="1:41" ht="18" customHeight="1" thickTop="1" thickBot="1" x14ac:dyDescent="0.45">
      <c r="A20" s="31">
        <v>16</v>
      </c>
      <c r="B20" s="96"/>
      <c r="C20" s="61"/>
      <c r="D20" s="33"/>
      <c r="E20" s="184"/>
      <c r="F20" s="190"/>
      <c r="G20" s="191"/>
      <c r="H20" s="85"/>
      <c r="I20" s="82"/>
      <c r="J20" s="82"/>
      <c r="K20" s="82"/>
      <c r="L20" s="82"/>
      <c r="M20" s="198"/>
      <c r="N20" s="63"/>
      <c r="O20" s="172"/>
      <c r="AB20" s="113" t="s">
        <v>101</v>
      </c>
      <c r="AC20" s="3"/>
      <c r="AD20" s="3"/>
      <c r="AE20" s="3"/>
      <c r="AF20" s="3"/>
      <c r="AG20" s="3"/>
      <c r="AH20" s="3"/>
      <c r="AI20" s="3"/>
      <c r="AJ20" s="3"/>
      <c r="AK20" s="3">
        <f t="shared" si="2"/>
        <v>0</v>
      </c>
      <c r="AL20" s="3">
        <f t="shared" si="3"/>
        <v>0</v>
      </c>
    </row>
    <row r="21" spans="1:41" ht="18" customHeight="1" thickTop="1" thickBot="1" x14ac:dyDescent="0.45">
      <c r="A21" s="31">
        <v>17</v>
      </c>
      <c r="B21" s="96"/>
      <c r="C21" s="61"/>
      <c r="D21" s="33"/>
      <c r="E21" s="184"/>
      <c r="F21" s="190"/>
      <c r="G21" s="191"/>
      <c r="H21" s="85"/>
      <c r="I21" s="82"/>
      <c r="J21" s="82"/>
      <c r="K21" s="82"/>
      <c r="L21" s="82"/>
      <c r="M21" s="198"/>
      <c r="N21" s="63"/>
      <c r="O21" s="172"/>
      <c r="P21" s="30" t="s">
        <v>18</v>
      </c>
      <c r="Q21" s="22"/>
      <c r="R21" s="22"/>
      <c r="S21" s="22"/>
      <c r="T21" s="22"/>
      <c r="U21" s="22"/>
      <c r="V21" s="22"/>
      <c r="W21" s="23"/>
      <c r="X21" s="24" t="s">
        <v>5</v>
      </c>
      <c r="Y21" s="175">
        <f>10-I30</f>
        <v>7.1</v>
      </c>
      <c r="Z21" s="25">
        <f>10-M30</f>
        <v>7.1</v>
      </c>
      <c r="AB21" s="3"/>
      <c r="AC21" s="3"/>
      <c r="AD21" s="3"/>
      <c r="AE21" s="3"/>
      <c r="AF21" s="3"/>
      <c r="AG21" s="3"/>
      <c r="AH21" s="3"/>
      <c r="AI21" s="3"/>
      <c r="AJ21" s="3"/>
      <c r="AK21" s="3">
        <f t="shared" si="2"/>
        <v>0</v>
      </c>
      <c r="AL21" s="3">
        <f t="shared" si="3"/>
        <v>0</v>
      </c>
    </row>
    <row r="22" spans="1:41" ht="18" customHeight="1" thickTop="1" x14ac:dyDescent="0.4">
      <c r="A22" s="31">
        <v>18</v>
      </c>
      <c r="B22" s="97"/>
      <c r="C22" s="61"/>
      <c r="D22" s="33"/>
      <c r="E22" s="184"/>
      <c r="F22" s="190"/>
      <c r="G22" s="191"/>
      <c r="H22" s="85"/>
      <c r="I22" s="82"/>
      <c r="J22" s="82"/>
      <c r="K22" s="82"/>
      <c r="L22" s="82"/>
      <c r="M22" s="198"/>
      <c r="N22" s="39"/>
      <c r="O22" s="172"/>
      <c r="AB22" s="3"/>
      <c r="AC22" s="3"/>
      <c r="AD22" s="3"/>
      <c r="AE22" s="3"/>
      <c r="AF22" s="3"/>
      <c r="AG22" s="3"/>
      <c r="AH22" s="3"/>
      <c r="AI22" s="3"/>
      <c r="AJ22" s="3"/>
      <c r="AK22" s="3">
        <f t="shared" si="2"/>
        <v>0</v>
      </c>
      <c r="AL22" s="3">
        <f t="shared" si="3"/>
        <v>0</v>
      </c>
    </row>
    <row r="23" spans="1:41" ht="18" customHeight="1" thickBot="1" x14ac:dyDescent="0.45">
      <c r="A23" s="31">
        <v>19</v>
      </c>
      <c r="B23" s="96"/>
      <c r="C23" s="95"/>
      <c r="D23" s="93"/>
      <c r="E23" s="184"/>
      <c r="F23" s="190"/>
      <c r="G23" s="191"/>
      <c r="H23" s="85"/>
      <c r="I23" s="82"/>
      <c r="J23" s="82"/>
      <c r="K23" s="82"/>
      <c r="L23" s="82"/>
      <c r="M23" s="198"/>
      <c r="N23" s="39"/>
      <c r="O23" s="172"/>
      <c r="P23" s="116" t="s">
        <v>35</v>
      </c>
      <c r="Q23" s="117"/>
      <c r="R23" s="117"/>
      <c r="S23" s="117"/>
      <c r="T23" s="117"/>
      <c r="U23" s="117"/>
      <c r="V23" s="117"/>
      <c r="W23" s="117"/>
      <c r="X23" s="118"/>
      <c r="Y23" s="118">
        <f>8-S14</f>
        <v>0</v>
      </c>
      <c r="Z23" s="117">
        <f>IF(T14&gt;=7, 0, IF(T14&gt;=5, 4, IF(T14&gt;=3, 6, IF(T14 &gt;= 1, 8, IF(T14 &lt; 1, 10 )))))</f>
        <v>0</v>
      </c>
      <c r="AA23" s="119" t="s">
        <v>36</v>
      </c>
      <c r="AB23" s="117"/>
      <c r="AC23" s="3"/>
      <c r="AD23" s="3"/>
      <c r="AE23" s="3"/>
      <c r="AF23" s="3"/>
      <c r="AG23" s="3"/>
      <c r="AH23" s="3"/>
      <c r="AI23" s="3"/>
      <c r="AJ23" s="3"/>
      <c r="AK23" s="3">
        <f t="shared" si="2"/>
        <v>0</v>
      </c>
      <c r="AL23" s="3">
        <f t="shared" si="3"/>
        <v>0</v>
      </c>
    </row>
    <row r="24" spans="1:41" ht="18" customHeight="1" thickTop="1" thickBot="1" x14ac:dyDescent="0.45">
      <c r="A24" s="31">
        <v>20</v>
      </c>
      <c r="B24" s="32"/>
      <c r="C24" s="61"/>
      <c r="D24" s="33"/>
      <c r="E24" s="184"/>
      <c r="F24" s="190"/>
      <c r="G24" s="191"/>
      <c r="H24" s="85"/>
      <c r="I24" s="82"/>
      <c r="J24" s="82"/>
      <c r="K24" s="82"/>
      <c r="L24" s="82"/>
      <c r="M24" s="198"/>
      <c r="N24" s="39"/>
      <c r="O24" s="172"/>
      <c r="P24" s="30" t="s">
        <v>19</v>
      </c>
      <c r="Q24" s="22"/>
      <c r="R24" s="22"/>
      <c r="S24" s="22"/>
      <c r="T24" s="22"/>
      <c r="U24" s="22"/>
      <c r="V24" s="22"/>
      <c r="W24" s="23"/>
      <c r="X24" s="24" t="s">
        <v>5</v>
      </c>
      <c r="Y24" s="175">
        <f>+Y18+Y21-Y23</f>
        <v>12.5</v>
      </c>
      <c r="Z24" s="25">
        <f>+Z18+Z19+Z21-Z23</f>
        <v>10.6</v>
      </c>
      <c r="AB24" s="3"/>
      <c r="AC24" s="3"/>
      <c r="AK24" s="3">
        <f t="shared" si="2"/>
        <v>0</v>
      </c>
      <c r="AL24" s="3">
        <f t="shared" si="3"/>
        <v>0</v>
      </c>
    </row>
    <row r="25" spans="1:41" ht="18" customHeight="1" thickTop="1" x14ac:dyDescent="0.4">
      <c r="A25" s="31">
        <v>21</v>
      </c>
      <c r="B25" s="32"/>
      <c r="C25" s="61"/>
      <c r="D25" s="33"/>
      <c r="E25" s="184"/>
      <c r="F25" s="190"/>
      <c r="G25" s="191"/>
      <c r="H25" s="85"/>
      <c r="I25" s="82"/>
      <c r="J25" s="82"/>
      <c r="K25" s="82"/>
      <c r="L25" s="82"/>
      <c r="M25" s="198"/>
      <c r="N25" s="39"/>
      <c r="O25" s="172"/>
      <c r="Y25" s="177" t="s">
        <v>91</v>
      </c>
      <c r="Z25" s="178" t="s">
        <v>92</v>
      </c>
      <c r="AB25" s="3"/>
      <c r="AC25" s="3"/>
      <c r="AK25" s="3">
        <f t="shared" si="2"/>
        <v>0</v>
      </c>
      <c r="AL25" s="3">
        <f t="shared" si="3"/>
        <v>0</v>
      </c>
    </row>
    <row r="26" spans="1:41" ht="18" customHeight="1" x14ac:dyDescent="0.4">
      <c r="A26" s="31">
        <v>22</v>
      </c>
      <c r="B26" s="32"/>
      <c r="C26" s="61"/>
      <c r="D26" s="33"/>
      <c r="E26" s="184"/>
      <c r="F26" s="190"/>
      <c r="G26" s="191"/>
      <c r="H26" s="85"/>
      <c r="I26" s="82"/>
      <c r="J26" s="82"/>
      <c r="K26" s="82"/>
      <c r="L26" s="82"/>
      <c r="M26" s="198"/>
      <c r="N26" s="39"/>
      <c r="O26" s="172"/>
      <c r="AB26" s="3"/>
      <c r="AK26" s="3">
        <f t="shared" si="2"/>
        <v>0</v>
      </c>
      <c r="AL26" s="3">
        <f t="shared" si="3"/>
        <v>0</v>
      </c>
    </row>
    <row r="27" spans="1:41" ht="18" customHeight="1" x14ac:dyDescent="0.4">
      <c r="A27" s="31">
        <v>23</v>
      </c>
      <c r="B27" s="32" t="s">
        <v>32</v>
      </c>
      <c r="C27" s="61"/>
      <c r="D27" s="33"/>
      <c r="E27" s="184"/>
      <c r="F27" s="190"/>
      <c r="G27" s="191"/>
      <c r="H27" s="85"/>
      <c r="I27" s="82"/>
      <c r="J27" s="82"/>
      <c r="K27" s="82"/>
      <c r="L27" s="82"/>
      <c r="M27" s="198"/>
      <c r="N27" s="39"/>
      <c r="O27" s="172"/>
      <c r="AB27" s="3"/>
      <c r="AK27" s="3">
        <f t="shared" si="2"/>
        <v>0</v>
      </c>
      <c r="AL27" s="3">
        <f t="shared" si="3"/>
        <v>0</v>
      </c>
    </row>
    <row r="28" spans="1:41" ht="18" customHeight="1" x14ac:dyDescent="0.4">
      <c r="A28" s="31">
        <v>24</v>
      </c>
      <c r="B28" s="32" t="s">
        <v>31</v>
      </c>
      <c r="C28" s="61"/>
      <c r="D28" s="121"/>
      <c r="E28" s="184"/>
      <c r="F28" s="190"/>
      <c r="G28" s="193"/>
      <c r="H28" s="85"/>
      <c r="I28" s="82"/>
      <c r="J28" s="82"/>
      <c r="K28" s="82"/>
      <c r="L28" s="82"/>
      <c r="M28" s="198"/>
      <c r="N28" s="39"/>
      <c r="O28" s="172"/>
      <c r="AK28" s="3">
        <f t="shared" si="2"/>
        <v>0</v>
      </c>
      <c r="AL28" s="3">
        <f t="shared" si="3"/>
        <v>0</v>
      </c>
    </row>
    <row r="29" spans="1:41" ht="18" customHeight="1" thickBot="1" x14ac:dyDescent="0.45">
      <c r="A29" s="56">
        <v>25</v>
      </c>
      <c r="B29" s="202" t="s">
        <v>71</v>
      </c>
      <c r="C29" s="62" t="s">
        <v>2</v>
      </c>
      <c r="D29" s="54" t="s">
        <v>30</v>
      </c>
      <c r="E29" s="185"/>
      <c r="F29" s="194"/>
      <c r="G29" s="195"/>
      <c r="H29" s="86">
        <v>0.5</v>
      </c>
      <c r="I29" s="87"/>
      <c r="J29" s="87"/>
      <c r="K29" s="87"/>
      <c r="L29" s="87"/>
      <c r="M29" s="199"/>
      <c r="N29" s="64" t="s">
        <v>49</v>
      </c>
      <c r="O29" s="179"/>
      <c r="AK29" s="3" t="str">
        <f t="shared" si="2"/>
        <v>C</v>
      </c>
      <c r="AL29" s="3" t="str">
        <f t="shared" si="3"/>
        <v>IV</v>
      </c>
    </row>
    <row r="30" spans="1:41" ht="21" thickTop="1" thickBot="1" x14ac:dyDescent="0.4">
      <c r="B30" s="55" t="s">
        <v>12</v>
      </c>
      <c r="C30" s="58">
        <f>COUNTA(C5:C29)</f>
        <v>9</v>
      </c>
      <c r="D30" s="55"/>
      <c r="E30" s="186"/>
      <c r="F30" s="57">
        <f>SUM(F5:F29)</f>
        <v>0</v>
      </c>
      <c r="G30" s="57">
        <f>SUM(G5:G29)</f>
        <v>-0.1</v>
      </c>
      <c r="H30" s="88" t="s">
        <v>97</v>
      </c>
      <c r="I30" s="201">
        <f>SUM(H5:L29)</f>
        <v>2.9</v>
      </c>
      <c r="J30" s="89"/>
      <c r="K30" s="89"/>
      <c r="L30" s="89" t="s">
        <v>98</v>
      </c>
      <c r="M30" s="200">
        <f>SUM(H5:M29)</f>
        <v>2.9</v>
      </c>
      <c r="N30" s="1"/>
    </row>
    <row r="31" spans="1:41" ht="30.5" thickTop="1" x14ac:dyDescent="0.55000000000000004">
      <c r="AM31" s="66">
        <v>0.8</v>
      </c>
      <c r="AN31" s="65" t="s">
        <v>5</v>
      </c>
      <c r="AO31" s="67">
        <f t="shared" ref="AO31:AO38" si="4">+AK31*AM31</f>
        <v>0</v>
      </c>
    </row>
    <row r="32" spans="1:41" ht="30" x14ac:dyDescent="0.55000000000000004">
      <c r="AM32" s="69">
        <v>0.7</v>
      </c>
      <c r="AN32" s="68" t="s">
        <v>5</v>
      </c>
      <c r="AO32" s="70">
        <f t="shared" si="4"/>
        <v>0</v>
      </c>
    </row>
    <row r="33" spans="36:43" ht="30" x14ac:dyDescent="0.55000000000000004">
      <c r="AM33" s="69">
        <v>0.6</v>
      </c>
      <c r="AN33" s="68" t="s">
        <v>5</v>
      </c>
      <c r="AO33" s="70">
        <f t="shared" si="4"/>
        <v>0</v>
      </c>
    </row>
    <row r="34" spans="36:43" ht="30" x14ac:dyDescent="0.55000000000000004">
      <c r="AM34" s="69">
        <v>0.5</v>
      </c>
      <c r="AN34" s="68" t="s">
        <v>5</v>
      </c>
      <c r="AO34" s="70">
        <f t="shared" si="4"/>
        <v>0</v>
      </c>
    </row>
    <row r="35" spans="36:43" ht="30" x14ac:dyDescent="0.55000000000000004">
      <c r="AM35" s="69">
        <v>0.4</v>
      </c>
      <c r="AN35" s="68" t="s">
        <v>5</v>
      </c>
      <c r="AO35" s="70">
        <f t="shared" si="4"/>
        <v>0</v>
      </c>
    </row>
    <row r="36" spans="36:43" ht="30" x14ac:dyDescent="0.55000000000000004">
      <c r="AM36" s="69">
        <v>0.3</v>
      </c>
      <c r="AN36" s="68" t="s">
        <v>5</v>
      </c>
      <c r="AO36" s="70">
        <f t="shared" si="4"/>
        <v>0</v>
      </c>
    </row>
    <row r="37" spans="36:43" ht="30" x14ac:dyDescent="0.55000000000000004">
      <c r="AM37" s="69">
        <v>0.2</v>
      </c>
      <c r="AN37" s="68" t="s">
        <v>5</v>
      </c>
      <c r="AO37" s="70">
        <f t="shared" si="4"/>
        <v>0</v>
      </c>
    </row>
    <row r="38" spans="36:43" ht="30.5" thickBot="1" x14ac:dyDescent="0.6">
      <c r="AM38" s="72">
        <v>0.1</v>
      </c>
      <c r="AN38" s="71" t="s">
        <v>5</v>
      </c>
      <c r="AO38" s="73">
        <f t="shared" si="4"/>
        <v>0</v>
      </c>
    </row>
    <row r="39" spans="36:43" ht="40" thickBot="1" x14ac:dyDescent="1.1499999999999999">
      <c r="AM39" s="75"/>
      <c r="AN39" s="74"/>
      <c r="AO39" s="76">
        <f>IF(AK39&gt;10,"ERR",SUM(AO31:AO38))</f>
        <v>0</v>
      </c>
    </row>
    <row r="40" spans="36:43" ht="30" x14ac:dyDescent="0.55000000000000004">
      <c r="AM40" s="78">
        <v>0.5</v>
      </c>
      <c r="AN40" s="77" t="s">
        <v>5</v>
      </c>
      <c r="AO40" s="79">
        <f>+AK40*AM40</f>
        <v>0</v>
      </c>
    </row>
    <row r="41" spans="36:43" ht="30" x14ac:dyDescent="0.55000000000000004">
      <c r="AM41" s="80"/>
      <c r="AN41" s="68" t="s">
        <v>5</v>
      </c>
      <c r="AO41" s="70">
        <f>IF(AK41="c",0.3,IF(AK41="d",0.5,IF(AK41="e",0.5,IF(AK41="f",0.5,IF(AK41="a",0,IF(AK41="b",0,IF(AK41="",0,"error")))))))</f>
        <v>0</v>
      </c>
    </row>
    <row r="42" spans="36:43" ht="15" customHeight="1" thickBot="1" x14ac:dyDescent="0.6">
      <c r="AM42" s="81"/>
      <c r="AN42" s="71" t="s">
        <v>5</v>
      </c>
      <c r="AO42" s="73">
        <f>+AK42</f>
        <v>0</v>
      </c>
    </row>
    <row r="43" spans="36:43" ht="15.75" customHeight="1" x14ac:dyDescent="0.35">
      <c r="AJ43" s="207" t="s">
        <v>22</v>
      </c>
      <c r="AK43" s="208"/>
      <c r="AL43" s="208"/>
      <c r="AM43" s="208"/>
      <c r="AN43" s="211"/>
      <c r="AO43" s="213">
        <f>SUM(AO39:AO42)</f>
        <v>0</v>
      </c>
    </row>
    <row r="44" spans="36:43" ht="16" thickBot="1" x14ac:dyDescent="0.4">
      <c r="AJ44" s="209"/>
      <c r="AK44" s="210"/>
      <c r="AL44" s="210"/>
      <c r="AM44" s="210"/>
      <c r="AN44" s="212"/>
      <c r="AO44" s="214"/>
    </row>
    <row r="45" spans="36:43" ht="303" thickTop="1" x14ac:dyDescent="8.25">
      <c r="AQ45" s="105" t="str">
        <f>+H30</f>
        <v>KM:</v>
      </c>
    </row>
  </sheetData>
  <mergeCells count="3">
    <mergeCell ref="AN43:AN44"/>
    <mergeCell ref="AJ43:AM44"/>
    <mergeCell ref="AO43:AO44"/>
  </mergeCells>
  <conditionalFormatting sqref="AO39">
    <cfRule type="cellIs" dxfId="113" priority="6" stopIfTrue="1" operator="equal">
      <formula>"ERR"</formula>
    </cfRule>
  </conditionalFormatting>
  <conditionalFormatting sqref="AA6:AA8">
    <cfRule type="cellIs" dxfId="112" priority="2" operator="greaterThan">
      <formula>5</formula>
    </cfRule>
  </conditionalFormatting>
  <conditionalFormatting sqref="Z14">
    <cfRule type="cellIs" dxfId="111" priority="4" stopIfTrue="1" operator="equal">
      <formula>"ERR"</formula>
    </cfRule>
  </conditionalFormatting>
  <conditionalFormatting sqref="T14">
    <cfRule type="cellIs" dxfId="110" priority="5" stopIfTrue="1" operator="between">
      <formula>0.1</formula>
      <formula>9.9</formula>
    </cfRule>
  </conditionalFormatting>
  <conditionalFormatting sqref="AA5">
    <cfRule type="cellIs" dxfId="109" priority="3" operator="greaterThan">
      <formula>5</formula>
    </cfRule>
  </conditionalFormatting>
  <conditionalFormatting sqref="S14">
    <cfRule type="cellIs" dxfId="108" priority="1" stopIfTrue="1" operator="between">
      <formula>0.1</formula>
      <formula>9.9</formula>
    </cfRule>
  </conditionalFormatting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1"/>
  <headerFooter alignWithMargins="0">
    <oddFooter xml:space="preserve">&amp;R&amp;"Times New Roman,Normal"&amp;8TT, NOR  19.11.05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45"/>
  <sheetViews>
    <sheetView zoomScale="70" zoomScaleNormal="70" workbookViewId="0">
      <selection activeCell="A4" sqref="A1:XFD1048576"/>
    </sheetView>
  </sheetViews>
  <sheetFormatPr baseColWidth="10" defaultColWidth="8.921875" defaultRowHeight="15.5" x14ac:dyDescent="0.35"/>
  <cols>
    <col min="1" max="1" width="3.84375" customWidth="1"/>
    <col min="2" max="2" width="30.61328125" customWidth="1"/>
    <col min="3" max="3" width="5.4609375" style="2" customWidth="1"/>
    <col min="4" max="5" width="3.15234375" style="2" customWidth="1"/>
    <col min="6" max="6" width="4.84375" style="47" customWidth="1"/>
    <col min="7" max="7" width="7.15234375" style="47" customWidth="1"/>
    <col min="8" max="8" width="6.4609375" style="47" customWidth="1"/>
    <col min="9" max="11" width="3.921875" style="47" customWidth="1"/>
    <col min="12" max="12" width="2.84375" style="47" customWidth="1"/>
    <col min="13" max="13" width="5.69140625" style="47" customWidth="1"/>
    <col min="14" max="14" width="26.15234375" customWidth="1"/>
    <col min="15" max="15" width="2.4609375" customWidth="1"/>
    <col min="16" max="16" width="1.84375" style="2" customWidth="1"/>
    <col min="17" max="17" width="1.921875" style="1" customWidth="1"/>
    <col min="18" max="18" width="2.53515625" style="1" customWidth="1"/>
    <col min="19" max="19" width="3.07421875" style="1" customWidth="1"/>
    <col min="20" max="20" width="4.3828125" style="1" customWidth="1"/>
    <col min="21" max="21" width="2" customWidth="1"/>
    <col min="22" max="22" width="4.23046875" customWidth="1"/>
    <col min="23" max="23" width="4.07421875" style="4" customWidth="1"/>
    <col min="24" max="24" width="2" style="2" customWidth="1"/>
    <col min="25" max="25" width="5.07421875" style="2" customWidth="1"/>
    <col min="26" max="26" width="6.69140625" customWidth="1"/>
    <col min="27" max="27" width="3" customWidth="1"/>
    <col min="28" max="28" width="18.23046875" customWidth="1"/>
    <col min="29" max="29" width="3" customWidth="1"/>
    <col min="30" max="30" width="4.4609375" customWidth="1"/>
    <col min="31" max="31" width="1.4609375" customWidth="1"/>
    <col min="32" max="36" width="4.4609375" customWidth="1"/>
    <col min="37" max="37" width="6.07421875" customWidth="1"/>
    <col min="39" max="39" width="8.3828125" customWidth="1"/>
    <col min="40" max="40" width="4.53515625" customWidth="1"/>
    <col min="41" max="41" width="10.61328125" customWidth="1"/>
    <col min="43" max="43" width="91.07421875" customWidth="1"/>
  </cols>
  <sheetData>
    <row r="1" spans="1:38" s="3" customFormat="1" ht="52.5" customHeight="1" x14ac:dyDescent="0.2">
      <c r="B1" s="8" t="s">
        <v>24</v>
      </c>
      <c r="C1" s="9"/>
      <c r="D1" s="9"/>
      <c r="E1" s="9"/>
      <c r="F1" s="46"/>
      <c r="G1" s="46"/>
    </row>
    <row r="2" spans="1:38" s="3" customFormat="1" ht="23.25" customHeight="1" x14ac:dyDescent="0.4">
      <c r="B2" s="59" t="s">
        <v>23</v>
      </c>
      <c r="C2" s="91" t="s">
        <v>73</v>
      </c>
      <c r="D2" s="9"/>
      <c r="E2" s="9"/>
      <c r="F2" s="46"/>
      <c r="G2" s="46"/>
      <c r="H2" s="46"/>
      <c r="I2" s="46"/>
      <c r="J2" s="46"/>
      <c r="K2" s="46"/>
      <c r="L2" s="46"/>
      <c r="M2" s="46"/>
    </row>
    <row r="3" spans="1:38" s="3" customFormat="1" ht="21.75" customHeight="1" x14ac:dyDescent="0.35">
      <c r="B3" s="8"/>
      <c r="C3" s="9"/>
      <c r="D3" s="9"/>
      <c r="E3" s="9"/>
      <c r="F3" s="46"/>
      <c r="G3" s="46"/>
      <c r="H3" s="46"/>
      <c r="I3" s="46"/>
      <c r="J3" s="46"/>
      <c r="K3" s="46"/>
      <c r="L3" s="46"/>
      <c r="M3" s="196" t="s">
        <v>95</v>
      </c>
      <c r="O3" s="120"/>
    </row>
    <row r="4" spans="1:38" s="3" customFormat="1" ht="15.75" customHeight="1" x14ac:dyDescent="0.3">
      <c r="A4" s="40"/>
      <c r="B4" s="45" t="s">
        <v>13</v>
      </c>
      <c r="C4" s="42" t="s">
        <v>14</v>
      </c>
      <c r="D4" s="42" t="s">
        <v>11</v>
      </c>
      <c r="E4" s="180" t="s">
        <v>94</v>
      </c>
      <c r="F4" s="187" t="s">
        <v>21</v>
      </c>
      <c r="G4" s="187" t="s">
        <v>33</v>
      </c>
      <c r="H4" s="90" t="s">
        <v>15</v>
      </c>
      <c r="I4" s="90"/>
      <c r="J4" s="90"/>
      <c r="K4" s="90"/>
      <c r="L4" s="90"/>
      <c r="M4" s="187" t="s">
        <v>96</v>
      </c>
      <c r="N4" s="43" t="s">
        <v>16</v>
      </c>
      <c r="O4" s="123" t="s">
        <v>91</v>
      </c>
      <c r="P4" s="124" t="s">
        <v>92</v>
      </c>
      <c r="Q4" s="125"/>
      <c r="R4" s="125"/>
      <c r="S4" s="123" t="s">
        <v>91</v>
      </c>
      <c r="T4" s="124" t="s">
        <v>92</v>
      </c>
      <c r="U4" s="125"/>
      <c r="V4" s="123" t="s">
        <v>91</v>
      </c>
      <c r="W4" s="124" t="s">
        <v>92</v>
      </c>
      <c r="X4" s="125"/>
      <c r="Y4" s="123" t="s">
        <v>91</v>
      </c>
      <c r="Z4" s="124" t="s">
        <v>92</v>
      </c>
    </row>
    <row r="5" spans="1:38" s="3" customFormat="1" ht="18" customHeight="1" x14ac:dyDescent="0.4">
      <c r="A5" s="44">
        <v>1</v>
      </c>
      <c r="B5" s="97"/>
      <c r="C5" s="60"/>
      <c r="D5" s="41"/>
      <c r="E5" s="181"/>
      <c r="F5" s="188"/>
      <c r="G5" s="189"/>
      <c r="H5" s="83"/>
      <c r="I5" s="84"/>
      <c r="J5" s="84"/>
      <c r="K5" s="84"/>
      <c r="L5" s="84"/>
      <c r="M5" s="197"/>
      <c r="N5" s="101"/>
      <c r="O5" s="126">
        <f>COUNTIF($C$5:$C$36,"H")</f>
        <v>0</v>
      </c>
      <c r="P5" s="127">
        <f>COUNTIF($AK$5:$AK$29,"H")</f>
        <v>0</v>
      </c>
      <c r="Q5" s="106"/>
      <c r="R5" s="107" t="s">
        <v>26</v>
      </c>
      <c r="S5" s="128">
        <f>IF(SUM(O$5:O5)&gt;8, IF(SUM(S5:S$5)=8, 0, 8 -SUM(O5:O$5)), O5)</f>
        <v>0</v>
      </c>
      <c r="T5" s="129">
        <f>IF(SUM(P$5:P5)&gt;10, IF(SUM(T5:T$5)=10, 0, 10 -SUM(P5:P$5)), P5)</f>
        <v>0</v>
      </c>
      <c r="U5" s="108" t="s">
        <v>7</v>
      </c>
      <c r="V5" s="130">
        <v>0.8</v>
      </c>
      <c r="W5" s="131">
        <v>0.8</v>
      </c>
      <c r="X5" s="109" t="s">
        <v>5</v>
      </c>
      <c r="Y5" s="132">
        <f>+S5*V5</f>
        <v>0</v>
      </c>
      <c r="Z5" s="133">
        <f t="shared" ref="Z5:Z12" si="0">+T5*W5</f>
        <v>0</v>
      </c>
      <c r="AA5" s="134">
        <f>COUNTIF($AL$5:$AL$29,"I")</f>
        <v>0</v>
      </c>
      <c r="AB5" s="135" t="str">
        <f>IF(AA5&gt;5,"zuviel Elemente aus Gr.I","Gr I  Ok")</f>
        <v>Gr I  Ok</v>
      </c>
      <c r="AC5" s="53"/>
      <c r="AK5" s="3">
        <f>IF(ISBLANK(E5),C5,0)</f>
        <v>0</v>
      </c>
      <c r="AL5" s="3">
        <f>IF(ISBLANK(E5),D5,0)</f>
        <v>0</v>
      </c>
    </row>
    <row r="6" spans="1:38" s="3" customFormat="1" ht="18" customHeight="1" x14ac:dyDescent="0.4">
      <c r="A6" s="31">
        <v>2</v>
      </c>
      <c r="B6" s="96"/>
      <c r="C6" s="95"/>
      <c r="D6" s="93"/>
      <c r="E6" s="182"/>
      <c r="F6" s="190"/>
      <c r="G6" s="191"/>
      <c r="H6" s="85"/>
      <c r="I6" s="82"/>
      <c r="J6" s="82"/>
      <c r="K6" s="82"/>
      <c r="L6" s="82"/>
      <c r="M6" s="198"/>
      <c r="N6" s="63"/>
      <c r="O6" s="136">
        <f>COUNTIF($C$5:$C$36,"G")</f>
        <v>0</v>
      </c>
      <c r="P6" s="137">
        <f>COUNTIF($AK$5:$AK$29,"G")</f>
        <v>0</v>
      </c>
      <c r="Q6" s="110"/>
      <c r="R6" s="111" t="s">
        <v>10</v>
      </c>
      <c r="S6" s="138">
        <f>IF(SUM(O$5:O6)&gt;8, IF(SUM(S$5:S5)=8, 0, 8 -SUM(O$5:O5)), O6)</f>
        <v>0</v>
      </c>
      <c r="T6" s="134">
        <f>IF(SUM(P$5:P6)&gt;10, IF(SUM(T$5:T5)=10, 0, 10 -SUM(P$5:P5)), P6)</f>
        <v>0</v>
      </c>
      <c r="U6" s="110" t="s">
        <v>7</v>
      </c>
      <c r="V6" s="139">
        <v>0.8</v>
      </c>
      <c r="W6" s="140">
        <v>0.7</v>
      </c>
      <c r="X6" s="112" t="s">
        <v>5</v>
      </c>
      <c r="Y6" s="132">
        <f t="shared" ref="Y6:Y12" si="1">+S6*V6</f>
        <v>0</v>
      </c>
      <c r="Z6" s="141">
        <f t="shared" si="0"/>
        <v>0</v>
      </c>
      <c r="AA6" s="134">
        <f>COUNTIF($AL$5:$AL$29,"II")</f>
        <v>0</v>
      </c>
      <c r="AB6" s="135" t="str">
        <f>IF(AA6&gt;5,"zuviel Elemente aus Gr.II","Gr II  Ok")</f>
        <v>Gr II  Ok</v>
      </c>
      <c r="AC6" s="53"/>
      <c r="AK6" s="3">
        <f t="shared" ref="AK6:AK29" si="2">IF(ISBLANK(E6),C6,0)</f>
        <v>0</v>
      </c>
      <c r="AL6" s="3">
        <f t="shared" ref="AL6:AL29" si="3">IF(ISBLANK(E6),D6,0)</f>
        <v>0</v>
      </c>
    </row>
    <row r="7" spans="1:38" s="3" customFormat="1" ht="18" customHeight="1" x14ac:dyDescent="0.4">
      <c r="A7" s="31">
        <v>3</v>
      </c>
      <c r="B7" s="96"/>
      <c r="C7" s="61"/>
      <c r="D7" s="33"/>
      <c r="E7" s="183"/>
      <c r="F7" s="190"/>
      <c r="G7" s="191"/>
      <c r="H7" s="82"/>
      <c r="I7" s="82"/>
      <c r="J7" s="82"/>
      <c r="K7" s="82"/>
      <c r="L7" s="82"/>
      <c r="M7" s="198"/>
      <c r="N7" s="122"/>
      <c r="O7" s="136">
        <f>COUNTIF($C$5:$C$36,"F")</f>
        <v>0</v>
      </c>
      <c r="P7" s="137">
        <f>COUNTIF($AK$5:$AK$29,"F")</f>
        <v>0</v>
      </c>
      <c r="Q7" s="51"/>
      <c r="R7" s="18" t="s">
        <v>6</v>
      </c>
      <c r="S7" s="138">
        <f>IF(SUM(O$5:O7)&gt;8, IF(SUM(S$5:S6)=8, 0, 8 -SUM(O$5:O6)), O7)</f>
        <v>0</v>
      </c>
      <c r="T7" s="134">
        <f>IF(SUM(P$5:P7)&gt;10, IF(SUM(T$5:T6)=10, 0, 10 -SUM(P$5:P6)), P7)</f>
        <v>0</v>
      </c>
      <c r="U7" s="19" t="s">
        <v>7</v>
      </c>
      <c r="V7" s="142">
        <v>0.8</v>
      </c>
      <c r="W7" s="143">
        <v>0.6</v>
      </c>
      <c r="X7" s="34" t="s">
        <v>5</v>
      </c>
      <c r="Y7" s="132">
        <f t="shared" si="1"/>
        <v>0</v>
      </c>
      <c r="Z7" s="141">
        <f t="shared" si="0"/>
        <v>0</v>
      </c>
      <c r="AA7" s="134">
        <f>COUNTIF($AL$5:$AL$29,"III")</f>
        <v>0</v>
      </c>
      <c r="AB7" s="135" t="str">
        <f>IF(AA7&gt;5,"zuviel Elemente aus Gr.III","Gr III  Ok")</f>
        <v>Gr III  Ok</v>
      </c>
      <c r="AC7" s="49"/>
      <c r="AK7" s="3">
        <f t="shared" si="2"/>
        <v>0</v>
      </c>
      <c r="AL7" s="3">
        <f t="shared" si="3"/>
        <v>0</v>
      </c>
    </row>
    <row r="8" spans="1:38" s="3" customFormat="1" ht="18" customHeight="1" x14ac:dyDescent="0.4">
      <c r="A8" s="31">
        <v>4</v>
      </c>
      <c r="B8" s="96"/>
      <c r="C8" s="61"/>
      <c r="D8" s="33"/>
      <c r="E8" s="183"/>
      <c r="F8" s="190"/>
      <c r="G8" s="191"/>
      <c r="H8" s="82"/>
      <c r="I8" s="82"/>
      <c r="J8" s="82"/>
      <c r="K8" s="82"/>
      <c r="L8" s="82"/>
      <c r="M8" s="198"/>
      <c r="N8" s="122"/>
      <c r="O8" s="144">
        <f>COUNTIF($C$5:$C$36,"E")</f>
        <v>0</v>
      </c>
      <c r="P8" s="145">
        <f>COUNTIF($AK$5:$AK$29,"E")</f>
        <v>0</v>
      </c>
      <c r="Q8" s="10"/>
      <c r="R8" s="11" t="s">
        <v>0</v>
      </c>
      <c r="S8" s="138">
        <f>IF(SUM(O$5:O8)&gt;8, IF(SUM(S$5:S7)=8, 0, 8 -SUM(O$5:O7)), O8)</f>
        <v>0</v>
      </c>
      <c r="T8" s="134">
        <f>IF(SUM(P$5:P8)&gt;10, IF(SUM(T$5:T7)=10, 0, 10 -SUM(P$5:P7)), P8)</f>
        <v>0</v>
      </c>
      <c r="U8" s="12" t="s">
        <v>7</v>
      </c>
      <c r="V8" s="146">
        <v>0.8</v>
      </c>
      <c r="W8" s="147">
        <v>0.5</v>
      </c>
      <c r="X8" s="34" t="s">
        <v>5</v>
      </c>
      <c r="Y8" s="132">
        <f t="shared" si="1"/>
        <v>0</v>
      </c>
      <c r="Z8" s="148">
        <f t="shared" si="0"/>
        <v>0</v>
      </c>
      <c r="AA8" s="134">
        <f>COUNTIF($AL$5:$AL$29,"IV")</f>
        <v>0</v>
      </c>
      <c r="AB8" s="135" t="str">
        <f>IF(AA8&gt;5,"zuviel Elemente aus Gr.IV","Gr IV  Ok")</f>
        <v>Gr IV  Ok</v>
      </c>
      <c r="AC8" s="48"/>
      <c r="AK8" s="3">
        <f t="shared" si="2"/>
        <v>0</v>
      </c>
      <c r="AL8" s="3">
        <f t="shared" si="3"/>
        <v>0</v>
      </c>
    </row>
    <row r="9" spans="1:38" ht="18" customHeight="1" x14ac:dyDescent="0.4">
      <c r="A9" s="31">
        <v>5</v>
      </c>
      <c r="B9" s="98"/>
      <c r="C9" s="95"/>
      <c r="D9" s="93"/>
      <c r="E9" s="183"/>
      <c r="F9" s="190"/>
      <c r="G9" s="191"/>
      <c r="H9" s="82"/>
      <c r="I9" s="82"/>
      <c r="J9" s="82"/>
      <c r="K9" s="82"/>
      <c r="L9" s="82"/>
      <c r="M9" s="198"/>
      <c r="N9" s="122"/>
      <c r="O9" s="144">
        <f>COUNTIF($C$5:$C$36,"D")</f>
        <v>0</v>
      </c>
      <c r="P9" s="145">
        <f>COUNTIF($AK$5:$AK$29,"D")</f>
        <v>0</v>
      </c>
      <c r="Q9" s="10"/>
      <c r="R9" s="11" t="s">
        <v>1</v>
      </c>
      <c r="S9" s="138">
        <f>IF(SUM(O$5:O9)&gt;8, IF(SUM(S$5:S8)=8, 0, 8 -SUM(O$5:O8)), O9)</f>
        <v>0</v>
      </c>
      <c r="T9" s="134">
        <f>IF(SUM(P$5:P9)&gt;10, IF(SUM(T$5:T8)=10, 0, 10 -SUM(P$5:P8)), P9)</f>
        <v>0</v>
      </c>
      <c r="U9" s="12" t="s">
        <v>7</v>
      </c>
      <c r="V9" s="146">
        <v>0.8</v>
      </c>
      <c r="W9" s="147">
        <v>0.4</v>
      </c>
      <c r="X9" s="34" t="s">
        <v>5</v>
      </c>
      <c r="Y9" s="132">
        <f t="shared" si="1"/>
        <v>0</v>
      </c>
      <c r="Z9" s="148">
        <f t="shared" si="0"/>
        <v>0</v>
      </c>
      <c r="AB9" s="113" t="s">
        <v>27</v>
      </c>
      <c r="AC9" s="48"/>
      <c r="AD9" s="3"/>
      <c r="AE9" s="3"/>
      <c r="AF9" s="3"/>
      <c r="AG9" s="3"/>
      <c r="AH9" s="3"/>
      <c r="AK9" s="3">
        <f t="shared" si="2"/>
        <v>0</v>
      </c>
      <c r="AL9" s="3">
        <f t="shared" si="3"/>
        <v>0</v>
      </c>
    </row>
    <row r="10" spans="1:38" ht="18" customHeight="1" x14ac:dyDescent="0.4">
      <c r="A10" s="31">
        <v>6</v>
      </c>
      <c r="B10" s="97"/>
      <c r="C10" s="61"/>
      <c r="D10" s="33"/>
      <c r="E10" s="183"/>
      <c r="F10" s="192"/>
      <c r="G10" s="193"/>
      <c r="H10" s="82"/>
      <c r="I10" s="82"/>
      <c r="J10" s="102"/>
      <c r="K10" s="102"/>
      <c r="L10" s="102"/>
      <c r="M10" s="198"/>
      <c r="N10" s="122"/>
      <c r="O10" s="144">
        <f>COUNTIF($C$5:$C$36,"C")</f>
        <v>0</v>
      </c>
      <c r="P10" s="145">
        <f>COUNTIF($AK$5:$AK$29,"C")</f>
        <v>0</v>
      </c>
      <c r="Q10" s="10"/>
      <c r="R10" s="11" t="s">
        <v>2</v>
      </c>
      <c r="S10" s="138">
        <f>IF(SUM(O$5:O10)&gt;8, IF(SUM(S$5:S9)=8, 0, 8 -SUM(O$5:O9)), O10)</f>
        <v>0</v>
      </c>
      <c r="T10" s="134">
        <f>IF(SUM(P$5:P10)&gt;10, IF(SUM(T$5:T9)=10, 0, 10 -SUM(P$5:P9)), P10)</f>
        <v>0</v>
      </c>
      <c r="U10" s="12" t="s">
        <v>7</v>
      </c>
      <c r="V10" s="146">
        <v>0.6</v>
      </c>
      <c r="W10" s="147">
        <v>0.3</v>
      </c>
      <c r="X10" s="34" t="s">
        <v>5</v>
      </c>
      <c r="Y10" s="132">
        <f t="shared" si="1"/>
        <v>0</v>
      </c>
      <c r="Z10" s="148">
        <f t="shared" si="0"/>
        <v>0</v>
      </c>
      <c r="AB10" s="113" t="s">
        <v>28</v>
      </c>
      <c r="AC10" s="48"/>
      <c r="AD10" s="3"/>
      <c r="AE10" s="3"/>
      <c r="AF10" s="3"/>
      <c r="AG10" s="3"/>
      <c r="AH10" s="3"/>
      <c r="AK10" s="3">
        <f t="shared" si="2"/>
        <v>0</v>
      </c>
      <c r="AL10" s="3">
        <f t="shared" si="3"/>
        <v>0</v>
      </c>
    </row>
    <row r="11" spans="1:38" ht="18" customHeight="1" x14ac:dyDescent="0.4">
      <c r="A11" s="31">
        <v>7</v>
      </c>
      <c r="B11" s="96"/>
      <c r="C11" s="95"/>
      <c r="D11" s="93"/>
      <c r="E11" s="183"/>
      <c r="F11" s="190"/>
      <c r="G11" s="191"/>
      <c r="H11" s="82"/>
      <c r="I11" s="82"/>
      <c r="J11" s="82"/>
      <c r="K11" s="82"/>
      <c r="L11" s="82"/>
      <c r="M11" s="198"/>
      <c r="N11" s="122"/>
      <c r="O11" s="144">
        <f>COUNTIF($C$5:$C$36,"B")</f>
        <v>0</v>
      </c>
      <c r="P11" s="145">
        <f>COUNTIF($AK$5:$AK$29,"B")</f>
        <v>0</v>
      </c>
      <c r="Q11" s="10"/>
      <c r="R11" s="11" t="s">
        <v>3</v>
      </c>
      <c r="S11" s="138">
        <f>IF(SUM(O$5:O11)&gt;8, IF(SUM(S$5:S10)=8, 0, 8 -SUM(O$5:O10)), O11)</f>
        <v>0</v>
      </c>
      <c r="T11" s="134">
        <f>IF(SUM(P$5:P11)&gt;10, IF(SUM(T$5:T10)=10, 0, 10 -SUM(P$5:P10)), P11)</f>
        <v>0</v>
      </c>
      <c r="U11" s="12" t="s">
        <v>7</v>
      </c>
      <c r="V11" s="146">
        <v>0.4</v>
      </c>
      <c r="W11" s="147">
        <v>0.2</v>
      </c>
      <c r="X11" s="34" t="s">
        <v>5</v>
      </c>
      <c r="Y11" s="132">
        <f t="shared" si="1"/>
        <v>0</v>
      </c>
      <c r="Z11" s="148">
        <f t="shared" si="0"/>
        <v>0</v>
      </c>
      <c r="AB11" s="113" t="s">
        <v>29</v>
      </c>
      <c r="AC11" s="48"/>
      <c r="AD11" s="3"/>
      <c r="AE11" s="3"/>
      <c r="AF11" s="3"/>
      <c r="AG11" s="3"/>
      <c r="AH11" s="3"/>
      <c r="AK11" s="3">
        <f t="shared" si="2"/>
        <v>0</v>
      </c>
      <c r="AL11" s="3">
        <f t="shared" si="3"/>
        <v>0</v>
      </c>
    </row>
    <row r="12" spans="1:38" ht="18" customHeight="1" x14ac:dyDescent="0.4">
      <c r="A12" s="31">
        <v>8</v>
      </c>
      <c r="B12" s="96"/>
      <c r="C12" s="95"/>
      <c r="D12" s="93"/>
      <c r="E12" s="183"/>
      <c r="F12" s="190"/>
      <c r="G12" s="191"/>
      <c r="H12" s="85"/>
      <c r="I12" s="82"/>
      <c r="J12" s="82"/>
      <c r="K12" s="82"/>
      <c r="L12" s="82"/>
      <c r="M12" s="198"/>
      <c r="N12" s="63"/>
      <c r="O12" s="149">
        <f>COUNTIF($C$5:$C$36,"A")</f>
        <v>0</v>
      </c>
      <c r="P12" s="150">
        <f>COUNTIF($AK$5:$AK$29,"A")</f>
        <v>0</v>
      </c>
      <c r="Q12" s="13"/>
      <c r="R12" s="11" t="s">
        <v>4</v>
      </c>
      <c r="S12" s="138">
        <f>IF(SUM(O$5:O12)&gt;8, IF(SUM(S$5:S11)=8, 0, 8 -SUM(O$5:O11)), O12)</f>
        <v>0</v>
      </c>
      <c r="T12" s="134">
        <f>IF(SUM(P$5:P12)&gt;10, IF(SUM(T$5:T11)=10, 0, 10 -SUM(P$5:P11)), P12)</f>
        <v>0</v>
      </c>
      <c r="U12" s="14" t="s">
        <v>7</v>
      </c>
      <c r="V12" s="151">
        <v>0.2</v>
      </c>
      <c r="W12" s="152">
        <v>0.1</v>
      </c>
      <c r="X12" s="35" t="s">
        <v>5</v>
      </c>
      <c r="Y12" s="132">
        <f t="shared" si="1"/>
        <v>0</v>
      </c>
      <c r="Z12" s="153">
        <f t="shared" si="0"/>
        <v>0</v>
      </c>
      <c r="AB12" s="113" t="s">
        <v>93</v>
      </c>
      <c r="AC12" s="48"/>
      <c r="AD12" s="3"/>
      <c r="AE12" s="3"/>
      <c r="AF12" s="3"/>
      <c r="AG12" s="3"/>
      <c r="AH12" s="3"/>
      <c r="AK12" s="3">
        <f t="shared" si="2"/>
        <v>0</v>
      </c>
      <c r="AL12" s="3">
        <f t="shared" si="3"/>
        <v>0</v>
      </c>
    </row>
    <row r="13" spans="1:38" ht="18" customHeight="1" thickBot="1" x14ac:dyDescent="0.45">
      <c r="A13" s="31">
        <v>9</v>
      </c>
      <c r="B13" s="96"/>
      <c r="C13" s="61"/>
      <c r="D13" s="33"/>
      <c r="E13" s="183"/>
      <c r="F13" s="190"/>
      <c r="G13" s="191"/>
      <c r="H13" s="85"/>
      <c r="I13" s="82"/>
      <c r="J13" s="82"/>
      <c r="K13" s="82"/>
      <c r="L13" s="82"/>
      <c r="M13" s="198"/>
      <c r="N13" s="63"/>
      <c r="O13" s="149">
        <f>COUNTIF($C$5:$C$29,"NE")</f>
        <v>0</v>
      </c>
      <c r="P13" s="154"/>
      <c r="Q13" s="110"/>
      <c r="R13" s="155" t="s">
        <v>48</v>
      </c>
      <c r="S13" s="138">
        <f>IF(SUM(O$5:O13)&gt;8, IF(SUM(S$5:S12)=8, 0, 8 -SUM(O$5:O12)), O13)</f>
        <v>0</v>
      </c>
      <c r="T13" s="53"/>
      <c r="U13" s="156"/>
      <c r="V13" s="157"/>
      <c r="W13" s="157"/>
      <c r="X13" s="158"/>
      <c r="Y13" s="112"/>
      <c r="Z13" s="159"/>
      <c r="AB13" s="113"/>
      <c r="AC13" s="3"/>
      <c r="AD13" s="3"/>
      <c r="AE13" s="3"/>
      <c r="AF13" s="3"/>
      <c r="AG13" s="3"/>
      <c r="AH13" s="3"/>
      <c r="AI13" s="3"/>
      <c r="AJ13" s="3"/>
      <c r="AK13" s="3">
        <f t="shared" si="2"/>
        <v>0</v>
      </c>
      <c r="AL13" s="3">
        <f t="shared" si="3"/>
        <v>0</v>
      </c>
    </row>
    <row r="14" spans="1:38" ht="18" customHeight="1" thickTop="1" thickBot="1" x14ac:dyDescent="0.45">
      <c r="A14" s="31">
        <v>10</v>
      </c>
      <c r="B14" s="96"/>
      <c r="C14" s="61"/>
      <c r="D14" s="33"/>
      <c r="E14" s="183"/>
      <c r="F14" s="190"/>
      <c r="G14" s="191"/>
      <c r="H14" s="85"/>
      <c r="I14" s="82"/>
      <c r="J14" s="82"/>
      <c r="K14" s="82"/>
      <c r="L14" s="82"/>
      <c r="M14" s="198"/>
      <c r="N14" s="63"/>
      <c r="O14" s="160"/>
      <c r="P14" s="26"/>
      <c r="Q14" s="6"/>
      <c r="R14" s="7" t="s">
        <v>8</v>
      </c>
      <c r="S14" s="15">
        <f>SUM(S5:S13)-IF(SUM(S5:S13)=8,IF(S16=0,1,0))</f>
        <v>0</v>
      </c>
      <c r="T14" s="15">
        <f>SUM(T5:T12)</f>
        <v>0</v>
      </c>
      <c r="U14" s="16"/>
      <c r="V14" s="161"/>
      <c r="W14" s="161"/>
      <c r="X14" s="36"/>
      <c r="Y14" s="162">
        <f>IF(S14&gt;8,"ERR",SUM(Y5:Y12))</f>
        <v>0</v>
      </c>
      <c r="Z14" s="21">
        <f>IF(T14&gt;10,"ERR",SUM(Z5:Z12))</f>
        <v>0</v>
      </c>
      <c r="AB14" s="3"/>
      <c r="AC14" s="3"/>
      <c r="AD14" s="3"/>
      <c r="AE14" s="3"/>
      <c r="AF14" s="3"/>
      <c r="AG14" s="3"/>
      <c r="AH14" s="3"/>
      <c r="AI14" s="3"/>
      <c r="AJ14" s="3"/>
      <c r="AK14" s="3">
        <f t="shared" si="2"/>
        <v>0</v>
      </c>
      <c r="AL14" s="3">
        <f t="shared" si="3"/>
        <v>0</v>
      </c>
    </row>
    <row r="15" spans="1:38" ht="18" customHeight="1" thickTop="1" x14ac:dyDescent="0.4">
      <c r="A15" s="31">
        <v>11</v>
      </c>
      <c r="B15" s="96"/>
      <c r="C15" s="95"/>
      <c r="D15" s="93"/>
      <c r="E15" s="184"/>
      <c r="F15" s="190"/>
      <c r="G15" s="191"/>
      <c r="H15" s="85"/>
      <c r="I15" s="82"/>
      <c r="J15" s="82"/>
      <c r="K15" s="82"/>
      <c r="L15" s="82"/>
      <c r="M15" s="198"/>
      <c r="N15" s="63"/>
      <c r="O15" s="163"/>
      <c r="P15" s="27" t="s">
        <v>9</v>
      </c>
      <c r="Q15" s="17"/>
      <c r="R15" s="18"/>
      <c r="S15" s="164">
        <f>IF(COUNTIF($D$5:$D$29,"I")&gt;0,1,0) + IF(COUNTIF($D$5:$D$29,"II")&gt;0,1,0) + IF(COUNTIF($D$5:$D$29,"III")&gt;0,1,0)</f>
        <v>0</v>
      </c>
      <c r="T15" s="134">
        <f>IF(COUNTIF($AL$5:$AL$29,"I")&gt;0,1,0) + IF(COUNTIF($AL$5:$AAL$29,"II")&gt;0,1,0) + IF(COUNTIF($AL$5:$AL$29,"III")&gt;0,1,0)</f>
        <v>0</v>
      </c>
      <c r="U15" s="19" t="s">
        <v>7</v>
      </c>
      <c r="V15" s="142">
        <v>0.5</v>
      </c>
      <c r="W15" s="143">
        <v>0.5</v>
      </c>
      <c r="X15" s="37" t="s">
        <v>5</v>
      </c>
      <c r="Y15" s="165">
        <f>S15*V15</f>
        <v>0</v>
      </c>
      <c r="Z15" s="141">
        <f>+T15*W15</f>
        <v>0</v>
      </c>
      <c r="AB15" s="3"/>
      <c r="AC15" s="3"/>
      <c r="AD15" s="3"/>
      <c r="AE15" s="3"/>
      <c r="AF15" s="3"/>
      <c r="AG15" s="3"/>
      <c r="AH15" s="3"/>
      <c r="AI15" s="3"/>
      <c r="AJ15" s="3"/>
      <c r="AK15" s="3">
        <f t="shared" si="2"/>
        <v>0</v>
      </c>
      <c r="AL15" s="3">
        <f t="shared" si="3"/>
        <v>0</v>
      </c>
    </row>
    <row r="16" spans="1:38" ht="18" customHeight="1" x14ac:dyDescent="0.4">
      <c r="A16" s="31">
        <v>12</v>
      </c>
      <c r="B16" s="97"/>
      <c r="C16" s="95"/>
      <c r="D16" s="93"/>
      <c r="E16" s="183"/>
      <c r="F16" s="190"/>
      <c r="G16" s="191"/>
      <c r="H16" s="85"/>
      <c r="I16" s="82"/>
      <c r="J16" s="82"/>
      <c r="K16" s="82"/>
      <c r="L16" s="82"/>
      <c r="M16" s="198"/>
      <c r="N16" s="39"/>
      <c r="O16" s="166"/>
      <c r="P16" s="28" t="s">
        <v>20</v>
      </c>
      <c r="Q16" s="38"/>
      <c r="R16" s="38"/>
      <c r="S16" s="167">
        <f>C29</f>
        <v>0</v>
      </c>
      <c r="T16" s="168">
        <f>C29</f>
        <v>0</v>
      </c>
      <c r="U16" s="52" t="s">
        <v>7</v>
      </c>
      <c r="V16" s="169">
        <v>1</v>
      </c>
      <c r="W16" s="170">
        <v>1</v>
      </c>
      <c r="X16" s="34" t="s">
        <v>5</v>
      </c>
      <c r="Y16" s="171" t="str">
        <f>IF(S16="c",0.5,IF(S16="d",0.5,IF(S16="e",0.5,IF(S16="f",0.5,IF(S16="g",0.5,IF(S16="h",0.5,IF(S16="ne",0,IF(S16="a",0,IF(S16="b",0.3,IF(S16="",0,"error"))))))))))</f>
        <v>error</v>
      </c>
      <c r="Z16" s="148" t="str">
        <f>IF(T16="c",0.3,IF(T16="d",0.5,IF(T16="e",0.5,IF(T16="f",0.5,IF(T16="g",0.5,IF(T16="h",0.5,IF(T16="a",0,IF(T16="b",0,IF(T16="",0,"error")))))))))</f>
        <v>error</v>
      </c>
      <c r="AB16" s="3"/>
      <c r="AC16" s="3"/>
      <c r="AD16" s="3"/>
      <c r="AE16" s="3"/>
      <c r="AF16" s="3"/>
      <c r="AG16" s="3"/>
      <c r="AH16" s="3"/>
      <c r="AI16" s="3"/>
      <c r="AJ16" s="3"/>
      <c r="AK16" s="3">
        <f t="shared" si="2"/>
        <v>0</v>
      </c>
      <c r="AL16" s="3">
        <f t="shared" si="3"/>
        <v>0</v>
      </c>
    </row>
    <row r="17" spans="1:41" ht="18" customHeight="1" thickBot="1" x14ac:dyDescent="0.45">
      <c r="A17" s="31">
        <v>13</v>
      </c>
      <c r="B17" s="96"/>
      <c r="C17" s="95"/>
      <c r="D17" s="93"/>
      <c r="E17" s="184"/>
      <c r="F17" s="190"/>
      <c r="G17" s="191"/>
      <c r="H17" s="85"/>
      <c r="I17" s="82"/>
      <c r="J17" s="82"/>
      <c r="K17" s="82"/>
      <c r="L17" s="82"/>
      <c r="M17" s="198"/>
      <c r="N17" s="63"/>
      <c r="O17" s="172"/>
      <c r="P17" s="29" t="s">
        <v>21</v>
      </c>
      <c r="Q17" s="20"/>
      <c r="R17" s="20"/>
      <c r="S17" s="173"/>
      <c r="T17" s="50">
        <f>F30</f>
        <v>0</v>
      </c>
      <c r="U17" s="19" t="s">
        <v>7</v>
      </c>
      <c r="V17" s="169">
        <v>1</v>
      </c>
      <c r="W17" s="170">
        <v>1</v>
      </c>
      <c r="X17" s="35" t="s">
        <v>5</v>
      </c>
      <c r="Y17" s="174">
        <f>S17*V17</f>
        <v>0</v>
      </c>
      <c r="Z17" s="153">
        <f>+T17*W17</f>
        <v>0</v>
      </c>
      <c r="AB17" s="3"/>
      <c r="AC17" s="3"/>
      <c r="AD17" s="3"/>
      <c r="AE17" s="3"/>
      <c r="AF17" s="3"/>
      <c r="AG17" s="3"/>
      <c r="AH17" s="3"/>
      <c r="AI17" s="3"/>
      <c r="AJ17" s="3"/>
      <c r="AK17" s="3">
        <f t="shared" si="2"/>
        <v>0</v>
      </c>
      <c r="AL17" s="3">
        <f t="shared" si="3"/>
        <v>0</v>
      </c>
    </row>
    <row r="18" spans="1:41" s="5" customFormat="1" ht="18" customHeight="1" thickTop="1" thickBot="1" x14ac:dyDescent="0.45">
      <c r="A18" s="31">
        <v>14</v>
      </c>
      <c r="B18" s="96"/>
      <c r="C18" s="61"/>
      <c r="D18" s="33"/>
      <c r="E18" s="184"/>
      <c r="F18" s="190"/>
      <c r="G18" s="191"/>
      <c r="H18" s="85"/>
      <c r="I18" s="82"/>
      <c r="J18" s="82"/>
      <c r="K18" s="82"/>
      <c r="L18" s="82"/>
      <c r="M18" s="198"/>
      <c r="N18" s="114"/>
      <c r="O18" s="172"/>
      <c r="P18" s="30" t="s">
        <v>17</v>
      </c>
      <c r="Q18" s="22"/>
      <c r="R18" s="22"/>
      <c r="S18" s="22"/>
      <c r="T18" s="22"/>
      <c r="U18" s="22"/>
      <c r="V18" s="22"/>
      <c r="W18" s="23"/>
      <c r="X18" s="24" t="s">
        <v>5</v>
      </c>
      <c r="Y18" s="175">
        <f>SUM(Y14:Y16)</f>
        <v>0</v>
      </c>
      <c r="Z18" s="25">
        <f>SUM(Z14:Z17)</f>
        <v>0</v>
      </c>
      <c r="AB18" s="3"/>
      <c r="AC18" s="3"/>
      <c r="AD18" s="3"/>
      <c r="AE18" s="3"/>
      <c r="AF18" s="3"/>
      <c r="AG18" s="3"/>
      <c r="AH18" s="3"/>
      <c r="AI18" s="3"/>
      <c r="AJ18" s="3"/>
      <c r="AK18" s="3">
        <f t="shared" si="2"/>
        <v>0</v>
      </c>
      <c r="AL18" s="3">
        <f t="shared" si="3"/>
        <v>0</v>
      </c>
    </row>
    <row r="19" spans="1:41" ht="18" customHeight="1" thickTop="1" thickBot="1" x14ac:dyDescent="0.45">
      <c r="A19" s="31">
        <v>15</v>
      </c>
      <c r="B19" s="97"/>
      <c r="C19" s="61"/>
      <c r="D19" s="33"/>
      <c r="E19" s="184"/>
      <c r="F19" s="190"/>
      <c r="G19" s="191"/>
      <c r="H19" s="85"/>
      <c r="I19" s="82"/>
      <c r="J19" s="82"/>
      <c r="K19" s="82"/>
      <c r="L19" s="82"/>
      <c r="M19" s="198"/>
      <c r="N19" s="63"/>
      <c r="O19" s="176"/>
      <c r="P19" s="30" t="s">
        <v>34</v>
      </c>
      <c r="Q19" s="30"/>
      <c r="R19" s="30"/>
      <c r="S19" s="30"/>
      <c r="T19" s="30"/>
      <c r="U19" s="30"/>
      <c r="V19" s="30"/>
      <c r="W19" s="30"/>
      <c r="X19" s="24" t="s">
        <v>5</v>
      </c>
      <c r="Y19" s="3"/>
      <c r="Z19" s="25">
        <f>G30</f>
        <v>-0.3</v>
      </c>
      <c r="AB19" s="113" t="s">
        <v>100</v>
      </c>
      <c r="AC19" s="3"/>
      <c r="AD19" s="3"/>
      <c r="AE19" s="3"/>
      <c r="AF19" s="3"/>
      <c r="AG19" s="3"/>
      <c r="AH19" s="3"/>
      <c r="AI19" s="3"/>
      <c r="AJ19" s="3"/>
      <c r="AK19" s="3">
        <f t="shared" si="2"/>
        <v>0</v>
      </c>
      <c r="AL19" s="3">
        <f t="shared" si="3"/>
        <v>0</v>
      </c>
    </row>
    <row r="20" spans="1:41" ht="18" customHeight="1" thickTop="1" thickBot="1" x14ac:dyDescent="0.45">
      <c r="A20" s="31">
        <v>16</v>
      </c>
      <c r="B20" s="96"/>
      <c r="C20" s="61"/>
      <c r="D20" s="33"/>
      <c r="E20" s="184"/>
      <c r="F20" s="190"/>
      <c r="G20" s="191"/>
      <c r="H20" s="85"/>
      <c r="I20" s="82"/>
      <c r="J20" s="82"/>
      <c r="K20" s="82"/>
      <c r="L20" s="82"/>
      <c r="M20" s="198"/>
      <c r="N20" s="63"/>
      <c r="O20" s="172"/>
      <c r="AB20" s="113" t="s">
        <v>101</v>
      </c>
      <c r="AC20" s="3"/>
      <c r="AD20" s="3"/>
      <c r="AE20" s="3"/>
      <c r="AF20" s="3"/>
      <c r="AG20" s="3"/>
      <c r="AH20" s="3"/>
      <c r="AI20" s="3"/>
      <c r="AJ20" s="3"/>
      <c r="AK20" s="3">
        <f t="shared" si="2"/>
        <v>0</v>
      </c>
      <c r="AL20" s="3">
        <f t="shared" si="3"/>
        <v>0</v>
      </c>
    </row>
    <row r="21" spans="1:41" ht="18" customHeight="1" thickTop="1" thickBot="1" x14ac:dyDescent="0.45">
      <c r="A21" s="31">
        <v>17</v>
      </c>
      <c r="B21" s="96"/>
      <c r="C21" s="61"/>
      <c r="D21" s="33"/>
      <c r="E21" s="184"/>
      <c r="F21" s="190"/>
      <c r="G21" s="191"/>
      <c r="H21" s="85"/>
      <c r="I21" s="82"/>
      <c r="J21" s="82"/>
      <c r="K21" s="82"/>
      <c r="L21" s="82"/>
      <c r="M21" s="198"/>
      <c r="N21" s="63"/>
      <c r="O21" s="172"/>
      <c r="P21" s="30" t="s">
        <v>18</v>
      </c>
      <c r="Q21" s="22"/>
      <c r="R21" s="22"/>
      <c r="S21" s="22"/>
      <c r="T21" s="22"/>
      <c r="U21" s="22"/>
      <c r="V21" s="22"/>
      <c r="W21" s="23"/>
      <c r="X21" s="24" t="s">
        <v>5</v>
      </c>
      <c r="Y21" s="175">
        <f>10-I30</f>
        <v>10</v>
      </c>
      <c r="Z21" s="25">
        <f>10-M30</f>
        <v>10</v>
      </c>
      <c r="AB21" s="3"/>
      <c r="AC21" s="3"/>
      <c r="AD21" s="3"/>
      <c r="AE21" s="3"/>
      <c r="AF21" s="3"/>
      <c r="AG21" s="3"/>
      <c r="AH21" s="3"/>
      <c r="AI21" s="3"/>
      <c r="AJ21" s="3"/>
      <c r="AK21" s="3">
        <f t="shared" si="2"/>
        <v>0</v>
      </c>
      <c r="AL21" s="3">
        <f t="shared" si="3"/>
        <v>0</v>
      </c>
    </row>
    <row r="22" spans="1:41" ht="18" customHeight="1" thickTop="1" x14ac:dyDescent="0.4">
      <c r="A22" s="31">
        <v>18</v>
      </c>
      <c r="B22" s="97"/>
      <c r="C22" s="61"/>
      <c r="D22" s="33"/>
      <c r="E22" s="184"/>
      <c r="F22" s="190"/>
      <c r="G22" s="191"/>
      <c r="H22" s="85"/>
      <c r="I22" s="82"/>
      <c r="J22" s="82"/>
      <c r="K22" s="82"/>
      <c r="L22" s="82"/>
      <c r="M22" s="198"/>
      <c r="N22" s="39"/>
      <c r="O22" s="172"/>
      <c r="AB22" s="3"/>
      <c r="AC22" s="3"/>
      <c r="AD22" s="3"/>
      <c r="AE22" s="3"/>
      <c r="AF22" s="3"/>
      <c r="AG22" s="3"/>
      <c r="AH22" s="3"/>
      <c r="AI22" s="3"/>
      <c r="AJ22" s="3"/>
      <c r="AK22" s="3">
        <f t="shared" si="2"/>
        <v>0</v>
      </c>
      <c r="AL22" s="3">
        <f t="shared" si="3"/>
        <v>0</v>
      </c>
    </row>
    <row r="23" spans="1:41" ht="18" customHeight="1" thickBot="1" x14ac:dyDescent="0.45">
      <c r="A23" s="31">
        <v>19</v>
      </c>
      <c r="B23" s="96"/>
      <c r="C23" s="95"/>
      <c r="D23" s="93"/>
      <c r="E23" s="184"/>
      <c r="F23" s="190"/>
      <c r="G23" s="191"/>
      <c r="H23" s="85"/>
      <c r="I23" s="82"/>
      <c r="J23" s="82"/>
      <c r="K23" s="82"/>
      <c r="L23" s="82"/>
      <c r="M23" s="198"/>
      <c r="N23" s="39"/>
      <c r="O23" s="172"/>
      <c r="P23" s="116" t="s">
        <v>35</v>
      </c>
      <c r="Q23" s="117"/>
      <c r="R23" s="117"/>
      <c r="S23" s="117"/>
      <c r="T23" s="117"/>
      <c r="U23" s="117"/>
      <c r="V23" s="117"/>
      <c r="W23" s="117"/>
      <c r="X23" s="118"/>
      <c r="Y23" s="118">
        <f>8-S14</f>
        <v>8</v>
      </c>
      <c r="Z23" s="117">
        <f>IF(T14&gt;=7, 0, IF(T14&gt;=5, 4, IF(T14&gt;=3, 6, IF(T14 &gt;= 1, 8, IF(T14 &lt; 1, 10 )))))</f>
        <v>10</v>
      </c>
      <c r="AA23" s="119" t="s">
        <v>36</v>
      </c>
      <c r="AB23" s="117"/>
      <c r="AC23" s="3"/>
      <c r="AD23" s="3"/>
      <c r="AE23" s="3"/>
      <c r="AF23" s="3"/>
      <c r="AG23" s="3"/>
      <c r="AH23" s="3"/>
      <c r="AI23" s="3"/>
      <c r="AJ23" s="3"/>
      <c r="AK23" s="3">
        <f t="shared" si="2"/>
        <v>0</v>
      </c>
      <c r="AL23" s="3">
        <f t="shared" si="3"/>
        <v>0</v>
      </c>
    </row>
    <row r="24" spans="1:41" ht="18" customHeight="1" thickTop="1" thickBot="1" x14ac:dyDescent="0.45">
      <c r="A24" s="31">
        <v>20</v>
      </c>
      <c r="B24" s="32"/>
      <c r="C24" s="61"/>
      <c r="D24" s="33"/>
      <c r="E24" s="184"/>
      <c r="F24" s="190"/>
      <c r="G24" s="191"/>
      <c r="H24" s="85"/>
      <c r="I24" s="82"/>
      <c r="J24" s="82"/>
      <c r="K24" s="82"/>
      <c r="L24" s="82"/>
      <c r="M24" s="198"/>
      <c r="N24" s="39"/>
      <c r="O24" s="172"/>
      <c r="P24" s="30" t="s">
        <v>19</v>
      </c>
      <c r="Q24" s="22"/>
      <c r="R24" s="22"/>
      <c r="S24" s="22"/>
      <c r="T24" s="22"/>
      <c r="U24" s="22"/>
      <c r="V24" s="22"/>
      <c r="W24" s="23"/>
      <c r="X24" s="24" t="s">
        <v>5</v>
      </c>
      <c r="Y24" s="175">
        <f>+Y18+Y21-Y23</f>
        <v>2</v>
      </c>
      <c r="Z24" s="25">
        <f>+Z18+Z19+Z21-Z23</f>
        <v>-0.30000000000000071</v>
      </c>
      <c r="AB24" s="3"/>
      <c r="AC24" s="3"/>
      <c r="AK24" s="3">
        <f t="shared" si="2"/>
        <v>0</v>
      </c>
      <c r="AL24" s="3">
        <f t="shared" si="3"/>
        <v>0</v>
      </c>
    </row>
    <row r="25" spans="1:41" ht="18" customHeight="1" thickTop="1" x14ac:dyDescent="0.4">
      <c r="A25" s="31">
        <v>21</v>
      </c>
      <c r="B25" s="32"/>
      <c r="C25" s="61"/>
      <c r="D25" s="33"/>
      <c r="E25" s="184"/>
      <c r="F25" s="190"/>
      <c r="G25" s="191"/>
      <c r="H25" s="85"/>
      <c r="I25" s="82"/>
      <c r="J25" s="82"/>
      <c r="K25" s="82"/>
      <c r="L25" s="82"/>
      <c r="M25" s="198"/>
      <c r="N25" s="39"/>
      <c r="O25" s="172"/>
      <c r="Y25" s="177" t="s">
        <v>91</v>
      </c>
      <c r="Z25" s="178" t="s">
        <v>92</v>
      </c>
      <c r="AB25" s="3"/>
      <c r="AC25" s="3"/>
      <c r="AK25" s="3">
        <f t="shared" si="2"/>
        <v>0</v>
      </c>
      <c r="AL25" s="3">
        <f t="shared" si="3"/>
        <v>0</v>
      </c>
    </row>
    <row r="26" spans="1:41" ht="18" customHeight="1" x14ac:dyDescent="0.4">
      <c r="A26" s="31">
        <v>22</v>
      </c>
      <c r="B26" s="32"/>
      <c r="C26" s="61"/>
      <c r="D26" s="33"/>
      <c r="E26" s="184"/>
      <c r="F26" s="190"/>
      <c r="G26" s="191"/>
      <c r="H26" s="85"/>
      <c r="I26" s="82"/>
      <c r="J26" s="82"/>
      <c r="K26" s="82"/>
      <c r="L26" s="82"/>
      <c r="M26" s="198"/>
      <c r="N26" s="39"/>
      <c r="O26" s="172"/>
      <c r="AB26" s="3"/>
      <c r="AK26" s="3">
        <f t="shared" si="2"/>
        <v>0</v>
      </c>
      <c r="AL26" s="3">
        <f t="shared" si="3"/>
        <v>0</v>
      </c>
    </row>
    <row r="27" spans="1:41" ht="18" customHeight="1" x14ac:dyDescent="0.4">
      <c r="A27" s="31">
        <v>23</v>
      </c>
      <c r="B27" s="32" t="s">
        <v>32</v>
      </c>
      <c r="C27" s="61"/>
      <c r="D27" s="33"/>
      <c r="E27" s="184"/>
      <c r="F27" s="190"/>
      <c r="G27" s="191"/>
      <c r="H27" s="85"/>
      <c r="I27" s="82"/>
      <c r="J27" s="82"/>
      <c r="K27" s="82"/>
      <c r="L27" s="82"/>
      <c r="M27" s="198"/>
      <c r="N27" s="39"/>
      <c r="O27" s="172"/>
      <c r="AB27" s="3"/>
      <c r="AK27" s="3">
        <f t="shared" si="2"/>
        <v>0</v>
      </c>
      <c r="AL27" s="3">
        <f t="shared" si="3"/>
        <v>0</v>
      </c>
    </row>
    <row r="28" spans="1:41" ht="18" customHeight="1" x14ac:dyDescent="0.4">
      <c r="A28" s="31">
        <v>24</v>
      </c>
      <c r="B28" s="32" t="s">
        <v>31</v>
      </c>
      <c r="C28" s="61"/>
      <c r="D28" s="121"/>
      <c r="E28" s="184"/>
      <c r="F28" s="190"/>
      <c r="G28" s="193">
        <v>-0.3</v>
      </c>
      <c r="H28" s="85"/>
      <c r="I28" s="82"/>
      <c r="J28" s="82"/>
      <c r="K28" s="82"/>
      <c r="L28" s="82"/>
      <c r="M28" s="198"/>
      <c r="N28" s="39"/>
      <c r="O28" s="172"/>
      <c r="AK28" s="3">
        <f t="shared" si="2"/>
        <v>0</v>
      </c>
      <c r="AL28" s="3">
        <f t="shared" si="3"/>
        <v>0</v>
      </c>
    </row>
    <row r="29" spans="1:41" ht="18" customHeight="1" thickBot="1" x14ac:dyDescent="0.45">
      <c r="A29" s="56">
        <v>25</v>
      </c>
      <c r="B29" s="202"/>
      <c r="C29" s="62"/>
      <c r="D29" s="54"/>
      <c r="E29" s="185"/>
      <c r="F29" s="194"/>
      <c r="G29" s="195"/>
      <c r="H29" s="86"/>
      <c r="I29" s="87"/>
      <c r="J29" s="87"/>
      <c r="K29" s="87"/>
      <c r="L29" s="87"/>
      <c r="M29" s="199"/>
      <c r="N29" s="64"/>
      <c r="O29" s="179"/>
      <c r="AK29" s="3">
        <f t="shared" si="2"/>
        <v>0</v>
      </c>
      <c r="AL29" s="3">
        <f t="shared" si="3"/>
        <v>0</v>
      </c>
    </row>
    <row r="30" spans="1:41" ht="21" thickTop="1" thickBot="1" x14ac:dyDescent="0.4">
      <c r="B30" s="55" t="s">
        <v>12</v>
      </c>
      <c r="C30" s="58">
        <f>COUNTA(C5:C29)</f>
        <v>0</v>
      </c>
      <c r="D30" s="55"/>
      <c r="E30" s="186"/>
      <c r="F30" s="57">
        <f>SUM(F5:F29)</f>
        <v>0</v>
      </c>
      <c r="G30" s="57">
        <f>SUM(G5:G29)</f>
        <v>-0.3</v>
      </c>
      <c r="H30" s="88" t="s">
        <v>97</v>
      </c>
      <c r="I30" s="201">
        <f>SUM(H5:L29)</f>
        <v>0</v>
      </c>
      <c r="J30" s="89"/>
      <c r="K30" s="89"/>
      <c r="L30" s="89" t="s">
        <v>98</v>
      </c>
      <c r="M30" s="200">
        <f>SUM(H5:M29)</f>
        <v>0</v>
      </c>
      <c r="N30" s="1"/>
    </row>
    <row r="31" spans="1:41" ht="30.5" thickTop="1" x14ac:dyDescent="0.55000000000000004">
      <c r="AM31" s="66">
        <v>0.8</v>
      </c>
      <c r="AN31" s="65" t="s">
        <v>5</v>
      </c>
      <c r="AO31" s="67">
        <f t="shared" ref="AO31:AO38" si="4">+AK31*AM31</f>
        <v>0</v>
      </c>
    </row>
    <row r="32" spans="1:41" ht="30" x14ac:dyDescent="0.55000000000000004">
      <c r="AM32" s="69">
        <v>0.7</v>
      </c>
      <c r="AN32" s="68" t="s">
        <v>5</v>
      </c>
      <c r="AO32" s="70">
        <f t="shared" si="4"/>
        <v>0</v>
      </c>
    </row>
    <row r="33" spans="36:43" ht="30" x14ac:dyDescent="0.55000000000000004">
      <c r="AM33" s="69">
        <v>0.6</v>
      </c>
      <c r="AN33" s="68" t="s">
        <v>5</v>
      </c>
      <c r="AO33" s="70">
        <f t="shared" si="4"/>
        <v>0</v>
      </c>
    </row>
    <row r="34" spans="36:43" ht="30" x14ac:dyDescent="0.55000000000000004">
      <c r="AM34" s="69">
        <v>0.5</v>
      </c>
      <c r="AN34" s="68" t="s">
        <v>5</v>
      </c>
      <c r="AO34" s="70">
        <f t="shared" si="4"/>
        <v>0</v>
      </c>
    </row>
    <row r="35" spans="36:43" ht="30" x14ac:dyDescent="0.55000000000000004">
      <c r="AM35" s="69">
        <v>0.4</v>
      </c>
      <c r="AN35" s="68" t="s">
        <v>5</v>
      </c>
      <c r="AO35" s="70">
        <f t="shared" si="4"/>
        <v>0</v>
      </c>
    </row>
    <row r="36" spans="36:43" ht="30" x14ac:dyDescent="0.55000000000000004">
      <c r="AM36" s="69">
        <v>0.3</v>
      </c>
      <c r="AN36" s="68" t="s">
        <v>5</v>
      </c>
      <c r="AO36" s="70">
        <f t="shared" si="4"/>
        <v>0</v>
      </c>
    </row>
    <row r="37" spans="36:43" ht="30" x14ac:dyDescent="0.55000000000000004">
      <c r="AM37" s="69">
        <v>0.2</v>
      </c>
      <c r="AN37" s="68" t="s">
        <v>5</v>
      </c>
      <c r="AO37" s="70">
        <f t="shared" si="4"/>
        <v>0</v>
      </c>
    </row>
    <row r="38" spans="36:43" ht="30.5" thickBot="1" x14ac:dyDescent="0.6">
      <c r="AM38" s="72">
        <v>0.1</v>
      </c>
      <c r="AN38" s="71" t="s">
        <v>5</v>
      </c>
      <c r="AO38" s="73">
        <f t="shared" si="4"/>
        <v>0</v>
      </c>
    </row>
    <row r="39" spans="36:43" ht="40" thickBot="1" x14ac:dyDescent="1.1499999999999999">
      <c r="AM39" s="75"/>
      <c r="AN39" s="74"/>
      <c r="AO39" s="76">
        <f>IF(AK39&gt;10,"ERR",SUM(AO31:AO38))</f>
        <v>0</v>
      </c>
    </row>
    <row r="40" spans="36:43" ht="30" x14ac:dyDescent="0.55000000000000004">
      <c r="AM40" s="78">
        <v>0.5</v>
      </c>
      <c r="AN40" s="77" t="s">
        <v>5</v>
      </c>
      <c r="AO40" s="79">
        <f>+AK40*AM40</f>
        <v>0</v>
      </c>
    </row>
    <row r="41" spans="36:43" ht="30" x14ac:dyDescent="0.55000000000000004">
      <c r="AM41" s="80"/>
      <c r="AN41" s="68" t="s">
        <v>5</v>
      </c>
      <c r="AO41" s="70">
        <f>IF(AK41="c",0.3,IF(AK41="d",0.5,IF(AK41="e",0.5,IF(AK41="f",0.5,IF(AK41="a",0,IF(AK41="b",0,IF(AK41="",0,"error")))))))</f>
        <v>0</v>
      </c>
    </row>
    <row r="42" spans="36:43" ht="15" customHeight="1" thickBot="1" x14ac:dyDescent="0.6">
      <c r="AM42" s="81"/>
      <c r="AN42" s="71" t="s">
        <v>5</v>
      </c>
      <c r="AO42" s="73">
        <f>+AK42</f>
        <v>0</v>
      </c>
    </row>
    <row r="43" spans="36:43" ht="15.75" customHeight="1" x14ac:dyDescent="0.35">
      <c r="AJ43" s="207" t="s">
        <v>22</v>
      </c>
      <c r="AK43" s="208"/>
      <c r="AL43" s="208"/>
      <c r="AM43" s="208"/>
      <c r="AN43" s="211"/>
      <c r="AO43" s="213">
        <f>SUM(AO39:AO42)</f>
        <v>0</v>
      </c>
    </row>
    <row r="44" spans="36:43" ht="16" thickBot="1" x14ac:dyDescent="0.4">
      <c r="AJ44" s="209"/>
      <c r="AK44" s="210"/>
      <c r="AL44" s="210"/>
      <c r="AM44" s="210"/>
      <c r="AN44" s="212"/>
      <c r="AO44" s="214"/>
    </row>
    <row r="45" spans="36:43" ht="303" thickTop="1" x14ac:dyDescent="8.25">
      <c r="AQ45" s="105" t="str">
        <f>+H30</f>
        <v>KM:</v>
      </c>
    </row>
  </sheetData>
  <mergeCells count="3">
    <mergeCell ref="AO43:AO44"/>
    <mergeCell ref="AJ43:AM44"/>
    <mergeCell ref="AN43:AN44"/>
  </mergeCells>
  <conditionalFormatting sqref="AO39">
    <cfRule type="cellIs" dxfId="107" priority="6" stopIfTrue="1" operator="equal">
      <formula>"ERR"</formula>
    </cfRule>
  </conditionalFormatting>
  <conditionalFormatting sqref="AA6:AA8">
    <cfRule type="cellIs" dxfId="106" priority="2" operator="greaterThan">
      <formula>5</formula>
    </cfRule>
  </conditionalFormatting>
  <conditionalFormatting sqref="Z14">
    <cfRule type="cellIs" dxfId="105" priority="4" stopIfTrue="1" operator="equal">
      <formula>"ERR"</formula>
    </cfRule>
  </conditionalFormatting>
  <conditionalFormatting sqref="T14">
    <cfRule type="cellIs" dxfId="104" priority="5" stopIfTrue="1" operator="between">
      <formula>0.1</formula>
      <formula>9.9</formula>
    </cfRule>
  </conditionalFormatting>
  <conditionalFormatting sqref="AA5">
    <cfRule type="cellIs" dxfId="103" priority="3" operator="greaterThan">
      <formula>5</formula>
    </cfRule>
  </conditionalFormatting>
  <conditionalFormatting sqref="S14">
    <cfRule type="cellIs" dxfId="102" priority="1" stopIfTrue="1" operator="between">
      <formula>0.1</formula>
      <formula>9.9</formula>
    </cfRule>
  </conditionalFormatting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1"/>
  <headerFooter alignWithMargins="0">
    <oddFooter xml:space="preserve">&amp;R&amp;"Times New Roman,Normal"&amp;8TT, NOR  19.11.05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Q45"/>
  <sheetViews>
    <sheetView zoomScale="70" zoomScaleNormal="70" workbookViewId="0">
      <selection activeCell="A10" sqref="A1:XFD1048576"/>
    </sheetView>
  </sheetViews>
  <sheetFormatPr baseColWidth="10" defaultColWidth="8.921875" defaultRowHeight="15.5" x14ac:dyDescent="0.35"/>
  <cols>
    <col min="1" max="1" width="3.84375" customWidth="1"/>
    <col min="2" max="2" width="30.61328125" customWidth="1"/>
    <col min="3" max="3" width="5.4609375" style="2" customWidth="1"/>
    <col min="4" max="5" width="3.15234375" style="2" customWidth="1"/>
    <col min="6" max="6" width="4.84375" style="47" customWidth="1"/>
    <col min="7" max="7" width="7.15234375" style="47" customWidth="1"/>
    <col min="8" max="8" width="6.4609375" style="47" customWidth="1"/>
    <col min="9" max="11" width="3.921875" style="47" customWidth="1"/>
    <col min="12" max="12" width="2.84375" style="47" customWidth="1"/>
    <col min="13" max="13" width="5.69140625" style="47" customWidth="1"/>
    <col min="14" max="14" width="26.15234375" customWidth="1"/>
    <col min="15" max="15" width="2.4609375" customWidth="1"/>
    <col min="16" max="16" width="1.84375" style="2" customWidth="1"/>
    <col min="17" max="17" width="1.921875" style="1" customWidth="1"/>
    <col min="18" max="18" width="2.53515625" style="1" customWidth="1"/>
    <col min="19" max="19" width="3.07421875" style="1" customWidth="1"/>
    <col min="20" max="20" width="4.3828125" style="1" customWidth="1"/>
    <col min="21" max="21" width="2" customWidth="1"/>
    <col min="22" max="22" width="4.23046875" customWidth="1"/>
    <col min="23" max="23" width="4.07421875" style="4" customWidth="1"/>
    <col min="24" max="24" width="2" style="2" customWidth="1"/>
    <col min="25" max="25" width="5.07421875" style="2" customWidth="1"/>
    <col min="26" max="26" width="6.69140625" customWidth="1"/>
    <col min="27" max="27" width="3" customWidth="1"/>
    <col min="28" max="28" width="18.23046875" customWidth="1"/>
    <col min="29" max="29" width="3" customWidth="1"/>
    <col min="30" max="30" width="4.4609375" customWidth="1"/>
    <col min="31" max="31" width="1.4609375" customWidth="1"/>
    <col min="32" max="36" width="4.4609375" customWidth="1"/>
    <col min="37" max="37" width="6.07421875" customWidth="1"/>
    <col min="39" max="39" width="8.3828125" customWidth="1"/>
    <col min="40" max="40" width="4.53515625" customWidth="1"/>
    <col min="41" max="41" width="10.61328125" customWidth="1"/>
    <col min="43" max="43" width="91.07421875" customWidth="1"/>
  </cols>
  <sheetData>
    <row r="1" spans="1:38" s="3" customFormat="1" ht="52.5" customHeight="1" x14ac:dyDescent="0.2">
      <c r="B1" s="8" t="s">
        <v>24</v>
      </c>
      <c r="C1" s="9"/>
      <c r="D1" s="9"/>
      <c r="E1" s="9"/>
      <c r="F1" s="46"/>
      <c r="G1" s="46"/>
    </row>
    <row r="2" spans="1:38" s="3" customFormat="1" ht="23.25" customHeight="1" x14ac:dyDescent="0.4">
      <c r="B2" s="59" t="s">
        <v>23</v>
      </c>
      <c r="C2" s="91" t="s">
        <v>73</v>
      </c>
      <c r="D2" s="9"/>
      <c r="E2" s="9"/>
      <c r="F2" s="46"/>
      <c r="G2" s="46"/>
      <c r="H2" s="46"/>
      <c r="I2" s="46"/>
      <c r="J2" s="46"/>
      <c r="K2" s="46"/>
      <c r="L2" s="46"/>
      <c r="M2" s="46"/>
    </row>
    <row r="3" spans="1:38" s="3" customFormat="1" ht="21.75" customHeight="1" x14ac:dyDescent="0.35">
      <c r="B3" s="8"/>
      <c r="C3" s="9"/>
      <c r="D3" s="9"/>
      <c r="E3" s="9"/>
      <c r="F3" s="46"/>
      <c r="G3" s="46"/>
      <c r="H3" s="46"/>
      <c r="I3" s="46"/>
      <c r="J3" s="46"/>
      <c r="K3" s="46"/>
      <c r="L3" s="46"/>
      <c r="M3" s="196" t="s">
        <v>95</v>
      </c>
      <c r="O3" s="120"/>
    </row>
    <row r="4" spans="1:38" s="3" customFormat="1" ht="15.75" customHeight="1" x14ac:dyDescent="0.3">
      <c r="A4" s="40"/>
      <c r="B4" s="45" t="s">
        <v>13</v>
      </c>
      <c r="C4" s="42" t="s">
        <v>14</v>
      </c>
      <c r="D4" s="42" t="s">
        <v>11</v>
      </c>
      <c r="E4" s="180" t="s">
        <v>94</v>
      </c>
      <c r="F4" s="187" t="s">
        <v>21</v>
      </c>
      <c r="G4" s="187" t="s">
        <v>33</v>
      </c>
      <c r="H4" s="90" t="s">
        <v>15</v>
      </c>
      <c r="I4" s="90"/>
      <c r="J4" s="90"/>
      <c r="K4" s="90"/>
      <c r="L4" s="90"/>
      <c r="M4" s="187" t="s">
        <v>96</v>
      </c>
      <c r="N4" s="43" t="s">
        <v>16</v>
      </c>
      <c r="O4" s="123" t="s">
        <v>91</v>
      </c>
      <c r="P4" s="124" t="s">
        <v>92</v>
      </c>
      <c r="Q4" s="125"/>
      <c r="R4" s="125"/>
      <c r="S4" s="123" t="s">
        <v>91</v>
      </c>
      <c r="T4" s="124" t="s">
        <v>92</v>
      </c>
      <c r="U4" s="125"/>
      <c r="V4" s="123" t="s">
        <v>91</v>
      </c>
      <c r="W4" s="124" t="s">
        <v>92</v>
      </c>
      <c r="X4" s="125"/>
      <c r="Y4" s="123" t="s">
        <v>91</v>
      </c>
      <c r="Z4" s="124" t="s">
        <v>92</v>
      </c>
    </row>
    <row r="5" spans="1:38" s="3" customFormat="1" ht="18" customHeight="1" x14ac:dyDescent="0.4">
      <c r="A5" s="44">
        <v>1</v>
      </c>
      <c r="B5" s="97"/>
      <c r="C5" s="60"/>
      <c r="D5" s="41"/>
      <c r="E5" s="181"/>
      <c r="F5" s="188"/>
      <c r="G5" s="189"/>
      <c r="H5" s="83"/>
      <c r="I5" s="84"/>
      <c r="J5" s="84"/>
      <c r="K5" s="84"/>
      <c r="L5" s="84"/>
      <c r="M5" s="197"/>
      <c r="N5" s="101"/>
      <c r="O5" s="126">
        <f>COUNTIF($C$5:$C$36,"H")</f>
        <v>0</v>
      </c>
      <c r="P5" s="127">
        <f>COUNTIF($AK$5:$AK$29,"H")</f>
        <v>0</v>
      </c>
      <c r="Q5" s="106"/>
      <c r="R5" s="107" t="s">
        <v>26</v>
      </c>
      <c r="S5" s="128">
        <f>IF(SUM(O$5:O5)&gt;8, IF(SUM(S5:S$5)=8, 0, 8 -SUM(O5:O$5)), O5)</f>
        <v>0</v>
      </c>
      <c r="T5" s="129">
        <f>IF(SUM(P$5:P5)&gt;10, IF(SUM(T5:T$5)=10, 0, 10 -SUM(P5:P$5)), P5)</f>
        <v>0</v>
      </c>
      <c r="U5" s="108" t="s">
        <v>7</v>
      </c>
      <c r="V5" s="130">
        <v>0.8</v>
      </c>
      <c r="W5" s="131">
        <v>0.8</v>
      </c>
      <c r="X5" s="109" t="s">
        <v>5</v>
      </c>
      <c r="Y5" s="132">
        <f>+S5*V5</f>
        <v>0</v>
      </c>
      <c r="Z5" s="133">
        <f t="shared" ref="Z5:Z12" si="0">+T5*W5</f>
        <v>0</v>
      </c>
      <c r="AA5" s="134">
        <f>COUNTIF($AL$5:$AL$29,"I")</f>
        <v>0</v>
      </c>
      <c r="AB5" s="135" t="str">
        <f>IF(AA5&gt;5,"zuviel Elemente aus Gr.I","Gr I  Ok")</f>
        <v>Gr I  Ok</v>
      </c>
      <c r="AC5" s="53"/>
      <c r="AK5" s="3">
        <f>IF(ISBLANK(E5),C5,0)</f>
        <v>0</v>
      </c>
      <c r="AL5" s="3">
        <f>IF(ISBLANK(E5),D5,0)</f>
        <v>0</v>
      </c>
    </row>
    <row r="6" spans="1:38" s="3" customFormat="1" ht="18" customHeight="1" x14ac:dyDescent="0.4">
      <c r="A6" s="31">
        <v>2</v>
      </c>
      <c r="B6" s="96"/>
      <c r="C6" s="95"/>
      <c r="D6" s="93"/>
      <c r="E6" s="182"/>
      <c r="F6" s="190"/>
      <c r="G6" s="191"/>
      <c r="H6" s="85"/>
      <c r="I6" s="82"/>
      <c r="J6" s="82"/>
      <c r="K6" s="82"/>
      <c r="L6" s="82"/>
      <c r="M6" s="198"/>
      <c r="N6" s="63"/>
      <c r="O6" s="136">
        <f>COUNTIF($C$5:$C$36,"G")</f>
        <v>0</v>
      </c>
      <c r="P6" s="137">
        <f>COUNTIF($AK$5:$AK$29,"G")</f>
        <v>0</v>
      </c>
      <c r="Q6" s="110"/>
      <c r="R6" s="111" t="s">
        <v>10</v>
      </c>
      <c r="S6" s="138">
        <f>IF(SUM(O$5:O6)&gt;8, IF(SUM(S$5:S5)=8, 0, 8 -SUM(O$5:O5)), O6)</f>
        <v>0</v>
      </c>
      <c r="T6" s="134">
        <f>IF(SUM(P$5:P6)&gt;10, IF(SUM(T$5:T5)=10, 0, 10 -SUM(P$5:P5)), P6)</f>
        <v>0</v>
      </c>
      <c r="U6" s="110" t="s">
        <v>7</v>
      </c>
      <c r="V6" s="139">
        <v>0.8</v>
      </c>
      <c r="W6" s="140">
        <v>0.7</v>
      </c>
      <c r="X6" s="112" t="s">
        <v>5</v>
      </c>
      <c r="Y6" s="132">
        <f t="shared" ref="Y6:Y12" si="1">+S6*V6</f>
        <v>0</v>
      </c>
      <c r="Z6" s="141">
        <f t="shared" si="0"/>
        <v>0</v>
      </c>
      <c r="AA6" s="134">
        <f>COUNTIF($AL$5:$AL$29,"II")</f>
        <v>0</v>
      </c>
      <c r="AB6" s="135" t="str">
        <f>IF(AA6&gt;5,"zuviel Elemente aus Gr.II","Gr II  Ok")</f>
        <v>Gr II  Ok</v>
      </c>
      <c r="AC6" s="53"/>
      <c r="AK6" s="3">
        <f t="shared" ref="AK6:AK29" si="2">IF(ISBLANK(E6),C6,0)</f>
        <v>0</v>
      </c>
      <c r="AL6" s="3">
        <f t="shared" ref="AL6:AL29" si="3">IF(ISBLANK(E6),D6,0)</f>
        <v>0</v>
      </c>
    </row>
    <row r="7" spans="1:38" s="3" customFormat="1" ht="18" customHeight="1" x14ac:dyDescent="0.4">
      <c r="A7" s="31">
        <v>3</v>
      </c>
      <c r="B7" s="96"/>
      <c r="C7" s="61"/>
      <c r="D7" s="33"/>
      <c r="E7" s="183"/>
      <c r="F7" s="190"/>
      <c r="G7" s="191"/>
      <c r="H7" s="82"/>
      <c r="I7" s="82"/>
      <c r="J7" s="82"/>
      <c r="K7" s="82"/>
      <c r="L7" s="82"/>
      <c r="M7" s="198"/>
      <c r="N7" s="122"/>
      <c r="O7" s="136">
        <f>COUNTIF($C$5:$C$36,"F")</f>
        <v>0</v>
      </c>
      <c r="P7" s="137">
        <f>COUNTIF($AK$5:$AK$29,"F")</f>
        <v>0</v>
      </c>
      <c r="Q7" s="51"/>
      <c r="R7" s="18" t="s">
        <v>6</v>
      </c>
      <c r="S7" s="138">
        <f>IF(SUM(O$5:O7)&gt;8, IF(SUM(S$5:S6)=8, 0, 8 -SUM(O$5:O6)), O7)</f>
        <v>0</v>
      </c>
      <c r="T7" s="134">
        <f>IF(SUM(P$5:P7)&gt;10, IF(SUM(T$5:T6)=10, 0, 10 -SUM(P$5:P6)), P7)</f>
        <v>0</v>
      </c>
      <c r="U7" s="19" t="s">
        <v>7</v>
      </c>
      <c r="V7" s="142">
        <v>0.8</v>
      </c>
      <c r="W7" s="143">
        <v>0.6</v>
      </c>
      <c r="X7" s="34" t="s">
        <v>5</v>
      </c>
      <c r="Y7" s="132">
        <f t="shared" si="1"/>
        <v>0</v>
      </c>
      <c r="Z7" s="141">
        <f t="shared" si="0"/>
        <v>0</v>
      </c>
      <c r="AA7" s="134">
        <f>COUNTIF($AL$5:$AL$29,"III")</f>
        <v>0</v>
      </c>
      <c r="AB7" s="135" t="str">
        <f>IF(AA7&gt;5,"zuviel Elemente aus Gr.III","Gr III  Ok")</f>
        <v>Gr III  Ok</v>
      </c>
      <c r="AC7" s="49"/>
      <c r="AK7" s="3">
        <f t="shared" si="2"/>
        <v>0</v>
      </c>
      <c r="AL7" s="3">
        <f t="shared" si="3"/>
        <v>0</v>
      </c>
    </row>
    <row r="8" spans="1:38" s="3" customFormat="1" ht="18" customHeight="1" x14ac:dyDescent="0.4">
      <c r="A8" s="31">
        <v>4</v>
      </c>
      <c r="B8" s="96"/>
      <c r="C8" s="61"/>
      <c r="D8" s="33"/>
      <c r="E8" s="183"/>
      <c r="F8" s="190"/>
      <c r="G8" s="191"/>
      <c r="H8" s="82"/>
      <c r="I8" s="82"/>
      <c r="J8" s="82"/>
      <c r="K8" s="82"/>
      <c r="L8" s="82"/>
      <c r="M8" s="198"/>
      <c r="N8" s="122"/>
      <c r="O8" s="144">
        <f>COUNTIF($C$5:$C$36,"E")</f>
        <v>0</v>
      </c>
      <c r="P8" s="145">
        <f>COUNTIF($AK$5:$AK$29,"E")</f>
        <v>0</v>
      </c>
      <c r="Q8" s="10"/>
      <c r="R8" s="11" t="s">
        <v>0</v>
      </c>
      <c r="S8" s="138">
        <f>IF(SUM(O$5:O8)&gt;8, IF(SUM(S$5:S7)=8, 0, 8 -SUM(O$5:O7)), O8)</f>
        <v>0</v>
      </c>
      <c r="T8" s="134">
        <f>IF(SUM(P$5:P8)&gt;10, IF(SUM(T$5:T7)=10, 0, 10 -SUM(P$5:P7)), P8)</f>
        <v>0</v>
      </c>
      <c r="U8" s="12" t="s">
        <v>7</v>
      </c>
      <c r="V8" s="146">
        <v>0.8</v>
      </c>
      <c r="W8" s="147">
        <v>0.5</v>
      </c>
      <c r="X8" s="34" t="s">
        <v>5</v>
      </c>
      <c r="Y8" s="132">
        <f t="shared" si="1"/>
        <v>0</v>
      </c>
      <c r="Z8" s="148">
        <f t="shared" si="0"/>
        <v>0</v>
      </c>
      <c r="AA8" s="134">
        <f>COUNTIF($AL$5:$AL$29,"IV")</f>
        <v>0</v>
      </c>
      <c r="AB8" s="135" t="str">
        <f>IF(AA8&gt;5,"zuviel Elemente aus Gr.IV","Gr IV  Ok")</f>
        <v>Gr IV  Ok</v>
      </c>
      <c r="AC8" s="48"/>
      <c r="AK8" s="3">
        <f t="shared" si="2"/>
        <v>0</v>
      </c>
      <c r="AL8" s="3">
        <f t="shared" si="3"/>
        <v>0</v>
      </c>
    </row>
    <row r="9" spans="1:38" ht="18" customHeight="1" x14ac:dyDescent="0.4">
      <c r="A9" s="31">
        <v>5</v>
      </c>
      <c r="B9" s="98"/>
      <c r="C9" s="95"/>
      <c r="D9" s="93"/>
      <c r="E9" s="183"/>
      <c r="F9" s="190"/>
      <c r="G9" s="191"/>
      <c r="H9" s="82"/>
      <c r="I9" s="82"/>
      <c r="J9" s="82"/>
      <c r="K9" s="82"/>
      <c r="L9" s="82"/>
      <c r="M9" s="198"/>
      <c r="N9" s="122"/>
      <c r="O9" s="144">
        <f>COUNTIF($C$5:$C$36,"D")</f>
        <v>0</v>
      </c>
      <c r="P9" s="145">
        <f>COUNTIF($AK$5:$AK$29,"D")</f>
        <v>0</v>
      </c>
      <c r="Q9" s="10"/>
      <c r="R9" s="11" t="s">
        <v>1</v>
      </c>
      <c r="S9" s="138">
        <f>IF(SUM(O$5:O9)&gt;8, IF(SUM(S$5:S8)=8, 0, 8 -SUM(O$5:O8)), O9)</f>
        <v>0</v>
      </c>
      <c r="T9" s="134">
        <f>IF(SUM(P$5:P9)&gt;10, IF(SUM(T$5:T8)=10, 0, 10 -SUM(P$5:P8)), P9)</f>
        <v>0</v>
      </c>
      <c r="U9" s="12" t="s">
        <v>7</v>
      </c>
      <c r="V9" s="146">
        <v>0.8</v>
      </c>
      <c r="W9" s="147">
        <v>0.4</v>
      </c>
      <c r="X9" s="34" t="s">
        <v>5</v>
      </c>
      <c r="Y9" s="132">
        <f t="shared" si="1"/>
        <v>0</v>
      </c>
      <c r="Z9" s="148">
        <f t="shared" si="0"/>
        <v>0</v>
      </c>
      <c r="AB9" s="113" t="s">
        <v>27</v>
      </c>
      <c r="AC9" s="48"/>
      <c r="AD9" s="3"/>
      <c r="AE9" s="3"/>
      <c r="AF9" s="3"/>
      <c r="AG9" s="3"/>
      <c r="AH9" s="3"/>
      <c r="AK9" s="3">
        <f t="shared" si="2"/>
        <v>0</v>
      </c>
      <c r="AL9" s="3">
        <f t="shared" si="3"/>
        <v>0</v>
      </c>
    </row>
    <row r="10" spans="1:38" ht="18" customHeight="1" x14ac:dyDescent="0.4">
      <c r="A10" s="31">
        <v>6</v>
      </c>
      <c r="B10" s="97"/>
      <c r="C10" s="61"/>
      <c r="D10" s="33"/>
      <c r="E10" s="183"/>
      <c r="F10" s="192"/>
      <c r="G10" s="193"/>
      <c r="H10" s="82"/>
      <c r="I10" s="82"/>
      <c r="J10" s="102"/>
      <c r="K10" s="102"/>
      <c r="L10" s="102"/>
      <c r="M10" s="198"/>
      <c r="N10" s="122"/>
      <c r="O10" s="144">
        <f>COUNTIF($C$5:$C$36,"C")</f>
        <v>0</v>
      </c>
      <c r="P10" s="145">
        <f>COUNTIF($AK$5:$AK$29,"C")</f>
        <v>0</v>
      </c>
      <c r="Q10" s="10"/>
      <c r="R10" s="11" t="s">
        <v>2</v>
      </c>
      <c r="S10" s="138">
        <f>IF(SUM(O$5:O10)&gt;8, IF(SUM(S$5:S9)=8, 0, 8 -SUM(O$5:O9)), O10)</f>
        <v>0</v>
      </c>
      <c r="T10" s="134">
        <f>IF(SUM(P$5:P10)&gt;10, IF(SUM(T$5:T9)=10, 0, 10 -SUM(P$5:P9)), P10)</f>
        <v>0</v>
      </c>
      <c r="U10" s="12" t="s">
        <v>7</v>
      </c>
      <c r="V10" s="146">
        <v>0.6</v>
      </c>
      <c r="W10" s="147">
        <v>0.3</v>
      </c>
      <c r="X10" s="34" t="s">
        <v>5</v>
      </c>
      <c r="Y10" s="132">
        <f t="shared" si="1"/>
        <v>0</v>
      </c>
      <c r="Z10" s="148">
        <f t="shared" si="0"/>
        <v>0</v>
      </c>
      <c r="AB10" s="113" t="s">
        <v>28</v>
      </c>
      <c r="AC10" s="48"/>
      <c r="AD10" s="3"/>
      <c r="AE10" s="3"/>
      <c r="AF10" s="3"/>
      <c r="AG10" s="3"/>
      <c r="AH10" s="3"/>
      <c r="AK10" s="3">
        <f t="shared" si="2"/>
        <v>0</v>
      </c>
      <c r="AL10" s="3">
        <f t="shared" si="3"/>
        <v>0</v>
      </c>
    </row>
    <row r="11" spans="1:38" ht="18" customHeight="1" x14ac:dyDescent="0.4">
      <c r="A11" s="31">
        <v>7</v>
      </c>
      <c r="B11" s="96"/>
      <c r="C11" s="95"/>
      <c r="D11" s="93"/>
      <c r="E11" s="183"/>
      <c r="F11" s="190"/>
      <c r="G11" s="191"/>
      <c r="H11" s="82"/>
      <c r="I11" s="82"/>
      <c r="J11" s="82"/>
      <c r="K11" s="82"/>
      <c r="L11" s="82"/>
      <c r="M11" s="198"/>
      <c r="N11" s="122"/>
      <c r="O11" s="144">
        <f>COUNTIF($C$5:$C$36,"B")</f>
        <v>0</v>
      </c>
      <c r="P11" s="145">
        <f>COUNTIF($AK$5:$AK$29,"B")</f>
        <v>0</v>
      </c>
      <c r="Q11" s="10"/>
      <c r="R11" s="11" t="s">
        <v>3</v>
      </c>
      <c r="S11" s="138">
        <f>IF(SUM(O$5:O11)&gt;8, IF(SUM(S$5:S10)=8, 0, 8 -SUM(O$5:O10)), O11)</f>
        <v>0</v>
      </c>
      <c r="T11" s="134">
        <f>IF(SUM(P$5:P11)&gt;10, IF(SUM(T$5:T10)=10, 0, 10 -SUM(P$5:P10)), P11)</f>
        <v>0</v>
      </c>
      <c r="U11" s="12" t="s">
        <v>7</v>
      </c>
      <c r="V11" s="146">
        <v>0.4</v>
      </c>
      <c r="W11" s="147">
        <v>0.2</v>
      </c>
      <c r="X11" s="34" t="s">
        <v>5</v>
      </c>
      <c r="Y11" s="132">
        <f t="shared" si="1"/>
        <v>0</v>
      </c>
      <c r="Z11" s="148">
        <f t="shared" si="0"/>
        <v>0</v>
      </c>
      <c r="AB11" s="113" t="s">
        <v>29</v>
      </c>
      <c r="AC11" s="48"/>
      <c r="AD11" s="3"/>
      <c r="AE11" s="3"/>
      <c r="AF11" s="3"/>
      <c r="AG11" s="3"/>
      <c r="AH11" s="3"/>
      <c r="AK11" s="3">
        <f t="shared" si="2"/>
        <v>0</v>
      </c>
      <c r="AL11" s="3">
        <f t="shared" si="3"/>
        <v>0</v>
      </c>
    </row>
    <row r="12" spans="1:38" ht="18" customHeight="1" x14ac:dyDescent="0.4">
      <c r="A12" s="31">
        <v>8</v>
      </c>
      <c r="B12" s="96"/>
      <c r="C12" s="95"/>
      <c r="D12" s="93"/>
      <c r="E12" s="183"/>
      <c r="F12" s="190"/>
      <c r="G12" s="191"/>
      <c r="H12" s="85"/>
      <c r="I12" s="82"/>
      <c r="J12" s="82"/>
      <c r="K12" s="82"/>
      <c r="L12" s="82"/>
      <c r="M12" s="198"/>
      <c r="N12" s="63"/>
      <c r="O12" s="149">
        <f>COUNTIF($C$5:$C$36,"A")</f>
        <v>0</v>
      </c>
      <c r="P12" s="150">
        <f>COUNTIF($AK$5:$AK$29,"A")</f>
        <v>0</v>
      </c>
      <c r="Q12" s="13"/>
      <c r="R12" s="11" t="s">
        <v>4</v>
      </c>
      <c r="S12" s="138">
        <f>IF(SUM(O$5:O12)&gt;8, IF(SUM(S$5:S11)=8, 0, 8 -SUM(O$5:O11)), O12)</f>
        <v>0</v>
      </c>
      <c r="T12" s="134">
        <f>IF(SUM(P$5:P12)&gt;10, IF(SUM(T$5:T11)=10, 0, 10 -SUM(P$5:P11)), P12)</f>
        <v>0</v>
      </c>
      <c r="U12" s="14" t="s">
        <v>7</v>
      </c>
      <c r="V12" s="151">
        <v>0.2</v>
      </c>
      <c r="W12" s="152">
        <v>0.1</v>
      </c>
      <c r="X12" s="35" t="s">
        <v>5</v>
      </c>
      <c r="Y12" s="132">
        <f t="shared" si="1"/>
        <v>0</v>
      </c>
      <c r="Z12" s="153">
        <f t="shared" si="0"/>
        <v>0</v>
      </c>
      <c r="AB12" s="113" t="s">
        <v>93</v>
      </c>
      <c r="AC12" s="48"/>
      <c r="AD12" s="3"/>
      <c r="AE12" s="3"/>
      <c r="AF12" s="3"/>
      <c r="AG12" s="3"/>
      <c r="AH12" s="3"/>
      <c r="AK12" s="3">
        <f t="shared" si="2"/>
        <v>0</v>
      </c>
      <c r="AL12" s="3">
        <f t="shared" si="3"/>
        <v>0</v>
      </c>
    </row>
    <row r="13" spans="1:38" ht="18" customHeight="1" thickBot="1" x14ac:dyDescent="0.45">
      <c r="A13" s="31">
        <v>9</v>
      </c>
      <c r="B13" s="96"/>
      <c r="C13" s="61"/>
      <c r="D13" s="33"/>
      <c r="E13" s="183"/>
      <c r="F13" s="190"/>
      <c r="G13" s="191"/>
      <c r="H13" s="85"/>
      <c r="I13" s="82"/>
      <c r="J13" s="82"/>
      <c r="K13" s="82"/>
      <c r="L13" s="82"/>
      <c r="M13" s="198"/>
      <c r="N13" s="63"/>
      <c r="O13" s="149">
        <f>COUNTIF($C$5:$C$29,"NE")</f>
        <v>0</v>
      </c>
      <c r="P13" s="154"/>
      <c r="Q13" s="110"/>
      <c r="R13" s="155" t="s">
        <v>48</v>
      </c>
      <c r="S13" s="138">
        <f>IF(SUM(O$5:O13)&gt;8, IF(SUM(S$5:S12)=8, 0, 8 -SUM(O$5:O12)), O13)</f>
        <v>0</v>
      </c>
      <c r="T13" s="53"/>
      <c r="U13" s="156"/>
      <c r="V13" s="157"/>
      <c r="W13" s="157"/>
      <c r="X13" s="158"/>
      <c r="Y13" s="112"/>
      <c r="Z13" s="159"/>
      <c r="AB13" s="113"/>
      <c r="AC13" s="3"/>
      <c r="AD13" s="3"/>
      <c r="AE13" s="3"/>
      <c r="AF13" s="3"/>
      <c r="AG13" s="3"/>
      <c r="AH13" s="3"/>
      <c r="AI13" s="3"/>
      <c r="AJ13" s="3"/>
      <c r="AK13" s="3">
        <f t="shared" si="2"/>
        <v>0</v>
      </c>
      <c r="AL13" s="3">
        <f t="shared" si="3"/>
        <v>0</v>
      </c>
    </row>
    <row r="14" spans="1:38" ht="18" customHeight="1" thickTop="1" thickBot="1" x14ac:dyDescent="0.45">
      <c r="A14" s="31">
        <v>10</v>
      </c>
      <c r="B14" s="96"/>
      <c r="C14" s="61"/>
      <c r="D14" s="33"/>
      <c r="E14" s="183"/>
      <c r="F14" s="190"/>
      <c r="G14" s="191"/>
      <c r="H14" s="85"/>
      <c r="I14" s="82"/>
      <c r="J14" s="82"/>
      <c r="K14" s="82"/>
      <c r="L14" s="82"/>
      <c r="M14" s="198"/>
      <c r="N14" s="63"/>
      <c r="O14" s="160"/>
      <c r="P14" s="26"/>
      <c r="Q14" s="6"/>
      <c r="R14" s="7" t="s">
        <v>8</v>
      </c>
      <c r="S14" s="15">
        <f>SUM(S5:S13)-IF(SUM(S5:S13)=8,IF(S16=0,1,0))</f>
        <v>0</v>
      </c>
      <c r="T14" s="15">
        <f>SUM(T5:T12)</f>
        <v>0</v>
      </c>
      <c r="U14" s="16"/>
      <c r="V14" s="161"/>
      <c r="W14" s="161"/>
      <c r="X14" s="36"/>
      <c r="Y14" s="162">
        <f>IF(S14&gt;8,"ERR",SUM(Y5:Y12))</f>
        <v>0</v>
      </c>
      <c r="Z14" s="21">
        <f>IF(T14&gt;10,"ERR",SUM(Z5:Z12))</f>
        <v>0</v>
      </c>
      <c r="AB14" s="3"/>
      <c r="AC14" s="3"/>
      <c r="AD14" s="3"/>
      <c r="AE14" s="3"/>
      <c r="AF14" s="3"/>
      <c r="AG14" s="3"/>
      <c r="AH14" s="3"/>
      <c r="AI14" s="3"/>
      <c r="AJ14" s="3"/>
      <c r="AK14" s="3">
        <f t="shared" si="2"/>
        <v>0</v>
      </c>
      <c r="AL14" s="3">
        <f t="shared" si="3"/>
        <v>0</v>
      </c>
    </row>
    <row r="15" spans="1:38" ht="18" customHeight="1" thickTop="1" x14ac:dyDescent="0.4">
      <c r="A15" s="31">
        <v>11</v>
      </c>
      <c r="B15" s="96"/>
      <c r="C15" s="95"/>
      <c r="D15" s="93"/>
      <c r="E15" s="184"/>
      <c r="F15" s="190"/>
      <c r="G15" s="191"/>
      <c r="H15" s="85"/>
      <c r="I15" s="82"/>
      <c r="J15" s="82"/>
      <c r="K15" s="82"/>
      <c r="L15" s="82"/>
      <c r="M15" s="198"/>
      <c r="N15" s="63"/>
      <c r="O15" s="163"/>
      <c r="P15" s="27" t="s">
        <v>9</v>
      </c>
      <c r="Q15" s="17"/>
      <c r="R15" s="18"/>
      <c r="S15" s="164">
        <f>IF(COUNTIF($D$5:$D$29,"I")&gt;0,1,0) + IF(COUNTIF($D$5:$D$29,"II")&gt;0,1,0) + IF(COUNTIF($D$5:$D$29,"III")&gt;0,1,0)</f>
        <v>0</v>
      </c>
      <c r="T15" s="134">
        <f>IF(COUNTIF($AL$5:$AL$29,"I")&gt;0,1,0) + IF(COUNTIF($AL$5:$AAL$29,"II")&gt;0,1,0) + IF(COUNTIF($AL$5:$AL$29,"III")&gt;0,1,0)</f>
        <v>0</v>
      </c>
      <c r="U15" s="19" t="s">
        <v>7</v>
      </c>
      <c r="V15" s="142">
        <v>0.5</v>
      </c>
      <c r="W15" s="143">
        <v>0.5</v>
      </c>
      <c r="X15" s="37" t="s">
        <v>5</v>
      </c>
      <c r="Y15" s="165">
        <f>S15*V15</f>
        <v>0</v>
      </c>
      <c r="Z15" s="141">
        <f>+T15*W15</f>
        <v>0</v>
      </c>
      <c r="AB15" s="3"/>
      <c r="AC15" s="3"/>
      <c r="AD15" s="3"/>
      <c r="AE15" s="3"/>
      <c r="AF15" s="3"/>
      <c r="AG15" s="3"/>
      <c r="AH15" s="3"/>
      <c r="AI15" s="3"/>
      <c r="AJ15" s="3"/>
      <c r="AK15" s="3">
        <f t="shared" si="2"/>
        <v>0</v>
      </c>
      <c r="AL15" s="3">
        <f t="shared" si="3"/>
        <v>0</v>
      </c>
    </row>
    <row r="16" spans="1:38" ht="18" customHeight="1" x14ac:dyDescent="0.4">
      <c r="A16" s="31">
        <v>12</v>
      </c>
      <c r="B16" s="97"/>
      <c r="C16" s="95"/>
      <c r="D16" s="93"/>
      <c r="E16" s="183"/>
      <c r="F16" s="190"/>
      <c r="G16" s="191"/>
      <c r="H16" s="85"/>
      <c r="I16" s="82"/>
      <c r="J16" s="82"/>
      <c r="K16" s="82"/>
      <c r="L16" s="82"/>
      <c r="M16" s="198"/>
      <c r="N16" s="39"/>
      <c r="O16" s="166"/>
      <c r="P16" s="28" t="s">
        <v>20</v>
      </c>
      <c r="Q16" s="38"/>
      <c r="R16" s="38"/>
      <c r="S16" s="167">
        <f>C29</f>
        <v>0</v>
      </c>
      <c r="T16" s="168">
        <f>C29</f>
        <v>0</v>
      </c>
      <c r="U16" s="52" t="s">
        <v>7</v>
      </c>
      <c r="V16" s="169">
        <v>1</v>
      </c>
      <c r="W16" s="170">
        <v>1</v>
      </c>
      <c r="X16" s="34" t="s">
        <v>5</v>
      </c>
      <c r="Y16" s="171" t="str">
        <f>IF(S16="c",0.5,IF(S16="d",0.5,IF(S16="e",0.5,IF(S16="f",0.5,IF(S16="g",0.5,IF(S16="h",0.5,IF(S16="ne",0,IF(S16="a",0,IF(S16="b",0.3,IF(S16="",0,"error"))))))))))</f>
        <v>error</v>
      </c>
      <c r="Z16" s="148" t="str">
        <f>IF(T16="c",0.3,IF(T16="d",0.5,IF(T16="e",0.5,IF(T16="f",0.5,IF(T16="g",0.5,IF(T16="h",0.5,IF(T16="a",0,IF(T16="b",0,IF(T16="",0,"error")))))))))</f>
        <v>error</v>
      </c>
      <c r="AB16" s="3"/>
      <c r="AC16" s="3"/>
      <c r="AD16" s="3"/>
      <c r="AE16" s="3"/>
      <c r="AF16" s="3"/>
      <c r="AG16" s="3"/>
      <c r="AH16" s="3"/>
      <c r="AI16" s="3"/>
      <c r="AJ16" s="3"/>
      <c r="AK16" s="3">
        <f t="shared" si="2"/>
        <v>0</v>
      </c>
      <c r="AL16" s="3">
        <f t="shared" si="3"/>
        <v>0</v>
      </c>
    </row>
    <row r="17" spans="1:41" ht="18" customHeight="1" thickBot="1" x14ac:dyDescent="0.45">
      <c r="A17" s="31">
        <v>13</v>
      </c>
      <c r="B17" s="96"/>
      <c r="C17" s="95"/>
      <c r="D17" s="93"/>
      <c r="E17" s="184"/>
      <c r="F17" s="190"/>
      <c r="G17" s="191"/>
      <c r="H17" s="85"/>
      <c r="I17" s="82"/>
      <c r="J17" s="82"/>
      <c r="K17" s="82"/>
      <c r="L17" s="82"/>
      <c r="M17" s="198"/>
      <c r="N17" s="63"/>
      <c r="O17" s="172"/>
      <c r="P17" s="29" t="s">
        <v>21</v>
      </c>
      <c r="Q17" s="20"/>
      <c r="R17" s="20"/>
      <c r="S17" s="173"/>
      <c r="T17" s="50">
        <f>F30</f>
        <v>0</v>
      </c>
      <c r="U17" s="19" t="s">
        <v>7</v>
      </c>
      <c r="V17" s="169">
        <v>1</v>
      </c>
      <c r="W17" s="170">
        <v>1</v>
      </c>
      <c r="X17" s="35" t="s">
        <v>5</v>
      </c>
      <c r="Y17" s="174">
        <f>S17*V17</f>
        <v>0</v>
      </c>
      <c r="Z17" s="153">
        <f>+T17*W17</f>
        <v>0</v>
      </c>
      <c r="AB17" s="3"/>
      <c r="AC17" s="3"/>
      <c r="AD17" s="3"/>
      <c r="AE17" s="3"/>
      <c r="AF17" s="3"/>
      <c r="AG17" s="3"/>
      <c r="AH17" s="3"/>
      <c r="AI17" s="3"/>
      <c r="AJ17" s="3"/>
      <c r="AK17" s="3">
        <f t="shared" si="2"/>
        <v>0</v>
      </c>
      <c r="AL17" s="3">
        <f t="shared" si="3"/>
        <v>0</v>
      </c>
    </row>
    <row r="18" spans="1:41" s="5" customFormat="1" ht="18" customHeight="1" thickTop="1" thickBot="1" x14ac:dyDescent="0.45">
      <c r="A18" s="31">
        <v>14</v>
      </c>
      <c r="B18" s="96"/>
      <c r="C18" s="61"/>
      <c r="D18" s="33"/>
      <c r="E18" s="184"/>
      <c r="F18" s="190"/>
      <c r="G18" s="191"/>
      <c r="H18" s="85"/>
      <c r="I18" s="82"/>
      <c r="J18" s="82"/>
      <c r="K18" s="82"/>
      <c r="L18" s="82"/>
      <c r="M18" s="198"/>
      <c r="N18" s="114"/>
      <c r="O18" s="172"/>
      <c r="P18" s="30" t="s">
        <v>17</v>
      </c>
      <c r="Q18" s="22"/>
      <c r="R18" s="22"/>
      <c r="S18" s="22"/>
      <c r="T18" s="22"/>
      <c r="U18" s="22"/>
      <c r="V18" s="22"/>
      <c r="W18" s="23"/>
      <c r="X18" s="24" t="s">
        <v>5</v>
      </c>
      <c r="Y18" s="175">
        <f>SUM(Y14:Y16)</f>
        <v>0</v>
      </c>
      <c r="Z18" s="25">
        <f>SUM(Z14:Z17)</f>
        <v>0</v>
      </c>
      <c r="AB18" s="3"/>
      <c r="AC18" s="3"/>
      <c r="AD18" s="3"/>
      <c r="AE18" s="3"/>
      <c r="AF18" s="3"/>
      <c r="AG18" s="3"/>
      <c r="AH18" s="3"/>
      <c r="AI18" s="3"/>
      <c r="AJ18" s="3"/>
      <c r="AK18" s="3">
        <f t="shared" si="2"/>
        <v>0</v>
      </c>
      <c r="AL18" s="3">
        <f t="shared" si="3"/>
        <v>0</v>
      </c>
    </row>
    <row r="19" spans="1:41" ht="18" customHeight="1" thickTop="1" thickBot="1" x14ac:dyDescent="0.45">
      <c r="A19" s="31">
        <v>15</v>
      </c>
      <c r="B19" s="97"/>
      <c r="C19" s="61"/>
      <c r="D19" s="33"/>
      <c r="E19" s="184"/>
      <c r="F19" s="190"/>
      <c r="G19" s="191"/>
      <c r="H19" s="85"/>
      <c r="I19" s="82"/>
      <c r="J19" s="82"/>
      <c r="K19" s="82"/>
      <c r="L19" s="82"/>
      <c r="M19" s="198"/>
      <c r="N19" s="63"/>
      <c r="O19" s="176"/>
      <c r="P19" s="30" t="s">
        <v>34</v>
      </c>
      <c r="Q19" s="30"/>
      <c r="R19" s="30"/>
      <c r="S19" s="30"/>
      <c r="T19" s="30"/>
      <c r="U19" s="30"/>
      <c r="V19" s="30"/>
      <c r="W19" s="30"/>
      <c r="X19" s="24" t="s">
        <v>5</v>
      </c>
      <c r="Y19" s="3"/>
      <c r="Z19" s="25">
        <f>G30</f>
        <v>-0.3</v>
      </c>
      <c r="AB19" s="113" t="s">
        <v>100</v>
      </c>
      <c r="AC19" s="3"/>
      <c r="AD19" s="3"/>
      <c r="AE19" s="3"/>
      <c r="AF19" s="3"/>
      <c r="AG19" s="3"/>
      <c r="AH19" s="3"/>
      <c r="AI19" s="3"/>
      <c r="AJ19" s="3"/>
      <c r="AK19" s="3">
        <f t="shared" si="2"/>
        <v>0</v>
      </c>
      <c r="AL19" s="3">
        <f t="shared" si="3"/>
        <v>0</v>
      </c>
    </row>
    <row r="20" spans="1:41" ht="18" customHeight="1" thickTop="1" thickBot="1" x14ac:dyDescent="0.45">
      <c r="A20" s="31">
        <v>16</v>
      </c>
      <c r="B20" s="96"/>
      <c r="C20" s="61"/>
      <c r="D20" s="33"/>
      <c r="E20" s="184"/>
      <c r="F20" s="190"/>
      <c r="G20" s="191"/>
      <c r="H20" s="85"/>
      <c r="I20" s="82"/>
      <c r="J20" s="82"/>
      <c r="K20" s="82"/>
      <c r="L20" s="82"/>
      <c r="M20" s="198"/>
      <c r="N20" s="63"/>
      <c r="O20" s="172"/>
      <c r="AB20" s="113" t="s">
        <v>101</v>
      </c>
      <c r="AC20" s="3"/>
      <c r="AD20" s="3"/>
      <c r="AE20" s="3"/>
      <c r="AF20" s="3"/>
      <c r="AG20" s="3"/>
      <c r="AH20" s="3"/>
      <c r="AI20" s="3"/>
      <c r="AJ20" s="3"/>
      <c r="AK20" s="3">
        <f t="shared" si="2"/>
        <v>0</v>
      </c>
      <c r="AL20" s="3">
        <f t="shared" si="3"/>
        <v>0</v>
      </c>
    </row>
    <row r="21" spans="1:41" ht="18" customHeight="1" thickTop="1" thickBot="1" x14ac:dyDescent="0.45">
      <c r="A21" s="31">
        <v>17</v>
      </c>
      <c r="B21" s="96"/>
      <c r="C21" s="61"/>
      <c r="D21" s="33"/>
      <c r="E21" s="184"/>
      <c r="F21" s="190"/>
      <c r="G21" s="191"/>
      <c r="H21" s="85"/>
      <c r="I21" s="82"/>
      <c r="J21" s="82"/>
      <c r="K21" s="82"/>
      <c r="L21" s="82"/>
      <c r="M21" s="198"/>
      <c r="N21" s="63"/>
      <c r="O21" s="172"/>
      <c r="P21" s="30" t="s">
        <v>18</v>
      </c>
      <c r="Q21" s="22"/>
      <c r="R21" s="22"/>
      <c r="S21" s="22"/>
      <c r="T21" s="22"/>
      <c r="U21" s="22"/>
      <c r="V21" s="22"/>
      <c r="W21" s="23"/>
      <c r="X21" s="24" t="s">
        <v>5</v>
      </c>
      <c r="Y21" s="175">
        <f>10-I30</f>
        <v>10</v>
      </c>
      <c r="Z21" s="25">
        <f>10-M30</f>
        <v>10</v>
      </c>
      <c r="AB21" s="3"/>
      <c r="AC21" s="3"/>
      <c r="AD21" s="3"/>
      <c r="AE21" s="3"/>
      <c r="AF21" s="3"/>
      <c r="AG21" s="3"/>
      <c r="AH21" s="3"/>
      <c r="AI21" s="3"/>
      <c r="AJ21" s="3"/>
      <c r="AK21" s="3">
        <f t="shared" si="2"/>
        <v>0</v>
      </c>
      <c r="AL21" s="3">
        <f t="shared" si="3"/>
        <v>0</v>
      </c>
    </row>
    <row r="22" spans="1:41" ht="18" customHeight="1" thickTop="1" x14ac:dyDescent="0.4">
      <c r="A22" s="31">
        <v>18</v>
      </c>
      <c r="B22" s="97"/>
      <c r="C22" s="61"/>
      <c r="D22" s="33"/>
      <c r="E22" s="184"/>
      <c r="F22" s="190"/>
      <c r="G22" s="191"/>
      <c r="H22" s="85"/>
      <c r="I22" s="82"/>
      <c r="J22" s="82"/>
      <c r="K22" s="82"/>
      <c r="L22" s="82"/>
      <c r="M22" s="198"/>
      <c r="N22" s="39"/>
      <c r="O22" s="172"/>
      <c r="AB22" s="3"/>
      <c r="AC22" s="3"/>
      <c r="AD22" s="3"/>
      <c r="AE22" s="3"/>
      <c r="AF22" s="3"/>
      <c r="AG22" s="3"/>
      <c r="AH22" s="3"/>
      <c r="AI22" s="3"/>
      <c r="AJ22" s="3"/>
      <c r="AK22" s="3">
        <f t="shared" si="2"/>
        <v>0</v>
      </c>
      <c r="AL22" s="3">
        <f t="shared" si="3"/>
        <v>0</v>
      </c>
    </row>
    <row r="23" spans="1:41" ht="18" customHeight="1" thickBot="1" x14ac:dyDescent="0.45">
      <c r="A23" s="31">
        <v>19</v>
      </c>
      <c r="B23" s="96"/>
      <c r="C23" s="95"/>
      <c r="D23" s="93"/>
      <c r="E23" s="184"/>
      <c r="F23" s="190"/>
      <c r="G23" s="191"/>
      <c r="H23" s="85"/>
      <c r="I23" s="82"/>
      <c r="J23" s="82"/>
      <c r="K23" s="82"/>
      <c r="L23" s="82"/>
      <c r="M23" s="198"/>
      <c r="N23" s="39"/>
      <c r="O23" s="172"/>
      <c r="P23" s="116" t="s">
        <v>35</v>
      </c>
      <c r="Q23" s="117"/>
      <c r="R23" s="117"/>
      <c r="S23" s="117"/>
      <c r="T23" s="117"/>
      <c r="U23" s="117"/>
      <c r="V23" s="117"/>
      <c r="W23" s="117"/>
      <c r="X23" s="118"/>
      <c r="Y23" s="118">
        <f>8-S14</f>
        <v>8</v>
      </c>
      <c r="Z23" s="117">
        <f>IF(T14&gt;=7, 0, IF(T14&gt;=5, 4, IF(T14&gt;=3, 6, IF(T14 &gt;= 1, 8, IF(T14 &lt; 1, 10 )))))</f>
        <v>10</v>
      </c>
      <c r="AA23" s="119" t="s">
        <v>36</v>
      </c>
      <c r="AB23" s="117"/>
      <c r="AC23" s="3"/>
      <c r="AD23" s="3"/>
      <c r="AE23" s="3"/>
      <c r="AF23" s="3"/>
      <c r="AG23" s="3"/>
      <c r="AH23" s="3"/>
      <c r="AI23" s="3"/>
      <c r="AJ23" s="3"/>
      <c r="AK23" s="3">
        <f t="shared" si="2"/>
        <v>0</v>
      </c>
      <c r="AL23" s="3">
        <f t="shared" si="3"/>
        <v>0</v>
      </c>
    </row>
    <row r="24" spans="1:41" ht="18" customHeight="1" thickTop="1" thickBot="1" x14ac:dyDescent="0.45">
      <c r="A24" s="31">
        <v>20</v>
      </c>
      <c r="B24" s="32"/>
      <c r="C24" s="61"/>
      <c r="D24" s="33"/>
      <c r="E24" s="184"/>
      <c r="F24" s="190"/>
      <c r="G24" s="191"/>
      <c r="H24" s="85"/>
      <c r="I24" s="82"/>
      <c r="J24" s="82"/>
      <c r="K24" s="82"/>
      <c r="L24" s="82"/>
      <c r="M24" s="198"/>
      <c r="N24" s="39"/>
      <c r="O24" s="172"/>
      <c r="P24" s="30" t="s">
        <v>19</v>
      </c>
      <c r="Q24" s="22"/>
      <c r="R24" s="22"/>
      <c r="S24" s="22"/>
      <c r="T24" s="22"/>
      <c r="U24" s="22"/>
      <c r="V24" s="22"/>
      <c r="W24" s="23"/>
      <c r="X24" s="24" t="s">
        <v>5</v>
      </c>
      <c r="Y24" s="175">
        <f>+Y18+Y21-Y23</f>
        <v>2</v>
      </c>
      <c r="Z24" s="25">
        <f>+Z18+Z19+Z21-Z23</f>
        <v>-0.30000000000000071</v>
      </c>
      <c r="AB24" s="3"/>
      <c r="AC24" s="3"/>
      <c r="AK24" s="3">
        <f t="shared" si="2"/>
        <v>0</v>
      </c>
      <c r="AL24" s="3">
        <f t="shared" si="3"/>
        <v>0</v>
      </c>
    </row>
    <row r="25" spans="1:41" ht="18" customHeight="1" thickTop="1" x14ac:dyDescent="0.4">
      <c r="A25" s="31">
        <v>21</v>
      </c>
      <c r="B25" s="32"/>
      <c r="C25" s="61"/>
      <c r="D25" s="33"/>
      <c r="E25" s="184"/>
      <c r="F25" s="190"/>
      <c r="G25" s="191"/>
      <c r="H25" s="85"/>
      <c r="I25" s="82"/>
      <c r="J25" s="82"/>
      <c r="K25" s="82"/>
      <c r="L25" s="82"/>
      <c r="M25" s="198"/>
      <c r="N25" s="39"/>
      <c r="O25" s="172"/>
      <c r="Y25" s="177" t="s">
        <v>91</v>
      </c>
      <c r="Z25" s="178" t="s">
        <v>92</v>
      </c>
      <c r="AB25" s="3"/>
      <c r="AC25" s="3"/>
      <c r="AK25" s="3">
        <f t="shared" si="2"/>
        <v>0</v>
      </c>
      <c r="AL25" s="3">
        <f t="shared" si="3"/>
        <v>0</v>
      </c>
    </row>
    <row r="26" spans="1:41" ht="18" customHeight="1" x14ac:dyDescent="0.4">
      <c r="A26" s="31">
        <v>22</v>
      </c>
      <c r="B26" s="32"/>
      <c r="C26" s="61"/>
      <c r="D26" s="33"/>
      <c r="E26" s="184"/>
      <c r="F26" s="190"/>
      <c r="G26" s="191"/>
      <c r="H26" s="85"/>
      <c r="I26" s="82"/>
      <c r="J26" s="82"/>
      <c r="K26" s="82"/>
      <c r="L26" s="82"/>
      <c r="M26" s="198"/>
      <c r="N26" s="39"/>
      <c r="O26" s="172"/>
      <c r="AB26" s="3"/>
      <c r="AK26" s="3">
        <f t="shared" si="2"/>
        <v>0</v>
      </c>
      <c r="AL26" s="3">
        <f t="shared" si="3"/>
        <v>0</v>
      </c>
    </row>
    <row r="27" spans="1:41" ht="18" customHeight="1" x14ac:dyDescent="0.4">
      <c r="A27" s="31">
        <v>23</v>
      </c>
      <c r="B27" s="32" t="s">
        <v>32</v>
      </c>
      <c r="C27" s="61"/>
      <c r="D27" s="33"/>
      <c r="E27" s="184"/>
      <c r="F27" s="190"/>
      <c r="G27" s="191"/>
      <c r="H27" s="85"/>
      <c r="I27" s="82"/>
      <c r="J27" s="82"/>
      <c r="K27" s="82"/>
      <c r="L27" s="82"/>
      <c r="M27" s="198"/>
      <c r="N27" s="39"/>
      <c r="O27" s="172"/>
      <c r="AB27" s="3"/>
      <c r="AK27" s="3">
        <f t="shared" si="2"/>
        <v>0</v>
      </c>
      <c r="AL27" s="3">
        <f t="shared" si="3"/>
        <v>0</v>
      </c>
    </row>
    <row r="28" spans="1:41" ht="18" customHeight="1" x14ac:dyDescent="0.4">
      <c r="A28" s="31">
        <v>24</v>
      </c>
      <c r="B28" s="32" t="s">
        <v>31</v>
      </c>
      <c r="C28" s="61"/>
      <c r="D28" s="121"/>
      <c r="E28" s="184"/>
      <c r="F28" s="190"/>
      <c r="G28" s="193">
        <v>-0.3</v>
      </c>
      <c r="H28" s="85"/>
      <c r="I28" s="82"/>
      <c r="J28" s="82"/>
      <c r="K28" s="82"/>
      <c r="L28" s="82"/>
      <c r="M28" s="198"/>
      <c r="N28" s="39"/>
      <c r="O28" s="172"/>
      <c r="AK28" s="3">
        <f t="shared" si="2"/>
        <v>0</v>
      </c>
      <c r="AL28" s="3">
        <f t="shared" si="3"/>
        <v>0</v>
      </c>
    </row>
    <row r="29" spans="1:41" ht="18" customHeight="1" thickBot="1" x14ac:dyDescent="0.45">
      <c r="A29" s="56">
        <v>25</v>
      </c>
      <c r="B29" s="202"/>
      <c r="C29" s="62"/>
      <c r="D29" s="54"/>
      <c r="E29" s="185"/>
      <c r="F29" s="194"/>
      <c r="G29" s="195"/>
      <c r="H29" s="86"/>
      <c r="I29" s="87"/>
      <c r="J29" s="87"/>
      <c r="K29" s="87"/>
      <c r="L29" s="87"/>
      <c r="M29" s="199"/>
      <c r="N29" s="64"/>
      <c r="O29" s="179"/>
      <c r="AK29" s="3">
        <f t="shared" si="2"/>
        <v>0</v>
      </c>
      <c r="AL29" s="3">
        <f t="shared" si="3"/>
        <v>0</v>
      </c>
    </row>
    <row r="30" spans="1:41" ht="21" thickTop="1" thickBot="1" x14ac:dyDescent="0.4">
      <c r="B30" s="55" t="s">
        <v>12</v>
      </c>
      <c r="C30" s="58">
        <f>COUNTA(C5:C29)</f>
        <v>0</v>
      </c>
      <c r="D30" s="55"/>
      <c r="E30" s="186"/>
      <c r="F30" s="57">
        <f>SUM(F5:F29)</f>
        <v>0</v>
      </c>
      <c r="G30" s="57">
        <f>SUM(G5:G29)</f>
        <v>-0.3</v>
      </c>
      <c r="H30" s="88" t="s">
        <v>97</v>
      </c>
      <c r="I30" s="201">
        <f>SUM(H5:L29)</f>
        <v>0</v>
      </c>
      <c r="J30" s="89"/>
      <c r="K30" s="89"/>
      <c r="L30" s="89" t="s">
        <v>98</v>
      </c>
      <c r="M30" s="200">
        <f>SUM(H5:M29)</f>
        <v>0</v>
      </c>
      <c r="N30" s="1"/>
    </row>
    <row r="31" spans="1:41" ht="30.5" thickTop="1" x14ac:dyDescent="0.55000000000000004">
      <c r="AM31" s="66">
        <v>0.8</v>
      </c>
      <c r="AN31" s="65" t="s">
        <v>5</v>
      </c>
      <c r="AO31" s="67">
        <f t="shared" ref="AO31:AO38" si="4">+AK31*AM31</f>
        <v>0</v>
      </c>
    </row>
    <row r="32" spans="1:41" ht="30" x14ac:dyDescent="0.55000000000000004">
      <c r="AM32" s="69">
        <v>0.7</v>
      </c>
      <c r="AN32" s="68" t="s">
        <v>5</v>
      </c>
      <c r="AO32" s="70">
        <f t="shared" si="4"/>
        <v>0</v>
      </c>
    </row>
    <row r="33" spans="36:43" ht="30" x14ac:dyDescent="0.55000000000000004">
      <c r="AM33" s="69">
        <v>0.6</v>
      </c>
      <c r="AN33" s="68" t="s">
        <v>5</v>
      </c>
      <c r="AO33" s="70">
        <f t="shared" si="4"/>
        <v>0</v>
      </c>
    </row>
    <row r="34" spans="36:43" ht="30" x14ac:dyDescent="0.55000000000000004">
      <c r="AM34" s="69">
        <v>0.5</v>
      </c>
      <c r="AN34" s="68" t="s">
        <v>5</v>
      </c>
      <c r="AO34" s="70">
        <f t="shared" si="4"/>
        <v>0</v>
      </c>
    </row>
    <row r="35" spans="36:43" ht="30" x14ac:dyDescent="0.55000000000000004">
      <c r="AM35" s="69">
        <v>0.4</v>
      </c>
      <c r="AN35" s="68" t="s">
        <v>5</v>
      </c>
      <c r="AO35" s="70">
        <f t="shared" si="4"/>
        <v>0</v>
      </c>
    </row>
    <row r="36" spans="36:43" ht="30" x14ac:dyDescent="0.55000000000000004">
      <c r="AM36" s="69">
        <v>0.3</v>
      </c>
      <c r="AN36" s="68" t="s">
        <v>5</v>
      </c>
      <c r="AO36" s="70">
        <f t="shared" si="4"/>
        <v>0</v>
      </c>
    </row>
    <row r="37" spans="36:43" ht="30" x14ac:dyDescent="0.55000000000000004">
      <c r="AM37" s="69">
        <v>0.2</v>
      </c>
      <c r="AN37" s="68" t="s">
        <v>5</v>
      </c>
      <c r="AO37" s="70">
        <f t="shared" si="4"/>
        <v>0</v>
      </c>
    </row>
    <row r="38" spans="36:43" ht="30.5" thickBot="1" x14ac:dyDescent="0.6">
      <c r="AM38" s="72">
        <v>0.1</v>
      </c>
      <c r="AN38" s="71" t="s">
        <v>5</v>
      </c>
      <c r="AO38" s="73">
        <f t="shared" si="4"/>
        <v>0</v>
      </c>
    </row>
    <row r="39" spans="36:43" ht="40" thickBot="1" x14ac:dyDescent="1.1499999999999999">
      <c r="AM39" s="75"/>
      <c r="AN39" s="74"/>
      <c r="AO39" s="76">
        <f>IF(AK39&gt;10,"ERR",SUM(AO31:AO38))</f>
        <v>0</v>
      </c>
    </row>
    <row r="40" spans="36:43" ht="30" x14ac:dyDescent="0.55000000000000004">
      <c r="AM40" s="78">
        <v>0.5</v>
      </c>
      <c r="AN40" s="77" t="s">
        <v>5</v>
      </c>
      <c r="AO40" s="79">
        <f>+AK40*AM40</f>
        <v>0</v>
      </c>
    </row>
    <row r="41" spans="36:43" ht="30" x14ac:dyDescent="0.55000000000000004">
      <c r="AM41" s="80"/>
      <c r="AN41" s="68" t="s">
        <v>5</v>
      </c>
      <c r="AO41" s="70">
        <f>IF(AK41="c",0.3,IF(AK41="d",0.5,IF(AK41="e",0.5,IF(AK41="f",0.5,IF(AK41="a",0,IF(AK41="b",0,IF(AK41="",0,"error")))))))</f>
        <v>0</v>
      </c>
    </row>
    <row r="42" spans="36:43" ht="15" customHeight="1" thickBot="1" x14ac:dyDescent="0.6">
      <c r="AM42" s="81"/>
      <c r="AN42" s="71" t="s">
        <v>5</v>
      </c>
      <c r="AO42" s="73">
        <f>+AK42</f>
        <v>0</v>
      </c>
    </row>
    <row r="43" spans="36:43" ht="15.75" customHeight="1" x14ac:dyDescent="0.35">
      <c r="AJ43" s="207" t="s">
        <v>22</v>
      </c>
      <c r="AK43" s="208"/>
      <c r="AL43" s="208"/>
      <c r="AM43" s="208"/>
      <c r="AN43" s="211"/>
      <c r="AO43" s="213">
        <f>SUM(AO39:AO42)</f>
        <v>0</v>
      </c>
    </row>
    <row r="44" spans="36:43" ht="16" thickBot="1" x14ac:dyDescent="0.4">
      <c r="AJ44" s="209"/>
      <c r="AK44" s="210"/>
      <c r="AL44" s="210"/>
      <c r="AM44" s="210"/>
      <c r="AN44" s="212"/>
      <c r="AO44" s="214"/>
    </row>
    <row r="45" spans="36:43" ht="303" thickTop="1" x14ac:dyDescent="8.25">
      <c r="AQ45" s="105" t="str">
        <f>+H30</f>
        <v>KM:</v>
      </c>
    </row>
  </sheetData>
  <mergeCells count="3">
    <mergeCell ref="AN43:AN44"/>
    <mergeCell ref="AJ43:AM44"/>
    <mergeCell ref="AO43:AO44"/>
  </mergeCells>
  <conditionalFormatting sqref="AO39">
    <cfRule type="cellIs" dxfId="101" priority="6" stopIfTrue="1" operator="equal">
      <formula>"ERR"</formula>
    </cfRule>
  </conditionalFormatting>
  <conditionalFormatting sqref="AA6:AA8">
    <cfRule type="cellIs" dxfId="100" priority="2" operator="greaterThan">
      <formula>5</formula>
    </cfRule>
  </conditionalFormatting>
  <conditionalFormatting sqref="Z14">
    <cfRule type="cellIs" dxfId="99" priority="4" stopIfTrue="1" operator="equal">
      <formula>"ERR"</formula>
    </cfRule>
  </conditionalFormatting>
  <conditionalFormatting sqref="T14">
    <cfRule type="cellIs" dxfId="98" priority="5" stopIfTrue="1" operator="between">
      <formula>0.1</formula>
      <formula>9.9</formula>
    </cfRule>
  </conditionalFormatting>
  <conditionalFormatting sqref="AA5">
    <cfRule type="cellIs" dxfId="97" priority="3" operator="greaterThan">
      <formula>5</formula>
    </cfRule>
  </conditionalFormatting>
  <conditionalFormatting sqref="S14">
    <cfRule type="cellIs" dxfId="96" priority="1" stopIfTrue="1" operator="between">
      <formula>0.1</formula>
      <formula>9.9</formula>
    </cfRule>
  </conditionalFormatting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1"/>
  <headerFooter alignWithMargins="0">
    <oddFooter xml:space="preserve">&amp;R&amp;"Times New Roman,Normal"&amp;8TT, NOR  19.11.05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Q45"/>
  <sheetViews>
    <sheetView zoomScale="70" zoomScaleNormal="70" workbookViewId="0">
      <selection activeCell="A4" sqref="A1:XFD1048576"/>
    </sheetView>
  </sheetViews>
  <sheetFormatPr baseColWidth="10" defaultColWidth="8.921875" defaultRowHeight="15.5" x14ac:dyDescent="0.35"/>
  <cols>
    <col min="1" max="1" width="3.84375" customWidth="1"/>
    <col min="2" max="2" width="30.61328125" customWidth="1"/>
    <col min="3" max="3" width="5.4609375" style="2" customWidth="1"/>
    <col min="4" max="5" width="3.15234375" style="2" customWidth="1"/>
    <col min="6" max="6" width="4.84375" style="47" customWidth="1"/>
    <col min="7" max="7" width="7.15234375" style="47" customWidth="1"/>
    <col min="8" max="8" width="6.4609375" style="47" customWidth="1"/>
    <col min="9" max="11" width="3.921875" style="47" customWidth="1"/>
    <col min="12" max="12" width="2.84375" style="47" customWidth="1"/>
    <col min="13" max="13" width="5.69140625" style="47" customWidth="1"/>
    <col min="14" max="14" width="26.15234375" customWidth="1"/>
    <col min="15" max="15" width="2.4609375" customWidth="1"/>
    <col min="16" max="16" width="1.84375" style="2" customWidth="1"/>
    <col min="17" max="17" width="1.921875" style="1" customWidth="1"/>
    <col min="18" max="18" width="2.53515625" style="1" customWidth="1"/>
    <col min="19" max="19" width="3.07421875" style="1" customWidth="1"/>
    <col min="20" max="20" width="4.3828125" style="1" customWidth="1"/>
    <col min="21" max="21" width="2" customWidth="1"/>
    <col min="22" max="22" width="4.23046875" customWidth="1"/>
    <col min="23" max="23" width="4.07421875" style="4" customWidth="1"/>
    <col min="24" max="24" width="2" style="2" customWidth="1"/>
    <col min="25" max="25" width="5.07421875" style="2" customWidth="1"/>
    <col min="26" max="26" width="6.69140625" customWidth="1"/>
    <col min="27" max="27" width="3" customWidth="1"/>
    <col min="28" max="28" width="18.23046875" customWidth="1"/>
    <col min="29" max="29" width="3" customWidth="1"/>
    <col min="30" max="30" width="4.4609375" customWidth="1"/>
    <col min="31" max="31" width="1.4609375" customWidth="1"/>
    <col min="32" max="36" width="4.4609375" customWidth="1"/>
    <col min="37" max="37" width="6.07421875" customWidth="1"/>
    <col min="39" max="39" width="8.3828125" customWidth="1"/>
    <col min="40" max="40" width="4.53515625" customWidth="1"/>
    <col min="41" max="41" width="10.61328125" customWidth="1"/>
    <col min="43" max="43" width="91.07421875" customWidth="1"/>
  </cols>
  <sheetData>
    <row r="1" spans="1:38" s="3" customFormat="1" ht="52.5" customHeight="1" x14ac:dyDescent="0.2">
      <c r="B1" s="8" t="s">
        <v>24</v>
      </c>
      <c r="C1" s="9"/>
      <c r="D1" s="9"/>
      <c r="E1" s="9"/>
      <c r="F1" s="46"/>
      <c r="G1" s="46"/>
    </row>
    <row r="2" spans="1:38" s="3" customFormat="1" ht="23.25" customHeight="1" x14ac:dyDescent="0.4">
      <c r="B2" s="59" t="s">
        <v>23</v>
      </c>
      <c r="C2" s="91" t="s">
        <v>73</v>
      </c>
      <c r="D2" s="9"/>
      <c r="E2" s="9"/>
      <c r="F2" s="46"/>
      <c r="G2" s="46"/>
      <c r="H2" s="46"/>
      <c r="I2" s="46"/>
      <c r="J2" s="46"/>
      <c r="K2" s="46"/>
      <c r="L2" s="46"/>
      <c r="M2" s="46"/>
    </row>
    <row r="3" spans="1:38" s="3" customFormat="1" ht="21.75" customHeight="1" x14ac:dyDescent="0.35">
      <c r="B3" s="8"/>
      <c r="C3" s="9"/>
      <c r="D3" s="9"/>
      <c r="E3" s="9"/>
      <c r="F3" s="46"/>
      <c r="G3" s="46"/>
      <c r="H3" s="46"/>
      <c r="I3" s="46"/>
      <c r="J3" s="46"/>
      <c r="K3" s="46"/>
      <c r="L3" s="46"/>
      <c r="M3" s="196" t="s">
        <v>95</v>
      </c>
      <c r="O3" s="120"/>
    </row>
    <row r="4" spans="1:38" s="3" customFormat="1" ht="15.75" customHeight="1" x14ac:dyDescent="0.3">
      <c r="A4" s="40"/>
      <c r="B4" s="45" t="s">
        <v>13</v>
      </c>
      <c r="C4" s="42" t="s">
        <v>14</v>
      </c>
      <c r="D4" s="42" t="s">
        <v>11</v>
      </c>
      <c r="E4" s="180" t="s">
        <v>94</v>
      </c>
      <c r="F4" s="187" t="s">
        <v>21</v>
      </c>
      <c r="G4" s="187" t="s">
        <v>33</v>
      </c>
      <c r="H4" s="90" t="s">
        <v>15</v>
      </c>
      <c r="I4" s="90"/>
      <c r="J4" s="90"/>
      <c r="K4" s="90"/>
      <c r="L4" s="90"/>
      <c r="M4" s="187" t="s">
        <v>96</v>
      </c>
      <c r="N4" s="43" t="s">
        <v>16</v>
      </c>
      <c r="O4" s="123" t="s">
        <v>91</v>
      </c>
      <c r="P4" s="124" t="s">
        <v>92</v>
      </c>
      <c r="Q4" s="125"/>
      <c r="R4" s="125"/>
      <c r="S4" s="123" t="s">
        <v>91</v>
      </c>
      <c r="T4" s="124" t="s">
        <v>92</v>
      </c>
      <c r="U4" s="125"/>
      <c r="V4" s="123" t="s">
        <v>91</v>
      </c>
      <c r="W4" s="124" t="s">
        <v>92</v>
      </c>
      <c r="X4" s="125"/>
      <c r="Y4" s="123" t="s">
        <v>91</v>
      </c>
      <c r="Z4" s="124" t="s">
        <v>92</v>
      </c>
    </row>
    <row r="5" spans="1:38" s="3" customFormat="1" ht="18" customHeight="1" x14ac:dyDescent="0.4">
      <c r="A5" s="44">
        <v>1</v>
      </c>
      <c r="B5" s="97"/>
      <c r="C5" s="60"/>
      <c r="D5" s="41"/>
      <c r="E5" s="181"/>
      <c r="F5" s="188"/>
      <c r="G5" s="189"/>
      <c r="H5" s="83"/>
      <c r="I5" s="84"/>
      <c r="J5" s="84"/>
      <c r="K5" s="84"/>
      <c r="L5" s="84"/>
      <c r="M5" s="197"/>
      <c r="N5" s="101"/>
      <c r="O5" s="126">
        <f>COUNTIF($C$5:$C$36,"H")</f>
        <v>0</v>
      </c>
      <c r="P5" s="127">
        <f>COUNTIF($AK$5:$AK$29,"H")</f>
        <v>0</v>
      </c>
      <c r="Q5" s="106"/>
      <c r="R5" s="107" t="s">
        <v>26</v>
      </c>
      <c r="S5" s="128">
        <f>IF(SUM(O$5:O5)&gt;8, IF(SUM(S5:S$5)=8, 0, 8 -SUM(O5:O$5)), O5)</f>
        <v>0</v>
      </c>
      <c r="T5" s="129">
        <f>IF(SUM(P$5:P5)&gt;10, IF(SUM(T5:T$5)=10, 0, 10 -SUM(P5:P$5)), P5)</f>
        <v>0</v>
      </c>
      <c r="U5" s="108" t="s">
        <v>7</v>
      </c>
      <c r="V5" s="130">
        <v>0.8</v>
      </c>
      <c r="W5" s="131">
        <v>0.8</v>
      </c>
      <c r="X5" s="109" t="s">
        <v>5</v>
      </c>
      <c r="Y5" s="132">
        <f>+S5*V5</f>
        <v>0</v>
      </c>
      <c r="Z5" s="133">
        <f t="shared" ref="Z5:Z12" si="0">+T5*W5</f>
        <v>0</v>
      </c>
      <c r="AA5" s="134">
        <f>COUNTIF($AL$5:$AL$29,"I")</f>
        <v>0</v>
      </c>
      <c r="AB5" s="135" t="str">
        <f>IF(AA5&gt;5,"zuviel Elemente aus Gr.I","Gr I  Ok")</f>
        <v>Gr I  Ok</v>
      </c>
      <c r="AC5" s="53"/>
      <c r="AK5" s="3">
        <f>IF(ISBLANK(E5),C5,0)</f>
        <v>0</v>
      </c>
      <c r="AL5" s="3">
        <f>IF(ISBLANK(E5),D5,0)</f>
        <v>0</v>
      </c>
    </row>
    <row r="6" spans="1:38" s="3" customFormat="1" ht="18" customHeight="1" x14ac:dyDescent="0.4">
      <c r="A6" s="31">
        <v>2</v>
      </c>
      <c r="B6" s="96"/>
      <c r="C6" s="95"/>
      <c r="D6" s="93"/>
      <c r="E6" s="182"/>
      <c r="F6" s="190"/>
      <c r="G6" s="191"/>
      <c r="H6" s="85"/>
      <c r="I6" s="82"/>
      <c r="J6" s="82"/>
      <c r="K6" s="82"/>
      <c r="L6" s="82"/>
      <c r="M6" s="198"/>
      <c r="N6" s="63"/>
      <c r="O6" s="136">
        <f>COUNTIF($C$5:$C$36,"G")</f>
        <v>0</v>
      </c>
      <c r="P6" s="137">
        <f>COUNTIF($AK$5:$AK$29,"G")</f>
        <v>0</v>
      </c>
      <c r="Q6" s="110"/>
      <c r="R6" s="111" t="s">
        <v>10</v>
      </c>
      <c r="S6" s="138">
        <f>IF(SUM(O$5:O6)&gt;8, IF(SUM(S$5:S5)=8, 0, 8 -SUM(O$5:O5)), O6)</f>
        <v>0</v>
      </c>
      <c r="T6" s="134">
        <f>IF(SUM(P$5:P6)&gt;10, IF(SUM(T$5:T5)=10, 0, 10 -SUM(P$5:P5)), P6)</f>
        <v>0</v>
      </c>
      <c r="U6" s="110" t="s">
        <v>7</v>
      </c>
      <c r="V6" s="139">
        <v>0.8</v>
      </c>
      <c r="W6" s="140">
        <v>0.7</v>
      </c>
      <c r="X6" s="112" t="s">
        <v>5</v>
      </c>
      <c r="Y6" s="132">
        <f t="shared" ref="Y6:Y12" si="1">+S6*V6</f>
        <v>0</v>
      </c>
      <c r="Z6" s="141">
        <f t="shared" si="0"/>
        <v>0</v>
      </c>
      <c r="AA6" s="134">
        <f>COUNTIF($AL$5:$AL$29,"II")</f>
        <v>0</v>
      </c>
      <c r="AB6" s="135" t="str">
        <f>IF(AA6&gt;5,"zuviel Elemente aus Gr.II","Gr II  Ok")</f>
        <v>Gr II  Ok</v>
      </c>
      <c r="AC6" s="53"/>
      <c r="AK6" s="3">
        <f t="shared" ref="AK6:AK29" si="2">IF(ISBLANK(E6),C6,0)</f>
        <v>0</v>
      </c>
      <c r="AL6" s="3">
        <f t="shared" ref="AL6:AL29" si="3">IF(ISBLANK(E6),D6,0)</f>
        <v>0</v>
      </c>
    </row>
    <row r="7" spans="1:38" s="3" customFormat="1" ht="18" customHeight="1" x14ac:dyDescent="0.4">
      <c r="A7" s="31">
        <v>3</v>
      </c>
      <c r="B7" s="96"/>
      <c r="C7" s="61"/>
      <c r="D7" s="33"/>
      <c r="E7" s="183"/>
      <c r="F7" s="190"/>
      <c r="G7" s="191"/>
      <c r="H7" s="82"/>
      <c r="I7" s="82"/>
      <c r="J7" s="82"/>
      <c r="K7" s="82"/>
      <c r="L7" s="82"/>
      <c r="M7" s="198"/>
      <c r="N7" s="122"/>
      <c r="O7" s="136">
        <f>COUNTIF($C$5:$C$36,"F")</f>
        <v>0</v>
      </c>
      <c r="P7" s="137">
        <f>COUNTIF($AK$5:$AK$29,"F")</f>
        <v>0</v>
      </c>
      <c r="Q7" s="51"/>
      <c r="R7" s="18" t="s">
        <v>6</v>
      </c>
      <c r="S7" s="138">
        <f>IF(SUM(O$5:O7)&gt;8, IF(SUM(S$5:S6)=8, 0, 8 -SUM(O$5:O6)), O7)</f>
        <v>0</v>
      </c>
      <c r="T7" s="134">
        <f>IF(SUM(P$5:P7)&gt;10, IF(SUM(T$5:T6)=10, 0, 10 -SUM(P$5:P6)), P7)</f>
        <v>0</v>
      </c>
      <c r="U7" s="19" t="s">
        <v>7</v>
      </c>
      <c r="V7" s="142">
        <v>0.8</v>
      </c>
      <c r="W7" s="143">
        <v>0.6</v>
      </c>
      <c r="X7" s="34" t="s">
        <v>5</v>
      </c>
      <c r="Y7" s="132">
        <f t="shared" si="1"/>
        <v>0</v>
      </c>
      <c r="Z7" s="141">
        <f t="shared" si="0"/>
        <v>0</v>
      </c>
      <c r="AA7" s="134">
        <f>COUNTIF($AL$5:$AL$29,"III")</f>
        <v>0</v>
      </c>
      <c r="AB7" s="135" t="str">
        <f>IF(AA7&gt;5,"zuviel Elemente aus Gr.III","Gr III  Ok")</f>
        <v>Gr III  Ok</v>
      </c>
      <c r="AC7" s="49"/>
      <c r="AK7" s="3">
        <f t="shared" si="2"/>
        <v>0</v>
      </c>
      <c r="AL7" s="3">
        <f t="shared" si="3"/>
        <v>0</v>
      </c>
    </row>
    <row r="8" spans="1:38" s="3" customFormat="1" ht="18" customHeight="1" x14ac:dyDescent="0.4">
      <c r="A8" s="31">
        <v>4</v>
      </c>
      <c r="B8" s="96"/>
      <c r="C8" s="61"/>
      <c r="D8" s="33"/>
      <c r="E8" s="183"/>
      <c r="F8" s="190"/>
      <c r="G8" s="191"/>
      <c r="H8" s="82"/>
      <c r="I8" s="82"/>
      <c r="J8" s="82"/>
      <c r="K8" s="82"/>
      <c r="L8" s="82"/>
      <c r="M8" s="198"/>
      <c r="N8" s="122"/>
      <c r="O8" s="144">
        <f>COUNTIF($C$5:$C$36,"E")</f>
        <v>0</v>
      </c>
      <c r="P8" s="145">
        <f>COUNTIF($AK$5:$AK$29,"E")</f>
        <v>0</v>
      </c>
      <c r="Q8" s="10"/>
      <c r="R8" s="11" t="s">
        <v>0</v>
      </c>
      <c r="S8" s="138">
        <f>IF(SUM(O$5:O8)&gt;8, IF(SUM(S$5:S7)=8, 0, 8 -SUM(O$5:O7)), O8)</f>
        <v>0</v>
      </c>
      <c r="T8" s="134">
        <f>IF(SUM(P$5:P8)&gt;10, IF(SUM(T$5:T7)=10, 0, 10 -SUM(P$5:P7)), P8)</f>
        <v>0</v>
      </c>
      <c r="U8" s="12" t="s">
        <v>7</v>
      </c>
      <c r="V8" s="146">
        <v>0.8</v>
      </c>
      <c r="W8" s="147">
        <v>0.5</v>
      </c>
      <c r="X8" s="34" t="s">
        <v>5</v>
      </c>
      <c r="Y8" s="132">
        <f t="shared" si="1"/>
        <v>0</v>
      </c>
      <c r="Z8" s="148">
        <f t="shared" si="0"/>
        <v>0</v>
      </c>
      <c r="AA8" s="134">
        <f>COUNTIF($AL$5:$AL$29,"IV")</f>
        <v>0</v>
      </c>
      <c r="AB8" s="135" t="str">
        <f>IF(AA8&gt;5,"zuviel Elemente aus Gr.IV","Gr IV  Ok")</f>
        <v>Gr IV  Ok</v>
      </c>
      <c r="AC8" s="48"/>
      <c r="AK8" s="3">
        <f t="shared" si="2"/>
        <v>0</v>
      </c>
      <c r="AL8" s="3">
        <f t="shared" si="3"/>
        <v>0</v>
      </c>
    </row>
    <row r="9" spans="1:38" ht="18" customHeight="1" x14ac:dyDescent="0.4">
      <c r="A9" s="31">
        <v>5</v>
      </c>
      <c r="B9" s="98"/>
      <c r="C9" s="95"/>
      <c r="D9" s="93"/>
      <c r="E9" s="183"/>
      <c r="F9" s="190"/>
      <c r="G9" s="191"/>
      <c r="H9" s="82"/>
      <c r="I9" s="82"/>
      <c r="J9" s="82"/>
      <c r="K9" s="82"/>
      <c r="L9" s="82"/>
      <c r="M9" s="198"/>
      <c r="N9" s="122"/>
      <c r="O9" s="144">
        <f>COUNTIF($C$5:$C$36,"D")</f>
        <v>0</v>
      </c>
      <c r="P9" s="145">
        <f>COUNTIF($AK$5:$AK$29,"D")</f>
        <v>0</v>
      </c>
      <c r="Q9" s="10"/>
      <c r="R9" s="11" t="s">
        <v>1</v>
      </c>
      <c r="S9" s="138">
        <f>IF(SUM(O$5:O9)&gt;8, IF(SUM(S$5:S8)=8, 0, 8 -SUM(O$5:O8)), O9)</f>
        <v>0</v>
      </c>
      <c r="T9" s="134">
        <f>IF(SUM(P$5:P9)&gt;10, IF(SUM(T$5:T8)=10, 0, 10 -SUM(P$5:P8)), P9)</f>
        <v>0</v>
      </c>
      <c r="U9" s="12" t="s">
        <v>7</v>
      </c>
      <c r="V9" s="146">
        <v>0.8</v>
      </c>
      <c r="W9" s="147">
        <v>0.4</v>
      </c>
      <c r="X9" s="34" t="s">
        <v>5</v>
      </c>
      <c r="Y9" s="132">
        <f t="shared" si="1"/>
        <v>0</v>
      </c>
      <c r="Z9" s="148">
        <f t="shared" si="0"/>
        <v>0</v>
      </c>
      <c r="AB9" s="113" t="s">
        <v>27</v>
      </c>
      <c r="AC9" s="48"/>
      <c r="AD9" s="3"/>
      <c r="AE9" s="3"/>
      <c r="AF9" s="3"/>
      <c r="AG9" s="3"/>
      <c r="AH9" s="3"/>
      <c r="AK9" s="3">
        <f t="shared" si="2"/>
        <v>0</v>
      </c>
      <c r="AL9" s="3">
        <f t="shared" si="3"/>
        <v>0</v>
      </c>
    </row>
    <row r="10" spans="1:38" ht="18" customHeight="1" x14ac:dyDescent="0.4">
      <c r="A10" s="31">
        <v>6</v>
      </c>
      <c r="B10" s="97"/>
      <c r="C10" s="61"/>
      <c r="D10" s="33"/>
      <c r="E10" s="183"/>
      <c r="F10" s="192"/>
      <c r="G10" s="193"/>
      <c r="H10" s="82"/>
      <c r="I10" s="82"/>
      <c r="J10" s="102"/>
      <c r="K10" s="102"/>
      <c r="L10" s="102"/>
      <c r="M10" s="198"/>
      <c r="N10" s="122"/>
      <c r="O10" s="144">
        <f>COUNTIF($C$5:$C$36,"C")</f>
        <v>0</v>
      </c>
      <c r="P10" s="145">
        <f>COUNTIF($AK$5:$AK$29,"C")</f>
        <v>0</v>
      </c>
      <c r="Q10" s="10"/>
      <c r="R10" s="11" t="s">
        <v>2</v>
      </c>
      <c r="S10" s="138">
        <f>IF(SUM(O$5:O10)&gt;8, IF(SUM(S$5:S9)=8, 0, 8 -SUM(O$5:O9)), O10)</f>
        <v>0</v>
      </c>
      <c r="T10" s="134">
        <f>IF(SUM(P$5:P10)&gt;10, IF(SUM(T$5:T9)=10, 0, 10 -SUM(P$5:P9)), P10)</f>
        <v>0</v>
      </c>
      <c r="U10" s="12" t="s">
        <v>7</v>
      </c>
      <c r="V10" s="146">
        <v>0.6</v>
      </c>
      <c r="W10" s="147">
        <v>0.3</v>
      </c>
      <c r="X10" s="34" t="s">
        <v>5</v>
      </c>
      <c r="Y10" s="132">
        <f t="shared" si="1"/>
        <v>0</v>
      </c>
      <c r="Z10" s="148">
        <f t="shared" si="0"/>
        <v>0</v>
      </c>
      <c r="AB10" s="113" t="s">
        <v>28</v>
      </c>
      <c r="AC10" s="48"/>
      <c r="AD10" s="3"/>
      <c r="AE10" s="3"/>
      <c r="AF10" s="3"/>
      <c r="AG10" s="3"/>
      <c r="AH10" s="3"/>
      <c r="AK10" s="3">
        <f t="shared" si="2"/>
        <v>0</v>
      </c>
      <c r="AL10" s="3">
        <f t="shared" si="3"/>
        <v>0</v>
      </c>
    </row>
    <row r="11" spans="1:38" ht="18" customHeight="1" x14ac:dyDescent="0.4">
      <c r="A11" s="31">
        <v>7</v>
      </c>
      <c r="B11" s="96"/>
      <c r="C11" s="95"/>
      <c r="D11" s="93"/>
      <c r="E11" s="183"/>
      <c r="F11" s="190"/>
      <c r="G11" s="191"/>
      <c r="H11" s="82"/>
      <c r="I11" s="82"/>
      <c r="J11" s="82"/>
      <c r="K11" s="82"/>
      <c r="L11" s="82"/>
      <c r="M11" s="198"/>
      <c r="N11" s="122"/>
      <c r="O11" s="144">
        <f>COUNTIF($C$5:$C$36,"B")</f>
        <v>0</v>
      </c>
      <c r="P11" s="145">
        <f>COUNTIF($AK$5:$AK$29,"B")</f>
        <v>0</v>
      </c>
      <c r="Q11" s="10"/>
      <c r="R11" s="11" t="s">
        <v>3</v>
      </c>
      <c r="S11" s="138">
        <f>IF(SUM(O$5:O11)&gt;8, IF(SUM(S$5:S10)=8, 0, 8 -SUM(O$5:O10)), O11)</f>
        <v>0</v>
      </c>
      <c r="T11" s="134">
        <f>IF(SUM(P$5:P11)&gt;10, IF(SUM(T$5:T10)=10, 0, 10 -SUM(P$5:P10)), P11)</f>
        <v>0</v>
      </c>
      <c r="U11" s="12" t="s">
        <v>7</v>
      </c>
      <c r="V11" s="146">
        <v>0.4</v>
      </c>
      <c r="W11" s="147">
        <v>0.2</v>
      </c>
      <c r="X11" s="34" t="s">
        <v>5</v>
      </c>
      <c r="Y11" s="132">
        <f t="shared" si="1"/>
        <v>0</v>
      </c>
      <c r="Z11" s="148">
        <f t="shared" si="0"/>
        <v>0</v>
      </c>
      <c r="AB11" s="113" t="s">
        <v>29</v>
      </c>
      <c r="AC11" s="48"/>
      <c r="AD11" s="3"/>
      <c r="AE11" s="3"/>
      <c r="AF11" s="3"/>
      <c r="AG11" s="3"/>
      <c r="AH11" s="3"/>
      <c r="AK11" s="3">
        <f t="shared" si="2"/>
        <v>0</v>
      </c>
      <c r="AL11" s="3">
        <f t="shared" si="3"/>
        <v>0</v>
      </c>
    </row>
    <row r="12" spans="1:38" ht="18" customHeight="1" x14ac:dyDescent="0.4">
      <c r="A12" s="31">
        <v>8</v>
      </c>
      <c r="B12" s="96"/>
      <c r="C12" s="95"/>
      <c r="D12" s="93"/>
      <c r="E12" s="183"/>
      <c r="F12" s="190"/>
      <c r="G12" s="191"/>
      <c r="H12" s="85"/>
      <c r="I12" s="82"/>
      <c r="J12" s="82"/>
      <c r="K12" s="82"/>
      <c r="L12" s="82"/>
      <c r="M12" s="198"/>
      <c r="N12" s="63"/>
      <c r="O12" s="149">
        <f>COUNTIF($C$5:$C$36,"A")</f>
        <v>0</v>
      </c>
      <c r="P12" s="150">
        <f>COUNTIF($AK$5:$AK$29,"A")</f>
        <v>0</v>
      </c>
      <c r="Q12" s="13"/>
      <c r="R12" s="11" t="s">
        <v>4</v>
      </c>
      <c r="S12" s="138">
        <f>IF(SUM(O$5:O12)&gt;8, IF(SUM(S$5:S11)=8, 0, 8 -SUM(O$5:O11)), O12)</f>
        <v>0</v>
      </c>
      <c r="T12" s="134">
        <f>IF(SUM(P$5:P12)&gt;10, IF(SUM(T$5:T11)=10, 0, 10 -SUM(P$5:P11)), P12)</f>
        <v>0</v>
      </c>
      <c r="U12" s="14" t="s">
        <v>7</v>
      </c>
      <c r="V12" s="151">
        <v>0.2</v>
      </c>
      <c r="W12" s="152">
        <v>0.1</v>
      </c>
      <c r="X12" s="35" t="s">
        <v>5</v>
      </c>
      <c r="Y12" s="132">
        <f t="shared" si="1"/>
        <v>0</v>
      </c>
      <c r="Z12" s="153">
        <f t="shared" si="0"/>
        <v>0</v>
      </c>
      <c r="AB12" s="113" t="s">
        <v>93</v>
      </c>
      <c r="AC12" s="48"/>
      <c r="AD12" s="3"/>
      <c r="AE12" s="3"/>
      <c r="AF12" s="3"/>
      <c r="AG12" s="3"/>
      <c r="AH12" s="3"/>
      <c r="AK12" s="3">
        <f t="shared" si="2"/>
        <v>0</v>
      </c>
      <c r="AL12" s="3">
        <f t="shared" si="3"/>
        <v>0</v>
      </c>
    </row>
    <row r="13" spans="1:38" ht="18" customHeight="1" thickBot="1" x14ac:dyDescent="0.45">
      <c r="A13" s="31">
        <v>9</v>
      </c>
      <c r="B13" s="96"/>
      <c r="C13" s="61"/>
      <c r="D13" s="33"/>
      <c r="E13" s="183"/>
      <c r="F13" s="190"/>
      <c r="G13" s="191"/>
      <c r="H13" s="85"/>
      <c r="I13" s="82"/>
      <c r="J13" s="82"/>
      <c r="K13" s="82"/>
      <c r="L13" s="82"/>
      <c r="M13" s="198"/>
      <c r="N13" s="63"/>
      <c r="O13" s="149">
        <f>COUNTIF($C$5:$C$29,"NE")</f>
        <v>0</v>
      </c>
      <c r="P13" s="154"/>
      <c r="Q13" s="110"/>
      <c r="R13" s="155" t="s">
        <v>48</v>
      </c>
      <c r="S13" s="138">
        <f>IF(SUM(O$5:O13)&gt;8, IF(SUM(S$5:S12)=8, 0, 8 -SUM(O$5:O12)), O13)</f>
        <v>0</v>
      </c>
      <c r="T13" s="53"/>
      <c r="U13" s="156"/>
      <c r="V13" s="157"/>
      <c r="W13" s="157"/>
      <c r="X13" s="158"/>
      <c r="Y13" s="112"/>
      <c r="Z13" s="159"/>
      <c r="AB13" s="113"/>
      <c r="AC13" s="3"/>
      <c r="AD13" s="3"/>
      <c r="AE13" s="3"/>
      <c r="AF13" s="3"/>
      <c r="AG13" s="3"/>
      <c r="AH13" s="3"/>
      <c r="AI13" s="3"/>
      <c r="AJ13" s="3"/>
      <c r="AK13" s="3">
        <f t="shared" si="2"/>
        <v>0</v>
      </c>
      <c r="AL13" s="3">
        <f t="shared" si="3"/>
        <v>0</v>
      </c>
    </row>
    <row r="14" spans="1:38" ht="18" customHeight="1" thickTop="1" thickBot="1" x14ac:dyDescent="0.45">
      <c r="A14" s="31">
        <v>10</v>
      </c>
      <c r="B14" s="96"/>
      <c r="C14" s="61"/>
      <c r="D14" s="33"/>
      <c r="E14" s="183"/>
      <c r="F14" s="190"/>
      <c r="G14" s="191"/>
      <c r="H14" s="85"/>
      <c r="I14" s="82"/>
      <c r="J14" s="82"/>
      <c r="K14" s="82"/>
      <c r="L14" s="82"/>
      <c r="M14" s="198"/>
      <c r="N14" s="63"/>
      <c r="O14" s="160"/>
      <c r="P14" s="26"/>
      <c r="Q14" s="6"/>
      <c r="R14" s="7" t="s">
        <v>8</v>
      </c>
      <c r="S14" s="15">
        <f>SUM(S5:S13)-IF(SUM(S5:S13)=8,IF(S16=0,1,0))</f>
        <v>0</v>
      </c>
      <c r="T14" s="15">
        <f>SUM(T5:T12)</f>
        <v>0</v>
      </c>
      <c r="U14" s="16"/>
      <c r="V14" s="161"/>
      <c r="W14" s="161"/>
      <c r="X14" s="36"/>
      <c r="Y14" s="162">
        <f>IF(S14&gt;8,"ERR",SUM(Y5:Y12))</f>
        <v>0</v>
      </c>
      <c r="Z14" s="21">
        <f>IF(T14&gt;10,"ERR",SUM(Z5:Z12))</f>
        <v>0</v>
      </c>
      <c r="AB14" s="3"/>
      <c r="AC14" s="3"/>
      <c r="AD14" s="3"/>
      <c r="AE14" s="3"/>
      <c r="AF14" s="3"/>
      <c r="AG14" s="3"/>
      <c r="AH14" s="3"/>
      <c r="AI14" s="3"/>
      <c r="AJ14" s="3"/>
      <c r="AK14" s="3">
        <f t="shared" si="2"/>
        <v>0</v>
      </c>
      <c r="AL14" s="3">
        <f t="shared" si="3"/>
        <v>0</v>
      </c>
    </row>
    <row r="15" spans="1:38" ht="18" customHeight="1" thickTop="1" x14ac:dyDescent="0.4">
      <c r="A15" s="31">
        <v>11</v>
      </c>
      <c r="B15" s="96"/>
      <c r="C15" s="95"/>
      <c r="D15" s="93"/>
      <c r="E15" s="184"/>
      <c r="F15" s="190"/>
      <c r="G15" s="191"/>
      <c r="H15" s="85"/>
      <c r="I15" s="82"/>
      <c r="J15" s="82"/>
      <c r="K15" s="82"/>
      <c r="L15" s="82"/>
      <c r="M15" s="198"/>
      <c r="N15" s="63"/>
      <c r="O15" s="163"/>
      <c r="P15" s="27" t="s">
        <v>9</v>
      </c>
      <c r="Q15" s="17"/>
      <c r="R15" s="18"/>
      <c r="S15" s="164">
        <f>IF(COUNTIF($D$5:$D$29,"I")&gt;0,1,0) + IF(COUNTIF($D$5:$D$29,"II")&gt;0,1,0) + IF(COUNTIF($D$5:$D$29,"III")&gt;0,1,0)</f>
        <v>0</v>
      </c>
      <c r="T15" s="134">
        <f>IF(COUNTIF($AL$5:$AL$29,"I")&gt;0,1,0) + IF(COUNTIF($AL$5:$AAL$29,"II")&gt;0,1,0) + IF(COUNTIF($AL$5:$AL$29,"III")&gt;0,1,0)</f>
        <v>0</v>
      </c>
      <c r="U15" s="19" t="s">
        <v>7</v>
      </c>
      <c r="V15" s="142">
        <v>0.5</v>
      </c>
      <c r="W15" s="143">
        <v>0.5</v>
      </c>
      <c r="X15" s="37" t="s">
        <v>5</v>
      </c>
      <c r="Y15" s="165">
        <f>S15*V15</f>
        <v>0</v>
      </c>
      <c r="Z15" s="141">
        <f>+T15*W15</f>
        <v>0</v>
      </c>
      <c r="AB15" s="3"/>
      <c r="AC15" s="3"/>
      <c r="AD15" s="3"/>
      <c r="AE15" s="3"/>
      <c r="AF15" s="3"/>
      <c r="AG15" s="3"/>
      <c r="AH15" s="3"/>
      <c r="AI15" s="3"/>
      <c r="AJ15" s="3"/>
      <c r="AK15" s="3">
        <f t="shared" si="2"/>
        <v>0</v>
      </c>
      <c r="AL15" s="3">
        <f t="shared" si="3"/>
        <v>0</v>
      </c>
    </row>
    <row r="16" spans="1:38" ht="18" customHeight="1" x14ac:dyDescent="0.4">
      <c r="A16" s="31">
        <v>12</v>
      </c>
      <c r="B16" s="97"/>
      <c r="C16" s="95"/>
      <c r="D16" s="93"/>
      <c r="E16" s="183"/>
      <c r="F16" s="190"/>
      <c r="G16" s="191"/>
      <c r="H16" s="85"/>
      <c r="I16" s="82"/>
      <c r="J16" s="82"/>
      <c r="K16" s="82"/>
      <c r="L16" s="82"/>
      <c r="M16" s="198"/>
      <c r="N16" s="39"/>
      <c r="O16" s="166"/>
      <c r="P16" s="28" t="s">
        <v>20</v>
      </c>
      <c r="Q16" s="38"/>
      <c r="R16" s="38"/>
      <c r="S16" s="167">
        <f>C29</f>
        <v>0</v>
      </c>
      <c r="T16" s="168">
        <f>C29</f>
        <v>0</v>
      </c>
      <c r="U16" s="52" t="s">
        <v>7</v>
      </c>
      <c r="V16" s="169">
        <v>1</v>
      </c>
      <c r="W16" s="170">
        <v>1</v>
      </c>
      <c r="X16" s="34" t="s">
        <v>5</v>
      </c>
      <c r="Y16" s="171" t="str">
        <f>IF(S16="c",0.5,IF(S16="d",0.5,IF(S16="e",0.5,IF(S16="f",0.5,IF(S16="g",0.5,IF(S16="h",0.5,IF(S16="ne",0,IF(S16="a",0,IF(S16="b",0.3,IF(S16="",0,"error"))))))))))</f>
        <v>error</v>
      </c>
      <c r="Z16" s="148" t="str">
        <f>IF(T16="c",0.3,IF(T16="d",0.5,IF(T16="e",0.5,IF(T16="f",0.5,IF(T16="g",0.5,IF(T16="h",0.5,IF(T16="a",0,IF(T16="b",0,IF(T16="",0,"error")))))))))</f>
        <v>error</v>
      </c>
      <c r="AB16" s="3"/>
      <c r="AC16" s="3"/>
      <c r="AD16" s="3"/>
      <c r="AE16" s="3"/>
      <c r="AF16" s="3"/>
      <c r="AG16" s="3"/>
      <c r="AH16" s="3"/>
      <c r="AI16" s="3"/>
      <c r="AJ16" s="3"/>
      <c r="AK16" s="3">
        <f t="shared" si="2"/>
        <v>0</v>
      </c>
      <c r="AL16" s="3">
        <f t="shared" si="3"/>
        <v>0</v>
      </c>
    </row>
    <row r="17" spans="1:41" ht="18" customHeight="1" thickBot="1" x14ac:dyDescent="0.45">
      <c r="A17" s="31">
        <v>13</v>
      </c>
      <c r="B17" s="96"/>
      <c r="C17" s="95"/>
      <c r="D17" s="93"/>
      <c r="E17" s="184"/>
      <c r="F17" s="190"/>
      <c r="G17" s="191"/>
      <c r="H17" s="85"/>
      <c r="I17" s="82"/>
      <c r="J17" s="82"/>
      <c r="K17" s="82"/>
      <c r="L17" s="82"/>
      <c r="M17" s="198"/>
      <c r="N17" s="63"/>
      <c r="O17" s="172"/>
      <c r="P17" s="29" t="s">
        <v>21</v>
      </c>
      <c r="Q17" s="20"/>
      <c r="R17" s="20"/>
      <c r="S17" s="173"/>
      <c r="T17" s="50">
        <f>F30</f>
        <v>0</v>
      </c>
      <c r="U17" s="19" t="s">
        <v>7</v>
      </c>
      <c r="V17" s="169">
        <v>1</v>
      </c>
      <c r="W17" s="170">
        <v>1</v>
      </c>
      <c r="X17" s="35" t="s">
        <v>5</v>
      </c>
      <c r="Y17" s="174">
        <f>S17*V17</f>
        <v>0</v>
      </c>
      <c r="Z17" s="153">
        <f>+T17*W17</f>
        <v>0</v>
      </c>
      <c r="AB17" s="3"/>
      <c r="AC17" s="3"/>
      <c r="AD17" s="3"/>
      <c r="AE17" s="3"/>
      <c r="AF17" s="3"/>
      <c r="AG17" s="3"/>
      <c r="AH17" s="3"/>
      <c r="AI17" s="3"/>
      <c r="AJ17" s="3"/>
      <c r="AK17" s="3">
        <f t="shared" si="2"/>
        <v>0</v>
      </c>
      <c r="AL17" s="3">
        <f t="shared" si="3"/>
        <v>0</v>
      </c>
    </row>
    <row r="18" spans="1:41" s="5" customFormat="1" ht="18" customHeight="1" thickTop="1" thickBot="1" x14ac:dyDescent="0.45">
      <c r="A18" s="31">
        <v>14</v>
      </c>
      <c r="B18" s="96"/>
      <c r="C18" s="61"/>
      <c r="D18" s="33"/>
      <c r="E18" s="184"/>
      <c r="F18" s="190"/>
      <c r="G18" s="191"/>
      <c r="H18" s="85"/>
      <c r="I18" s="82"/>
      <c r="J18" s="82"/>
      <c r="K18" s="82"/>
      <c r="L18" s="82"/>
      <c r="M18" s="198"/>
      <c r="N18" s="114"/>
      <c r="O18" s="172"/>
      <c r="P18" s="30" t="s">
        <v>17</v>
      </c>
      <c r="Q18" s="22"/>
      <c r="R18" s="22"/>
      <c r="S18" s="22"/>
      <c r="T18" s="22"/>
      <c r="U18" s="22"/>
      <c r="V18" s="22"/>
      <c r="W18" s="23"/>
      <c r="X18" s="24" t="s">
        <v>5</v>
      </c>
      <c r="Y18" s="175">
        <f>SUM(Y14:Y16)</f>
        <v>0</v>
      </c>
      <c r="Z18" s="25">
        <f>SUM(Z14:Z17)</f>
        <v>0</v>
      </c>
      <c r="AB18" s="3"/>
      <c r="AC18" s="3"/>
      <c r="AD18" s="3"/>
      <c r="AE18" s="3"/>
      <c r="AF18" s="3"/>
      <c r="AG18" s="3"/>
      <c r="AH18" s="3"/>
      <c r="AI18" s="3"/>
      <c r="AJ18" s="3"/>
      <c r="AK18" s="3">
        <f t="shared" si="2"/>
        <v>0</v>
      </c>
      <c r="AL18" s="3">
        <f t="shared" si="3"/>
        <v>0</v>
      </c>
    </row>
    <row r="19" spans="1:41" ht="18" customHeight="1" thickTop="1" thickBot="1" x14ac:dyDescent="0.45">
      <c r="A19" s="31">
        <v>15</v>
      </c>
      <c r="B19" s="97"/>
      <c r="C19" s="61"/>
      <c r="D19" s="33"/>
      <c r="E19" s="184"/>
      <c r="F19" s="190"/>
      <c r="G19" s="191"/>
      <c r="H19" s="85"/>
      <c r="I19" s="82"/>
      <c r="J19" s="82"/>
      <c r="K19" s="82"/>
      <c r="L19" s="82"/>
      <c r="M19" s="198"/>
      <c r="N19" s="63"/>
      <c r="O19" s="176"/>
      <c r="P19" s="30" t="s">
        <v>34</v>
      </c>
      <c r="Q19" s="30"/>
      <c r="R19" s="30"/>
      <c r="S19" s="30"/>
      <c r="T19" s="30"/>
      <c r="U19" s="30"/>
      <c r="V19" s="30"/>
      <c r="W19" s="30"/>
      <c r="X19" s="24" t="s">
        <v>5</v>
      </c>
      <c r="Y19" s="3"/>
      <c r="Z19" s="25">
        <f>G30</f>
        <v>-0.3</v>
      </c>
      <c r="AB19" s="113" t="s">
        <v>100</v>
      </c>
      <c r="AC19" s="3"/>
      <c r="AD19" s="3"/>
      <c r="AE19" s="3"/>
      <c r="AF19" s="3"/>
      <c r="AG19" s="3"/>
      <c r="AH19" s="3"/>
      <c r="AI19" s="3"/>
      <c r="AJ19" s="3"/>
      <c r="AK19" s="3">
        <f t="shared" si="2"/>
        <v>0</v>
      </c>
      <c r="AL19" s="3">
        <f t="shared" si="3"/>
        <v>0</v>
      </c>
    </row>
    <row r="20" spans="1:41" ht="18" customHeight="1" thickTop="1" thickBot="1" x14ac:dyDescent="0.45">
      <c r="A20" s="31">
        <v>16</v>
      </c>
      <c r="B20" s="96"/>
      <c r="C20" s="61"/>
      <c r="D20" s="33"/>
      <c r="E20" s="184"/>
      <c r="F20" s="190"/>
      <c r="G20" s="191"/>
      <c r="H20" s="85"/>
      <c r="I20" s="82"/>
      <c r="J20" s="82"/>
      <c r="K20" s="82"/>
      <c r="L20" s="82"/>
      <c r="M20" s="198"/>
      <c r="N20" s="63"/>
      <c r="O20" s="172"/>
      <c r="AB20" s="113" t="s">
        <v>101</v>
      </c>
      <c r="AC20" s="3"/>
      <c r="AD20" s="3"/>
      <c r="AE20" s="3"/>
      <c r="AF20" s="3"/>
      <c r="AG20" s="3"/>
      <c r="AH20" s="3"/>
      <c r="AI20" s="3"/>
      <c r="AJ20" s="3"/>
      <c r="AK20" s="3">
        <f t="shared" si="2"/>
        <v>0</v>
      </c>
      <c r="AL20" s="3">
        <f t="shared" si="3"/>
        <v>0</v>
      </c>
    </row>
    <row r="21" spans="1:41" ht="18" customHeight="1" thickTop="1" thickBot="1" x14ac:dyDescent="0.45">
      <c r="A21" s="31">
        <v>17</v>
      </c>
      <c r="B21" s="96"/>
      <c r="C21" s="61"/>
      <c r="D21" s="33"/>
      <c r="E21" s="184"/>
      <c r="F21" s="190"/>
      <c r="G21" s="191"/>
      <c r="H21" s="85"/>
      <c r="I21" s="82"/>
      <c r="J21" s="82"/>
      <c r="K21" s="82"/>
      <c r="L21" s="82"/>
      <c r="M21" s="198"/>
      <c r="N21" s="63"/>
      <c r="O21" s="172"/>
      <c r="P21" s="30" t="s">
        <v>18</v>
      </c>
      <c r="Q21" s="22"/>
      <c r="R21" s="22"/>
      <c r="S21" s="22"/>
      <c r="T21" s="22"/>
      <c r="U21" s="22"/>
      <c r="V21" s="22"/>
      <c r="W21" s="23"/>
      <c r="X21" s="24" t="s">
        <v>5</v>
      </c>
      <c r="Y21" s="175">
        <f>10-I30</f>
        <v>10</v>
      </c>
      <c r="Z21" s="25">
        <f>10-M30</f>
        <v>10</v>
      </c>
      <c r="AB21" s="3"/>
      <c r="AC21" s="3"/>
      <c r="AD21" s="3"/>
      <c r="AE21" s="3"/>
      <c r="AF21" s="3"/>
      <c r="AG21" s="3"/>
      <c r="AH21" s="3"/>
      <c r="AI21" s="3"/>
      <c r="AJ21" s="3"/>
      <c r="AK21" s="3">
        <f t="shared" si="2"/>
        <v>0</v>
      </c>
      <c r="AL21" s="3">
        <f t="shared" si="3"/>
        <v>0</v>
      </c>
    </row>
    <row r="22" spans="1:41" ht="18" customHeight="1" thickTop="1" x14ac:dyDescent="0.4">
      <c r="A22" s="31">
        <v>18</v>
      </c>
      <c r="B22" s="97"/>
      <c r="C22" s="61"/>
      <c r="D22" s="33"/>
      <c r="E22" s="184"/>
      <c r="F22" s="190"/>
      <c r="G22" s="191"/>
      <c r="H22" s="85"/>
      <c r="I22" s="82"/>
      <c r="J22" s="82"/>
      <c r="K22" s="82"/>
      <c r="L22" s="82"/>
      <c r="M22" s="198"/>
      <c r="N22" s="39"/>
      <c r="O22" s="172"/>
      <c r="AB22" s="3"/>
      <c r="AC22" s="3"/>
      <c r="AD22" s="3"/>
      <c r="AE22" s="3"/>
      <c r="AF22" s="3"/>
      <c r="AG22" s="3"/>
      <c r="AH22" s="3"/>
      <c r="AI22" s="3"/>
      <c r="AJ22" s="3"/>
      <c r="AK22" s="3">
        <f t="shared" si="2"/>
        <v>0</v>
      </c>
      <c r="AL22" s="3">
        <f t="shared" si="3"/>
        <v>0</v>
      </c>
    </row>
    <row r="23" spans="1:41" ht="18" customHeight="1" thickBot="1" x14ac:dyDescent="0.45">
      <c r="A23" s="31">
        <v>19</v>
      </c>
      <c r="B23" s="96"/>
      <c r="C23" s="95"/>
      <c r="D23" s="93"/>
      <c r="E23" s="184"/>
      <c r="F23" s="190"/>
      <c r="G23" s="191"/>
      <c r="H23" s="85"/>
      <c r="I23" s="82"/>
      <c r="J23" s="82"/>
      <c r="K23" s="82"/>
      <c r="L23" s="82"/>
      <c r="M23" s="198"/>
      <c r="N23" s="39"/>
      <c r="O23" s="172"/>
      <c r="P23" s="116" t="s">
        <v>35</v>
      </c>
      <c r="Q23" s="117"/>
      <c r="R23" s="117"/>
      <c r="S23" s="117"/>
      <c r="T23" s="117"/>
      <c r="U23" s="117"/>
      <c r="V23" s="117"/>
      <c r="W23" s="117"/>
      <c r="X23" s="118"/>
      <c r="Y23" s="118">
        <f>8-S14</f>
        <v>8</v>
      </c>
      <c r="Z23" s="117">
        <f>IF(T14&gt;=7, 0, IF(T14&gt;=5, 4, IF(T14&gt;=3, 6, IF(T14 &gt;= 1, 8, IF(T14 &lt; 1, 10 )))))</f>
        <v>10</v>
      </c>
      <c r="AA23" s="119" t="s">
        <v>36</v>
      </c>
      <c r="AB23" s="117"/>
      <c r="AC23" s="3"/>
      <c r="AD23" s="3"/>
      <c r="AE23" s="3"/>
      <c r="AF23" s="3"/>
      <c r="AG23" s="3"/>
      <c r="AH23" s="3"/>
      <c r="AI23" s="3"/>
      <c r="AJ23" s="3"/>
      <c r="AK23" s="3">
        <f t="shared" si="2"/>
        <v>0</v>
      </c>
      <c r="AL23" s="3">
        <f t="shared" si="3"/>
        <v>0</v>
      </c>
    </row>
    <row r="24" spans="1:41" ht="18" customHeight="1" thickTop="1" thickBot="1" x14ac:dyDescent="0.45">
      <c r="A24" s="31">
        <v>20</v>
      </c>
      <c r="B24" s="32"/>
      <c r="C24" s="61"/>
      <c r="D24" s="33"/>
      <c r="E24" s="184"/>
      <c r="F24" s="190"/>
      <c r="G24" s="191"/>
      <c r="H24" s="85"/>
      <c r="I24" s="82"/>
      <c r="J24" s="82"/>
      <c r="K24" s="82"/>
      <c r="L24" s="82"/>
      <c r="M24" s="198"/>
      <c r="N24" s="39"/>
      <c r="O24" s="172"/>
      <c r="P24" s="30" t="s">
        <v>19</v>
      </c>
      <c r="Q24" s="22"/>
      <c r="R24" s="22"/>
      <c r="S24" s="22"/>
      <c r="T24" s="22"/>
      <c r="U24" s="22"/>
      <c r="V24" s="22"/>
      <c r="W24" s="23"/>
      <c r="X24" s="24" t="s">
        <v>5</v>
      </c>
      <c r="Y24" s="175">
        <f>+Y18+Y21-Y23</f>
        <v>2</v>
      </c>
      <c r="Z24" s="25">
        <f>+Z18+Z19+Z21-Z23</f>
        <v>-0.30000000000000071</v>
      </c>
      <c r="AB24" s="3"/>
      <c r="AC24" s="3"/>
      <c r="AK24" s="3">
        <f t="shared" si="2"/>
        <v>0</v>
      </c>
      <c r="AL24" s="3">
        <f t="shared" si="3"/>
        <v>0</v>
      </c>
    </row>
    <row r="25" spans="1:41" ht="18" customHeight="1" thickTop="1" x14ac:dyDescent="0.4">
      <c r="A25" s="31">
        <v>21</v>
      </c>
      <c r="B25" s="32"/>
      <c r="C25" s="61"/>
      <c r="D25" s="33"/>
      <c r="E25" s="184"/>
      <c r="F25" s="190"/>
      <c r="G25" s="191"/>
      <c r="H25" s="85"/>
      <c r="I25" s="82"/>
      <c r="J25" s="82"/>
      <c r="K25" s="82"/>
      <c r="L25" s="82"/>
      <c r="M25" s="198"/>
      <c r="N25" s="39"/>
      <c r="O25" s="172"/>
      <c r="Y25" s="177" t="s">
        <v>91</v>
      </c>
      <c r="Z25" s="178" t="s">
        <v>92</v>
      </c>
      <c r="AB25" s="3"/>
      <c r="AC25" s="3"/>
      <c r="AK25" s="3">
        <f t="shared" si="2"/>
        <v>0</v>
      </c>
      <c r="AL25" s="3">
        <f t="shared" si="3"/>
        <v>0</v>
      </c>
    </row>
    <row r="26" spans="1:41" ht="18" customHeight="1" x14ac:dyDescent="0.4">
      <c r="A26" s="31">
        <v>22</v>
      </c>
      <c r="B26" s="32"/>
      <c r="C26" s="61"/>
      <c r="D26" s="33"/>
      <c r="E26" s="184"/>
      <c r="F26" s="190"/>
      <c r="G26" s="191"/>
      <c r="H26" s="85"/>
      <c r="I26" s="82"/>
      <c r="J26" s="82"/>
      <c r="K26" s="82"/>
      <c r="L26" s="82"/>
      <c r="M26" s="198"/>
      <c r="N26" s="39"/>
      <c r="O26" s="172"/>
      <c r="AB26" s="3"/>
      <c r="AK26" s="3">
        <f t="shared" si="2"/>
        <v>0</v>
      </c>
      <c r="AL26" s="3">
        <f t="shared" si="3"/>
        <v>0</v>
      </c>
    </row>
    <row r="27" spans="1:41" ht="18" customHeight="1" x14ac:dyDescent="0.4">
      <c r="A27" s="31">
        <v>23</v>
      </c>
      <c r="B27" s="32" t="s">
        <v>32</v>
      </c>
      <c r="C27" s="61"/>
      <c r="D27" s="33"/>
      <c r="E27" s="184"/>
      <c r="F27" s="190"/>
      <c r="G27" s="191"/>
      <c r="H27" s="85"/>
      <c r="I27" s="82"/>
      <c r="J27" s="82"/>
      <c r="K27" s="82"/>
      <c r="L27" s="82"/>
      <c r="M27" s="198"/>
      <c r="N27" s="39"/>
      <c r="O27" s="172"/>
      <c r="AB27" s="3"/>
      <c r="AK27" s="3">
        <f t="shared" si="2"/>
        <v>0</v>
      </c>
      <c r="AL27" s="3">
        <f t="shared" si="3"/>
        <v>0</v>
      </c>
    </row>
    <row r="28" spans="1:41" ht="18" customHeight="1" x14ac:dyDescent="0.4">
      <c r="A28" s="31">
        <v>24</v>
      </c>
      <c r="B28" s="32" t="s">
        <v>31</v>
      </c>
      <c r="C28" s="61"/>
      <c r="D28" s="121"/>
      <c r="E28" s="184"/>
      <c r="F28" s="190"/>
      <c r="G28" s="193">
        <v>-0.3</v>
      </c>
      <c r="H28" s="85"/>
      <c r="I28" s="82"/>
      <c r="J28" s="82"/>
      <c r="K28" s="82"/>
      <c r="L28" s="82"/>
      <c r="M28" s="198"/>
      <c r="N28" s="39"/>
      <c r="O28" s="172"/>
      <c r="AK28" s="3">
        <f t="shared" si="2"/>
        <v>0</v>
      </c>
      <c r="AL28" s="3">
        <f t="shared" si="3"/>
        <v>0</v>
      </c>
    </row>
    <row r="29" spans="1:41" ht="18" customHeight="1" thickBot="1" x14ac:dyDescent="0.45">
      <c r="A29" s="56">
        <v>25</v>
      </c>
      <c r="B29" s="202"/>
      <c r="C29" s="62"/>
      <c r="D29" s="54"/>
      <c r="E29" s="185"/>
      <c r="F29" s="194"/>
      <c r="G29" s="195"/>
      <c r="H29" s="86"/>
      <c r="I29" s="87"/>
      <c r="J29" s="87"/>
      <c r="K29" s="87"/>
      <c r="L29" s="87"/>
      <c r="M29" s="199"/>
      <c r="N29" s="64"/>
      <c r="O29" s="179"/>
      <c r="AK29" s="3">
        <f t="shared" si="2"/>
        <v>0</v>
      </c>
      <c r="AL29" s="3">
        <f t="shared" si="3"/>
        <v>0</v>
      </c>
    </row>
    <row r="30" spans="1:41" ht="21" thickTop="1" thickBot="1" x14ac:dyDescent="0.4">
      <c r="B30" s="55" t="s">
        <v>12</v>
      </c>
      <c r="C30" s="58">
        <f>COUNTA(C5:C29)</f>
        <v>0</v>
      </c>
      <c r="D30" s="55"/>
      <c r="E30" s="186"/>
      <c r="F30" s="57">
        <f>SUM(F5:F29)</f>
        <v>0</v>
      </c>
      <c r="G30" s="57">
        <f>SUM(G5:G29)</f>
        <v>-0.3</v>
      </c>
      <c r="H30" s="88" t="s">
        <v>97</v>
      </c>
      <c r="I30" s="201">
        <f>SUM(H5:L29)</f>
        <v>0</v>
      </c>
      <c r="J30" s="89"/>
      <c r="K30" s="89"/>
      <c r="L30" s="89" t="s">
        <v>98</v>
      </c>
      <c r="M30" s="200">
        <f>SUM(H5:M29)</f>
        <v>0</v>
      </c>
      <c r="N30" s="1"/>
    </row>
    <row r="31" spans="1:41" ht="30.5" thickTop="1" x14ac:dyDescent="0.55000000000000004">
      <c r="AM31" s="66">
        <v>0.8</v>
      </c>
      <c r="AN31" s="65" t="s">
        <v>5</v>
      </c>
      <c r="AO31" s="67">
        <f t="shared" ref="AO31:AO38" si="4">+AK31*AM31</f>
        <v>0</v>
      </c>
    </row>
    <row r="32" spans="1:41" ht="30" x14ac:dyDescent="0.55000000000000004">
      <c r="AM32" s="69">
        <v>0.7</v>
      </c>
      <c r="AN32" s="68" t="s">
        <v>5</v>
      </c>
      <c r="AO32" s="70">
        <f t="shared" si="4"/>
        <v>0</v>
      </c>
    </row>
    <row r="33" spans="36:43" ht="30" x14ac:dyDescent="0.55000000000000004">
      <c r="AM33" s="69">
        <v>0.6</v>
      </c>
      <c r="AN33" s="68" t="s">
        <v>5</v>
      </c>
      <c r="AO33" s="70">
        <f t="shared" si="4"/>
        <v>0</v>
      </c>
    </row>
    <row r="34" spans="36:43" ht="30" x14ac:dyDescent="0.55000000000000004">
      <c r="AM34" s="69">
        <v>0.5</v>
      </c>
      <c r="AN34" s="68" t="s">
        <v>5</v>
      </c>
      <c r="AO34" s="70">
        <f t="shared" si="4"/>
        <v>0</v>
      </c>
    </row>
    <row r="35" spans="36:43" ht="30" x14ac:dyDescent="0.55000000000000004">
      <c r="AM35" s="69">
        <v>0.4</v>
      </c>
      <c r="AN35" s="68" t="s">
        <v>5</v>
      </c>
      <c r="AO35" s="70">
        <f t="shared" si="4"/>
        <v>0</v>
      </c>
    </row>
    <row r="36" spans="36:43" ht="30" x14ac:dyDescent="0.55000000000000004">
      <c r="AM36" s="69">
        <v>0.3</v>
      </c>
      <c r="AN36" s="68" t="s">
        <v>5</v>
      </c>
      <c r="AO36" s="70">
        <f t="shared" si="4"/>
        <v>0</v>
      </c>
    </row>
    <row r="37" spans="36:43" ht="30" x14ac:dyDescent="0.55000000000000004">
      <c r="AM37" s="69">
        <v>0.2</v>
      </c>
      <c r="AN37" s="68" t="s">
        <v>5</v>
      </c>
      <c r="AO37" s="70">
        <f t="shared" si="4"/>
        <v>0</v>
      </c>
    </row>
    <row r="38" spans="36:43" ht="30.5" thickBot="1" x14ac:dyDescent="0.6">
      <c r="AM38" s="72">
        <v>0.1</v>
      </c>
      <c r="AN38" s="71" t="s">
        <v>5</v>
      </c>
      <c r="AO38" s="73">
        <f t="shared" si="4"/>
        <v>0</v>
      </c>
    </row>
    <row r="39" spans="36:43" ht="40" thickBot="1" x14ac:dyDescent="1.1499999999999999">
      <c r="AM39" s="75"/>
      <c r="AN39" s="74"/>
      <c r="AO39" s="76">
        <f>IF(AK39&gt;10,"ERR",SUM(AO31:AO38))</f>
        <v>0</v>
      </c>
    </row>
    <row r="40" spans="36:43" ht="30" x14ac:dyDescent="0.55000000000000004">
      <c r="AM40" s="78">
        <v>0.5</v>
      </c>
      <c r="AN40" s="77" t="s">
        <v>5</v>
      </c>
      <c r="AO40" s="79">
        <f>+AK40*AM40</f>
        <v>0</v>
      </c>
    </row>
    <row r="41" spans="36:43" ht="30" x14ac:dyDescent="0.55000000000000004">
      <c r="AM41" s="80"/>
      <c r="AN41" s="68" t="s">
        <v>5</v>
      </c>
      <c r="AO41" s="70">
        <f>IF(AK41="c",0.3,IF(AK41="d",0.5,IF(AK41="e",0.5,IF(AK41="f",0.5,IF(AK41="a",0,IF(AK41="b",0,IF(AK41="",0,"error")))))))</f>
        <v>0</v>
      </c>
    </row>
    <row r="42" spans="36:43" ht="15" customHeight="1" thickBot="1" x14ac:dyDescent="0.6">
      <c r="AM42" s="81"/>
      <c r="AN42" s="71" t="s">
        <v>5</v>
      </c>
      <c r="AO42" s="73">
        <f>+AK42</f>
        <v>0</v>
      </c>
    </row>
    <row r="43" spans="36:43" ht="15.75" customHeight="1" x14ac:dyDescent="0.35">
      <c r="AJ43" s="207" t="s">
        <v>22</v>
      </c>
      <c r="AK43" s="208"/>
      <c r="AL43" s="208"/>
      <c r="AM43" s="208"/>
      <c r="AN43" s="211"/>
      <c r="AO43" s="213">
        <f>SUM(AO39:AO42)</f>
        <v>0</v>
      </c>
    </row>
    <row r="44" spans="36:43" ht="16" thickBot="1" x14ac:dyDescent="0.4">
      <c r="AJ44" s="209"/>
      <c r="AK44" s="210"/>
      <c r="AL44" s="210"/>
      <c r="AM44" s="210"/>
      <c r="AN44" s="212"/>
      <c r="AO44" s="214"/>
    </row>
    <row r="45" spans="36:43" ht="303" thickTop="1" x14ac:dyDescent="8.25">
      <c r="AQ45" s="105" t="str">
        <f>+H30</f>
        <v>KM:</v>
      </c>
    </row>
  </sheetData>
  <mergeCells count="3">
    <mergeCell ref="AN43:AN44"/>
    <mergeCell ref="AJ43:AM44"/>
    <mergeCell ref="AO43:AO44"/>
  </mergeCells>
  <phoneticPr fontId="22" type="noConversion"/>
  <conditionalFormatting sqref="AO39">
    <cfRule type="cellIs" dxfId="95" priority="6" stopIfTrue="1" operator="equal">
      <formula>"ERR"</formula>
    </cfRule>
  </conditionalFormatting>
  <conditionalFormatting sqref="AA6:AA8">
    <cfRule type="cellIs" dxfId="94" priority="2" operator="greaterThan">
      <formula>5</formula>
    </cfRule>
  </conditionalFormatting>
  <conditionalFormatting sqref="Z14">
    <cfRule type="cellIs" dxfId="93" priority="4" stopIfTrue="1" operator="equal">
      <formula>"ERR"</formula>
    </cfRule>
  </conditionalFormatting>
  <conditionalFormatting sqref="T14">
    <cfRule type="cellIs" dxfId="92" priority="5" stopIfTrue="1" operator="between">
      <formula>0.1</formula>
      <formula>9.9</formula>
    </cfRule>
  </conditionalFormatting>
  <conditionalFormatting sqref="AA5">
    <cfRule type="cellIs" dxfId="91" priority="3" operator="greaterThan">
      <formula>5</formula>
    </cfRule>
  </conditionalFormatting>
  <conditionalFormatting sqref="S14">
    <cfRule type="cellIs" dxfId="90" priority="1" stopIfTrue="1" operator="between">
      <formula>0.1</formula>
      <formula>9.9</formula>
    </cfRule>
  </conditionalFormatting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1"/>
  <headerFooter alignWithMargins="0">
    <oddFooter xml:space="preserve">&amp;R&amp;"Times New Roman,Normal"&amp;8TT, NOR  19.11.05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Q45"/>
  <sheetViews>
    <sheetView zoomScale="70" zoomScaleNormal="70" workbookViewId="0">
      <selection activeCell="A10" sqref="A1:XFD1048576"/>
    </sheetView>
  </sheetViews>
  <sheetFormatPr baseColWidth="10" defaultColWidth="8.921875" defaultRowHeight="15.5" x14ac:dyDescent="0.35"/>
  <cols>
    <col min="1" max="1" width="3.84375" customWidth="1"/>
    <col min="2" max="2" width="30.61328125" customWidth="1"/>
    <col min="3" max="3" width="5.4609375" style="2" customWidth="1"/>
    <col min="4" max="5" width="3.15234375" style="2" customWidth="1"/>
    <col min="6" max="6" width="4.84375" style="47" customWidth="1"/>
    <col min="7" max="7" width="7.15234375" style="47" customWidth="1"/>
    <col min="8" max="8" width="6.4609375" style="47" customWidth="1"/>
    <col min="9" max="11" width="3.921875" style="47" customWidth="1"/>
    <col min="12" max="12" width="2.84375" style="47" customWidth="1"/>
    <col min="13" max="13" width="5.69140625" style="47" customWidth="1"/>
    <col min="14" max="14" width="26.15234375" customWidth="1"/>
    <col min="15" max="15" width="2.4609375" customWidth="1"/>
    <col min="16" max="16" width="1.84375" style="2" customWidth="1"/>
    <col min="17" max="17" width="1.921875" style="1" customWidth="1"/>
    <col min="18" max="18" width="2.53515625" style="1" customWidth="1"/>
    <col min="19" max="19" width="3.07421875" style="1" customWidth="1"/>
    <col min="20" max="20" width="4.3828125" style="1" customWidth="1"/>
    <col min="21" max="21" width="2" customWidth="1"/>
    <col min="22" max="22" width="4.23046875" customWidth="1"/>
    <col min="23" max="23" width="4.07421875" style="4" customWidth="1"/>
    <col min="24" max="24" width="2" style="2" customWidth="1"/>
    <col min="25" max="25" width="5.07421875" style="2" customWidth="1"/>
    <col min="26" max="26" width="6.69140625" customWidth="1"/>
    <col min="27" max="27" width="3" customWidth="1"/>
    <col min="28" max="28" width="18.23046875" customWidth="1"/>
    <col min="29" max="29" width="3" customWidth="1"/>
    <col min="30" max="30" width="4.4609375" customWidth="1"/>
    <col min="31" max="31" width="1.4609375" customWidth="1"/>
    <col min="32" max="36" width="4.4609375" customWidth="1"/>
    <col min="37" max="37" width="6.07421875" customWidth="1"/>
    <col min="39" max="39" width="8.3828125" customWidth="1"/>
    <col min="40" max="40" width="4.53515625" customWidth="1"/>
    <col min="41" max="41" width="10.61328125" customWidth="1"/>
    <col min="43" max="43" width="91.07421875" customWidth="1"/>
  </cols>
  <sheetData>
    <row r="1" spans="1:38" s="3" customFormat="1" ht="52.5" customHeight="1" x14ac:dyDescent="0.2">
      <c r="B1" s="8" t="s">
        <v>24</v>
      </c>
      <c r="C1" s="9"/>
      <c r="D1" s="9"/>
      <c r="E1" s="9"/>
      <c r="F1" s="46"/>
      <c r="G1" s="46"/>
    </row>
    <row r="2" spans="1:38" s="3" customFormat="1" ht="23.25" customHeight="1" x14ac:dyDescent="0.4">
      <c r="B2" s="59" t="s">
        <v>23</v>
      </c>
      <c r="C2" s="91" t="s">
        <v>73</v>
      </c>
      <c r="D2" s="9"/>
      <c r="E2" s="9"/>
      <c r="F2" s="46"/>
      <c r="G2" s="46"/>
      <c r="H2" s="46"/>
      <c r="I2" s="46"/>
      <c r="J2" s="46"/>
      <c r="K2" s="46"/>
      <c r="L2" s="46"/>
      <c r="M2" s="46"/>
    </row>
    <row r="3" spans="1:38" s="3" customFormat="1" ht="21.75" customHeight="1" x14ac:dyDescent="0.35">
      <c r="B3" s="8"/>
      <c r="C3" s="9"/>
      <c r="D3" s="9"/>
      <c r="E3" s="9"/>
      <c r="F3" s="46"/>
      <c r="G3" s="46"/>
      <c r="H3" s="46"/>
      <c r="I3" s="46"/>
      <c r="J3" s="46"/>
      <c r="K3" s="46"/>
      <c r="L3" s="46"/>
      <c r="M3" s="196" t="s">
        <v>95</v>
      </c>
      <c r="O3" s="120"/>
    </row>
    <row r="4" spans="1:38" s="3" customFormat="1" ht="15.75" customHeight="1" x14ac:dyDescent="0.3">
      <c r="A4" s="40"/>
      <c r="B4" s="45" t="s">
        <v>13</v>
      </c>
      <c r="C4" s="42" t="s">
        <v>14</v>
      </c>
      <c r="D4" s="42" t="s">
        <v>11</v>
      </c>
      <c r="E4" s="180" t="s">
        <v>94</v>
      </c>
      <c r="F4" s="187" t="s">
        <v>21</v>
      </c>
      <c r="G4" s="187" t="s">
        <v>33</v>
      </c>
      <c r="H4" s="90" t="s">
        <v>15</v>
      </c>
      <c r="I4" s="90"/>
      <c r="J4" s="90"/>
      <c r="K4" s="90"/>
      <c r="L4" s="90"/>
      <c r="M4" s="187" t="s">
        <v>96</v>
      </c>
      <c r="N4" s="43" t="s">
        <v>16</v>
      </c>
      <c r="O4" s="123" t="s">
        <v>91</v>
      </c>
      <c r="P4" s="124" t="s">
        <v>92</v>
      </c>
      <c r="Q4" s="125"/>
      <c r="R4" s="125"/>
      <c r="S4" s="123" t="s">
        <v>91</v>
      </c>
      <c r="T4" s="124" t="s">
        <v>92</v>
      </c>
      <c r="U4" s="125"/>
      <c r="V4" s="123" t="s">
        <v>91</v>
      </c>
      <c r="W4" s="124" t="s">
        <v>92</v>
      </c>
      <c r="X4" s="125"/>
      <c r="Y4" s="123" t="s">
        <v>91</v>
      </c>
      <c r="Z4" s="124" t="s">
        <v>92</v>
      </c>
    </row>
    <row r="5" spans="1:38" s="3" customFormat="1" ht="18" customHeight="1" x14ac:dyDescent="0.4">
      <c r="A5" s="44">
        <v>1</v>
      </c>
      <c r="B5" s="97"/>
      <c r="C5" s="60"/>
      <c r="D5" s="41"/>
      <c r="E5" s="181"/>
      <c r="F5" s="188"/>
      <c r="G5" s="189"/>
      <c r="H5" s="83"/>
      <c r="I5" s="84"/>
      <c r="J5" s="84"/>
      <c r="K5" s="84"/>
      <c r="L5" s="84"/>
      <c r="M5" s="197"/>
      <c r="N5" s="101"/>
      <c r="O5" s="126">
        <f>COUNTIF($C$5:$C$36,"H")</f>
        <v>0</v>
      </c>
      <c r="P5" s="127">
        <f>COUNTIF($AK$5:$AK$29,"H")</f>
        <v>0</v>
      </c>
      <c r="Q5" s="106"/>
      <c r="R5" s="107" t="s">
        <v>26</v>
      </c>
      <c r="S5" s="128">
        <f>IF(SUM(O$5:O5)&gt;8, IF(SUM(S5:S$5)=8, 0, 8 -SUM(O5:O$5)), O5)</f>
        <v>0</v>
      </c>
      <c r="T5" s="129">
        <f>IF(SUM(P$5:P5)&gt;10, IF(SUM(T5:T$5)=10, 0, 10 -SUM(P5:P$5)), P5)</f>
        <v>0</v>
      </c>
      <c r="U5" s="108" t="s">
        <v>7</v>
      </c>
      <c r="V5" s="130">
        <v>0.8</v>
      </c>
      <c r="W5" s="131">
        <v>0.8</v>
      </c>
      <c r="X5" s="109" t="s">
        <v>5</v>
      </c>
      <c r="Y5" s="132">
        <f>+S5*V5</f>
        <v>0</v>
      </c>
      <c r="Z5" s="133">
        <f t="shared" ref="Z5:Z12" si="0">+T5*W5</f>
        <v>0</v>
      </c>
      <c r="AA5" s="134">
        <f>COUNTIF($AL$5:$AL$29,"I")</f>
        <v>0</v>
      </c>
      <c r="AB5" s="135" t="str">
        <f>IF(AA5&gt;5,"zuviel Elemente aus Gr.I","Gr I  Ok")</f>
        <v>Gr I  Ok</v>
      </c>
      <c r="AC5" s="53"/>
      <c r="AK5" s="3">
        <f>IF(ISBLANK(E5),C5,0)</f>
        <v>0</v>
      </c>
      <c r="AL5" s="3">
        <f>IF(ISBLANK(E5),D5,0)</f>
        <v>0</v>
      </c>
    </row>
    <row r="6" spans="1:38" s="3" customFormat="1" ht="18" customHeight="1" x14ac:dyDescent="0.4">
      <c r="A6" s="31">
        <v>2</v>
      </c>
      <c r="B6" s="96"/>
      <c r="C6" s="95"/>
      <c r="D6" s="93"/>
      <c r="E6" s="182"/>
      <c r="F6" s="190"/>
      <c r="G6" s="191"/>
      <c r="H6" s="85"/>
      <c r="I6" s="82"/>
      <c r="J6" s="82"/>
      <c r="K6" s="82"/>
      <c r="L6" s="82"/>
      <c r="M6" s="198"/>
      <c r="N6" s="63"/>
      <c r="O6" s="136">
        <f>COUNTIF($C$5:$C$36,"G")</f>
        <v>0</v>
      </c>
      <c r="P6" s="137">
        <f>COUNTIF($AK$5:$AK$29,"G")</f>
        <v>0</v>
      </c>
      <c r="Q6" s="110"/>
      <c r="R6" s="111" t="s">
        <v>10</v>
      </c>
      <c r="S6" s="138">
        <f>IF(SUM(O$5:O6)&gt;8, IF(SUM(S$5:S5)=8, 0, 8 -SUM(O$5:O5)), O6)</f>
        <v>0</v>
      </c>
      <c r="T6" s="134">
        <f>IF(SUM(P$5:P6)&gt;10, IF(SUM(T$5:T5)=10, 0, 10 -SUM(P$5:P5)), P6)</f>
        <v>0</v>
      </c>
      <c r="U6" s="110" t="s">
        <v>7</v>
      </c>
      <c r="V6" s="139">
        <v>0.8</v>
      </c>
      <c r="W6" s="140">
        <v>0.7</v>
      </c>
      <c r="X6" s="112" t="s">
        <v>5</v>
      </c>
      <c r="Y6" s="132">
        <f t="shared" ref="Y6:Y12" si="1">+S6*V6</f>
        <v>0</v>
      </c>
      <c r="Z6" s="141">
        <f t="shared" si="0"/>
        <v>0</v>
      </c>
      <c r="AA6" s="134">
        <f>COUNTIF($AL$5:$AL$29,"II")</f>
        <v>0</v>
      </c>
      <c r="AB6" s="135" t="str">
        <f>IF(AA6&gt;5,"zuviel Elemente aus Gr.II","Gr II  Ok")</f>
        <v>Gr II  Ok</v>
      </c>
      <c r="AC6" s="53"/>
      <c r="AK6" s="3">
        <f t="shared" ref="AK6:AK29" si="2">IF(ISBLANK(E6),C6,0)</f>
        <v>0</v>
      </c>
      <c r="AL6" s="3">
        <f t="shared" ref="AL6:AL29" si="3">IF(ISBLANK(E6),D6,0)</f>
        <v>0</v>
      </c>
    </row>
    <row r="7" spans="1:38" s="3" customFormat="1" ht="18" customHeight="1" x14ac:dyDescent="0.4">
      <c r="A7" s="31">
        <v>3</v>
      </c>
      <c r="B7" s="96"/>
      <c r="C7" s="61"/>
      <c r="D7" s="33"/>
      <c r="E7" s="183"/>
      <c r="F7" s="190"/>
      <c r="G7" s="191"/>
      <c r="H7" s="82"/>
      <c r="I7" s="82"/>
      <c r="J7" s="82"/>
      <c r="K7" s="82"/>
      <c r="L7" s="82"/>
      <c r="M7" s="198"/>
      <c r="N7" s="122"/>
      <c r="O7" s="136">
        <f>COUNTIF($C$5:$C$36,"F")</f>
        <v>0</v>
      </c>
      <c r="P7" s="137">
        <f>COUNTIF($AK$5:$AK$29,"F")</f>
        <v>0</v>
      </c>
      <c r="Q7" s="51"/>
      <c r="R7" s="18" t="s">
        <v>6</v>
      </c>
      <c r="S7" s="138">
        <f>IF(SUM(O$5:O7)&gt;8, IF(SUM(S$5:S6)=8, 0, 8 -SUM(O$5:O6)), O7)</f>
        <v>0</v>
      </c>
      <c r="T7" s="134">
        <f>IF(SUM(P$5:P7)&gt;10, IF(SUM(T$5:T6)=10, 0, 10 -SUM(P$5:P6)), P7)</f>
        <v>0</v>
      </c>
      <c r="U7" s="19" t="s">
        <v>7</v>
      </c>
      <c r="V7" s="142">
        <v>0.8</v>
      </c>
      <c r="W7" s="143">
        <v>0.6</v>
      </c>
      <c r="X7" s="34" t="s">
        <v>5</v>
      </c>
      <c r="Y7" s="132">
        <f t="shared" si="1"/>
        <v>0</v>
      </c>
      <c r="Z7" s="141">
        <f t="shared" si="0"/>
        <v>0</v>
      </c>
      <c r="AA7" s="134">
        <f>COUNTIF($AL$5:$AL$29,"III")</f>
        <v>0</v>
      </c>
      <c r="AB7" s="135" t="str">
        <f>IF(AA7&gt;5,"zuviel Elemente aus Gr.III","Gr III  Ok")</f>
        <v>Gr III  Ok</v>
      </c>
      <c r="AC7" s="49"/>
      <c r="AK7" s="3">
        <f t="shared" si="2"/>
        <v>0</v>
      </c>
      <c r="AL7" s="3">
        <f t="shared" si="3"/>
        <v>0</v>
      </c>
    </row>
    <row r="8" spans="1:38" s="3" customFormat="1" ht="18" customHeight="1" x14ac:dyDescent="0.4">
      <c r="A8" s="31">
        <v>4</v>
      </c>
      <c r="B8" s="96"/>
      <c r="C8" s="61"/>
      <c r="D8" s="33"/>
      <c r="E8" s="183"/>
      <c r="F8" s="190"/>
      <c r="G8" s="191"/>
      <c r="H8" s="82"/>
      <c r="I8" s="82"/>
      <c r="J8" s="82"/>
      <c r="K8" s="82"/>
      <c r="L8" s="82"/>
      <c r="M8" s="198"/>
      <c r="N8" s="122"/>
      <c r="O8" s="144">
        <f>COUNTIF($C$5:$C$36,"E")</f>
        <v>0</v>
      </c>
      <c r="P8" s="145">
        <f>COUNTIF($AK$5:$AK$29,"E")</f>
        <v>0</v>
      </c>
      <c r="Q8" s="10"/>
      <c r="R8" s="11" t="s">
        <v>0</v>
      </c>
      <c r="S8" s="138">
        <f>IF(SUM(O$5:O8)&gt;8, IF(SUM(S$5:S7)=8, 0, 8 -SUM(O$5:O7)), O8)</f>
        <v>0</v>
      </c>
      <c r="T8" s="134">
        <f>IF(SUM(P$5:P8)&gt;10, IF(SUM(T$5:T7)=10, 0, 10 -SUM(P$5:P7)), P8)</f>
        <v>0</v>
      </c>
      <c r="U8" s="12" t="s">
        <v>7</v>
      </c>
      <c r="V8" s="146">
        <v>0.8</v>
      </c>
      <c r="W8" s="147">
        <v>0.5</v>
      </c>
      <c r="X8" s="34" t="s">
        <v>5</v>
      </c>
      <c r="Y8" s="132">
        <f t="shared" si="1"/>
        <v>0</v>
      </c>
      <c r="Z8" s="148">
        <f t="shared" si="0"/>
        <v>0</v>
      </c>
      <c r="AA8" s="134">
        <f>COUNTIF($AL$5:$AL$29,"IV")</f>
        <v>0</v>
      </c>
      <c r="AB8" s="135" t="str">
        <f>IF(AA8&gt;5,"zuviel Elemente aus Gr.IV","Gr IV  Ok")</f>
        <v>Gr IV  Ok</v>
      </c>
      <c r="AC8" s="48"/>
      <c r="AK8" s="3">
        <f t="shared" si="2"/>
        <v>0</v>
      </c>
      <c r="AL8" s="3">
        <f t="shared" si="3"/>
        <v>0</v>
      </c>
    </row>
    <row r="9" spans="1:38" ht="18" customHeight="1" x14ac:dyDescent="0.4">
      <c r="A9" s="31">
        <v>5</v>
      </c>
      <c r="B9" s="98"/>
      <c r="C9" s="95"/>
      <c r="D9" s="93"/>
      <c r="E9" s="183"/>
      <c r="F9" s="190"/>
      <c r="G9" s="191"/>
      <c r="H9" s="82"/>
      <c r="I9" s="82"/>
      <c r="J9" s="82"/>
      <c r="K9" s="82"/>
      <c r="L9" s="82"/>
      <c r="M9" s="198"/>
      <c r="N9" s="122"/>
      <c r="O9" s="144">
        <f>COUNTIF($C$5:$C$36,"D")</f>
        <v>0</v>
      </c>
      <c r="P9" s="145">
        <f>COUNTIF($AK$5:$AK$29,"D")</f>
        <v>0</v>
      </c>
      <c r="Q9" s="10"/>
      <c r="R9" s="11" t="s">
        <v>1</v>
      </c>
      <c r="S9" s="138">
        <f>IF(SUM(O$5:O9)&gt;8, IF(SUM(S$5:S8)=8, 0, 8 -SUM(O$5:O8)), O9)</f>
        <v>0</v>
      </c>
      <c r="T9" s="134">
        <f>IF(SUM(P$5:P9)&gt;10, IF(SUM(T$5:T8)=10, 0, 10 -SUM(P$5:P8)), P9)</f>
        <v>0</v>
      </c>
      <c r="U9" s="12" t="s">
        <v>7</v>
      </c>
      <c r="V9" s="146">
        <v>0.8</v>
      </c>
      <c r="W9" s="147">
        <v>0.4</v>
      </c>
      <c r="X9" s="34" t="s">
        <v>5</v>
      </c>
      <c r="Y9" s="132">
        <f t="shared" si="1"/>
        <v>0</v>
      </c>
      <c r="Z9" s="148">
        <f t="shared" si="0"/>
        <v>0</v>
      </c>
      <c r="AB9" s="113" t="s">
        <v>27</v>
      </c>
      <c r="AC9" s="48"/>
      <c r="AD9" s="3"/>
      <c r="AE9" s="3"/>
      <c r="AF9" s="3"/>
      <c r="AG9" s="3"/>
      <c r="AH9" s="3"/>
      <c r="AK9" s="3">
        <f t="shared" si="2"/>
        <v>0</v>
      </c>
      <c r="AL9" s="3">
        <f t="shared" si="3"/>
        <v>0</v>
      </c>
    </row>
    <row r="10" spans="1:38" ht="18" customHeight="1" x14ac:dyDescent="0.4">
      <c r="A10" s="31">
        <v>6</v>
      </c>
      <c r="B10" s="97"/>
      <c r="C10" s="61"/>
      <c r="D10" s="33"/>
      <c r="E10" s="183"/>
      <c r="F10" s="192"/>
      <c r="G10" s="193"/>
      <c r="H10" s="82"/>
      <c r="I10" s="82"/>
      <c r="J10" s="102"/>
      <c r="K10" s="102"/>
      <c r="L10" s="102"/>
      <c r="M10" s="198"/>
      <c r="N10" s="122"/>
      <c r="O10" s="144">
        <f>COUNTIF($C$5:$C$36,"C")</f>
        <v>0</v>
      </c>
      <c r="P10" s="145">
        <f>COUNTIF($AK$5:$AK$29,"C")</f>
        <v>0</v>
      </c>
      <c r="Q10" s="10"/>
      <c r="R10" s="11" t="s">
        <v>2</v>
      </c>
      <c r="S10" s="138">
        <f>IF(SUM(O$5:O10)&gt;8, IF(SUM(S$5:S9)=8, 0, 8 -SUM(O$5:O9)), O10)</f>
        <v>0</v>
      </c>
      <c r="T10" s="134">
        <f>IF(SUM(P$5:P10)&gt;10, IF(SUM(T$5:T9)=10, 0, 10 -SUM(P$5:P9)), P10)</f>
        <v>0</v>
      </c>
      <c r="U10" s="12" t="s">
        <v>7</v>
      </c>
      <c r="V10" s="146">
        <v>0.6</v>
      </c>
      <c r="W10" s="147">
        <v>0.3</v>
      </c>
      <c r="X10" s="34" t="s">
        <v>5</v>
      </c>
      <c r="Y10" s="132">
        <f t="shared" si="1"/>
        <v>0</v>
      </c>
      <c r="Z10" s="148">
        <f t="shared" si="0"/>
        <v>0</v>
      </c>
      <c r="AB10" s="113" t="s">
        <v>28</v>
      </c>
      <c r="AC10" s="48"/>
      <c r="AD10" s="3"/>
      <c r="AE10" s="3"/>
      <c r="AF10" s="3"/>
      <c r="AG10" s="3"/>
      <c r="AH10" s="3"/>
      <c r="AK10" s="3">
        <f t="shared" si="2"/>
        <v>0</v>
      </c>
      <c r="AL10" s="3">
        <f t="shared" si="3"/>
        <v>0</v>
      </c>
    </row>
    <row r="11" spans="1:38" ht="18" customHeight="1" x14ac:dyDescent="0.4">
      <c r="A11" s="31">
        <v>7</v>
      </c>
      <c r="B11" s="96"/>
      <c r="C11" s="95"/>
      <c r="D11" s="93"/>
      <c r="E11" s="183"/>
      <c r="F11" s="190"/>
      <c r="G11" s="191"/>
      <c r="H11" s="82"/>
      <c r="I11" s="82"/>
      <c r="J11" s="82"/>
      <c r="K11" s="82"/>
      <c r="L11" s="82"/>
      <c r="M11" s="198"/>
      <c r="N11" s="122"/>
      <c r="O11" s="144">
        <f>COUNTIF($C$5:$C$36,"B")</f>
        <v>0</v>
      </c>
      <c r="P11" s="145">
        <f>COUNTIF($AK$5:$AK$29,"B")</f>
        <v>0</v>
      </c>
      <c r="Q11" s="10"/>
      <c r="R11" s="11" t="s">
        <v>3</v>
      </c>
      <c r="S11" s="138">
        <f>IF(SUM(O$5:O11)&gt;8, IF(SUM(S$5:S10)=8, 0, 8 -SUM(O$5:O10)), O11)</f>
        <v>0</v>
      </c>
      <c r="T11" s="134">
        <f>IF(SUM(P$5:P11)&gt;10, IF(SUM(T$5:T10)=10, 0, 10 -SUM(P$5:P10)), P11)</f>
        <v>0</v>
      </c>
      <c r="U11" s="12" t="s">
        <v>7</v>
      </c>
      <c r="V11" s="146">
        <v>0.4</v>
      </c>
      <c r="W11" s="147">
        <v>0.2</v>
      </c>
      <c r="X11" s="34" t="s">
        <v>5</v>
      </c>
      <c r="Y11" s="132">
        <f t="shared" si="1"/>
        <v>0</v>
      </c>
      <c r="Z11" s="148">
        <f t="shared" si="0"/>
        <v>0</v>
      </c>
      <c r="AB11" s="113" t="s">
        <v>29</v>
      </c>
      <c r="AC11" s="48"/>
      <c r="AD11" s="3"/>
      <c r="AE11" s="3"/>
      <c r="AF11" s="3"/>
      <c r="AG11" s="3"/>
      <c r="AH11" s="3"/>
      <c r="AK11" s="3">
        <f t="shared" si="2"/>
        <v>0</v>
      </c>
      <c r="AL11" s="3">
        <f t="shared" si="3"/>
        <v>0</v>
      </c>
    </row>
    <row r="12" spans="1:38" ht="18" customHeight="1" x14ac:dyDescent="0.4">
      <c r="A12" s="31">
        <v>8</v>
      </c>
      <c r="B12" s="96"/>
      <c r="C12" s="95"/>
      <c r="D12" s="93"/>
      <c r="E12" s="183"/>
      <c r="F12" s="190"/>
      <c r="G12" s="191"/>
      <c r="H12" s="85"/>
      <c r="I12" s="82"/>
      <c r="J12" s="82"/>
      <c r="K12" s="82"/>
      <c r="L12" s="82"/>
      <c r="M12" s="198"/>
      <c r="N12" s="63"/>
      <c r="O12" s="149">
        <f>COUNTIF($C$5:$C$36,"A")</f>
        <v>0</v>
      </c>
      <c r="P12" s="150">
        <f>COUNTIF($AK$5:$AK$29,"A")</f>
        <v>0</v>
      </c>
      <c r="Q12" s="13"/>
      <c r="R12" s="11" t="s">
        <v>4</v>
      </c>
      <c r="S12" s="138">
        <f>IF(SUM(O$5:O12)&gt;8, IF(SUM(S$5:S11)=8, 0, 8 -SUM(O$5:O11)), O12)</f>
        <v>0</v>
      </c>
      <c r="T12" s="134">
        <f>IF(SUM(P$5:P12)&gt;10, IF(SUM(T$5:T11)=10, 0, 10 -SUM(P$5:P11)), P12)</f>
        <v>0</v>
      </c>
      <c r="U12" s="14" t="s">
        <v>7</v>
      </c>
      <c r="V12" s="151">
        <v>0.2</v>
      </c>
      <c r="W12" s="152">
        <v>0.1</v>
      </c>
      <c r="X12" s="35" t="s">
        <v>5</v>
      </c>
      <c r="Y12" s="132">
        <f t="shared" si="1"/>
        <v>0</v>
      </c>
      <c r="Z12" s="153">
        <f t="shared" si="0"/>
        <v>0</v>
      </c>
      <c r="AB12" s="113" t="s">
        <v>93</v>
      </c>
      <c r="AC12" s="48"/>
      <c r="AD12" s="3"/>
      <c r="AE12" s="3"/>
      <c r="AF12" s="3"/>
      <c r="AG12" s="3"/>
      <c r="AH12" s="3"/>
      <c r="AK12" s="3">
        <f t="shared" si="2"/>
        <v>0</v>
      </c>
      <c r="AL12" s="3">
        <f t="shared" si="3"/>
        <v>0</v>
      </c>
    </row>
    <row r="13" spans="1:38" ht="18" customHeight="1" thickBot="1" x14ac:dyDescent="0.45">
      <c r="A13" s="31">
        <v>9</v>
      </c>
      <c r="B13" s="96"/>
      <c r="C13" s="61"/>
      <c r="D13" s="33"/>
      <c r="E13" s="183"/>
      <c r="F13" s="190"/>
      <c r="G13" s="191"/>
      <c r="H13" s="85"/>
      <c r="I13" s="82"/>
      <c r="J13" s="82"/>
      <c r="K13" s="82"/>
      <c r="L13" s="82"/>
      <c r="M13" s="198"/>
      <c r="N13" s="63"/>
      <c r="O13" s="149">
        <f>COUNTIF($C$5:$C$29,"NE")</f>
        <v>0</v>
      </c>
      <c r="P13" s="154"/>
      <c r="Q13" s="110"/>
      <c r="R13" s="155" t="s">
        <v>48</v>
      </c>
      <c r="S13" s="138">
        <f>IF(SUM(O$5:O13)&gt;8, IF(SUM(S$5:S12)=8, 0, 8 -SUM(O$5:O12)), O13)</f>
        <v>0</v>
      </c>
      <c r="T13" s="53"/>
      <c r="U13" s="156"/>
      <c r="V13" s="157"/>
      <c r="W13" s="157"/>
      <c r="X13" s="158"/>
      <c r="Y13" s="112"/>
      <c r="Z13" s="159"/>
      <c r="AB13" s="113"/>
      <c r="AC13" s="3"/>
      <c r="AD13" s="3"/>
      <c r="AE13" s="3"/>
      <c r="AF13" s="3"/>
      <c r="AG13" s="3"/>
      <c r="AH13" s="3"/>
      <c r="AI13" s="3"/>
      <c r="AJ13" s="3"/>
      <c r="AK13" s="3">
        <f t="shared" si="2"/>
        <v>0</v>
      </c>
      <c r="AL13" s="3">
        <f t="shared" si="3"/>
        <v>0</v>
      </c>
    </row>
    <row r="14" spans="1:38" ht="18" customHeight="1" thickTop="1" thickBot="1" x14ac:dyDescent="0.45">
      <c r="A14" s="31">
        <v>10</v>
      </c>
      <c r="B14" s="96"/>
      <c r="C14" s="61"/>
      <c r="D14" s="33"/>
      <c r="E14" s="183"/>
      <c r="F14" s="190"/>
      <c r="G14" s="191"/>
      <c r="H14" s="85"/>
      <c r="I14" s="82"/>
      <c r="J14" s="82"/>
      <c r="K14" s="82"/>
      <c r="L14" s="82"/>
      <c r="M14" s="198"/>
      <c r="N14" s="63"/>
      <c r="O14" s="160"/>
      <c r="P14" s="26"/>
      <c r="Q14" s="6"/>
      <c r="R14" s="7" t="s">
        <v>8</v>
      </c>
      <c r="S14" s="15">
        <f>SUM(S5:S13)-IF(SUM(S5:S13)=8,IF(S16=0,1,0))</f>
        <v>0</v>
      </c>
      <c r="T14" s="15">
        <f>SUM(T5:T12)</f>
        <v>0</v>
      </c>
      <c r="U14" s="16"/>
      <c r="V14" s="161"/>
      <c r="W14" s="161"/>
      <c r="X14" s="36"/>
      <c r="Y14" s="162">
        <f>IF(S14&gt;8,"ERR",SUM(Y5:Y12))</f>
        <v>0</v>
      </c>
      <c r="Z14" s="21">
        <f>IF(T14&gt;10,"ERR",SUM(Z5:Z12))</f>
        <v>0</v>
      </c>
      <c r="AB14" s="3"/>
      <c r="AC14" s="3"/>
      <c r="AD14" s="3"/>
      <c r="AE14" s="3"/>
      <c r="AF14" s="3"/>
      <c r="AG14" s="3"/>
      <c r="AH14" s="3"/>
      <c r="AI14" s="3"/>
      <c r="AJ14" s="3"/>
      <c r="AK14" s="3">
        <f t="shared" si="2"/>
        <v>0</v>
      </c>
      <c r="AL14" s="3">
        <f t="shared" si="3"/>
        <v>0</v>
      </c>
    </row>
    <row r="15" spans="1:38" ht="18" customHeight="1" thickTop="1" x14ac:dyDescent="0.4">
      <c r="A15" s="31">
        <v>11</v>
      </c>
      <c r="B15" s="96"/>
      <c r="C15" s="95"/>
      <c r="D15" s="93"/>
      <c r="E15" s="184"/>
      <c r="F15" s="190"/>
      <c r="G15" s="191"/>
      <c r="H15" s="85"/>
      <c r="I15" s="82"/>
      <c r="J15" s="82"/>
      <c r="K15" s="82"/>
      <c r="L15" s="82"/>
      <c r="M15" s="198"/>
      <c r="N15" s="63"/>
      <c r="O15" s="163"/>
      <c r="P15" s="27" t="s">
        <v>9</v>
      </c>
      <c r="Q15" s="17"/>
      <c r="R15" s="18"/>
      <c r="S15" s="164">
        <f>IF(COUNTIF($D$5:$D$29,"I")&gt;0,1,0) + IF(COUNTIF($D$5:$D$29,"II")&gt;0,1,0) + IF(COUNTIF($D$5:$D$29,"III")&gt;0,1,0)</f>
        <v>0</v>
      </c>
      <c r="T15" s="134">
        <f>IF(COUNTIF($AL$5:$AL$29,"I")&gt;0,1,0) + IF(COUNTIF($AL$5:$AAL$29,"II")&gt;0,1,0) + IF(COUNTIF($AL$5:$AL$29,"III")&gt;0,1,0)</f>
        <v>0</v>
      </c>
      <c r="U15" s="19" t="s">
        <v>7</v>
      </c>
      <c r="V15" s="142">
        <v>0.5</v>
      </c>
      <c r="W15" s="143">
        <v>0.5</v>
      </c>
      <c r="X15" s="37" t="s">
        <v>5</v>
      </c>
      <c r="Y15" s="165">
        <f>S15*V15</f>
        <v>0</v>
      </c>
      <c r="Z15" s="141">
        <f>+T15*W15</f>
        <v>0</v>
      </c>
      <c r="AB15" s="3"/>
      <c r="AC15" s="3"/>
      <c r="AD15" s="3"/>
      <c r="AE15" s="3"/>
      <c r="AF15" s="3"/>
      <c r="AG15" s="3"/>
      <c r="AH15" s="3"/>
      <c r="AI15" s="3"/>
      <c r="AJ15" s="3"/>
      <c r="AK15" s="3">
        <f t="shared" si="2"/>
        <v>0</v>
      </c>
      <c r="AL15" s="3">
        <f t="shared" si="3"/>
        <v>0</v>
      </c>
    </row>
    <row r="16" spans="1:38" ht="18" customHeight="1" x14ac:dyDescent="0.4">
      <c r="A16" s="31">
        <v>12</v>
      </c>
      <c r="B16" s="97"/>
      <c r="C16" s="95"/>
      <c r="D16" s="93"/>
      <c r="E16" s="183"/>
      <c r="F16" s="190"/>
      <c r="G16" s="191"/>
      <c r="H16" s="85"/>
      <c r="I16" s="82"/>
      <c r="J16" s="82"/>
      <c r="K16" s="82"/>
      <c r="L16" s="82"/>
      <c r="M16" s="198"/>
      <c r="N16" s="39"/>
      <c r="O16" s="166"/>
      <c r="P16" s="28" t="s">
        <v>20</v>
      </c>
      <c r="Q16" s="38"/>
      <c r="R16" s="38"/>
      <c r="S16" s="167">
        <f>C29</f>
        <v>0</v>
      </c>
      <c r="T16" s="168">
        <f>C29</f>
        <v>0</v>
      </c>
      <c r="U16" s="52" t="s">
        <v>7</v>
      </c>
      <c r="V16" s="169">
        <v>1</v>
      </c>
      <c r="W16" s="170">
        <v>1</v>
      </c>
      <c r="X16" s="34" t="s">
        <v>5</v>
      </c>
      <c r="Y16" s="171" t="str">
        <f>IF(S16="c",0.5,IF(S16="d",0.5,IF(S16="e",0.5,IF(S16="f",0.5,IF(S16="g",0.5,IF(S16="h",0.5,IF(S16="ne",0,IF(S16="a",0,IF(S16="b",0.3,IF(S16="",0,"error"))))))))))</f>
        <v>error</v>
      </c>
      <c r="Z16" s="148" t="str">
        <f>IF(T16="c",0.3,IF(T16="d",0.5,IF(T16="e",0.5,IF(T16="f",0.5,IF(T16="g",0.5,IF(T16="h",0.5,IF(T16="a",0,IF(T16="b",0,IF(T16="",0,"error")))))))))</f>
        <v>error</v>
      </c>
      <c r="AB16" s="3"/>
      <c r="AC16" s="3"/>
      <c r="AD16" s="3"/>
      <c r="AE16" s="3"/>
      <c r="AF16" s="3"/>
      <c r="AG16" s="3"/>
      <c r="AH16" s="3"/>
      <c r="AI16" s="3"/>
      <c r="AJ16" s="3"/>
      <c r="AK16" s="3">
        <f t="shared" si="2"/>
        <v>0</v>
      </c>
      <c r="AL16" s="3">
        <f t="shared" si="3"/>
        <v>0</v>
      </c>
    </row>
    <row r="17" spans="1:41" ht="18" customHeight="1" thickBot="1" x14ac:dyDescent="0.45">
      <c r="A17" s="31">
        <v>13</v>
      </c>
      <c r="B17" s="96"/>
      <c r="C17" s="95"/>
      <c r="D17" s="93"/>
      <c r="E17" s="184"/>
      <c r="F17" s="190"/>
      <c r="G17" s="191"/>
      <c r="H17" s="85"/>
      <c r="I17" s="82"/>
      <c r="J17" s="82"/>
      <c r="K17" s="82"/>
      <c r="L17" s="82"/>
      <c r="M17" s="198"/>
      <c r="N17" s="63"/>
      <c r="O17" s="172"/>
      <c r="P17" s="29" t="s">
        <v>21</v>
      </c>
      <c r="Q17" s="20"/>
      <c r="R17" s="20"/>
      <c r="S17" s="173"/>
      <c r="T17" s="50">
        <f>F30</f>
        <v>0</v>
      </c>
      <c r="U17" s="19" t="s">
        <v>7</v>
      </c>
      <c r="V17" s="169">
        <v>1</v>
      </c>
      <c r="W17" s="170">
        <v>1</v>
      </c>
      <c r="X17" s="35" t="s">
        <v>5</v>
      </c>
      <c r="Y17" s="174">
        <f>S17*V17</f>
        <v>0</v>
      </c>
      <c r="Z17" s="153">
        <f>+T17*W17</f>
        <v>0</v>
      </c>
      <c r="AB17" s="3"/>
      <c r="AC17" s="3"/>
      <c r="AD17" s="3"/>
      <c r="AE17" s="3"/>
      <c r="AF17" s="3"/>
      <c r="AG17" s="3"/>
      <c r="AH17" s="3"/>
      <c r="AI17" s="3"/>
      <c r="AJ17" s="3"/>
      <c r="AK17" s="3">
        <f t="shared" si="2"/>
        <v>0</v>
      </c>
      <c r="AL17" s="3">
        <f t="shared" si="3"/>
        <v>0</v>
      </c>
    </row>
    <row r="18" spans="1:41" s="5" customFormat="1" ht="18" customHeight="1" thickTop="1" thickBot="1" x14ac:dyDescent="0.45">
      <c r="A18" s="31">
        <v>14</v>
      </c>
      <c r="B18" s="96"/>
      <c r="C18" s="61"/>
      <c r="D18" s="33"/>
      <c r="E18" s="184"/>
      <c r="F18" s="190"/>
      <c r="G18" s="191"/>
      <c r="H18" s="85"/>
      <c r="I18" s="82"/>
      <c r="J18" s="82"/>
      <c r="K18" s="82"/>
      <c r="L18" s="82"/>
      <c r="M18" s="198"/>
      <c r="N18" s="114"/>
      <c r="O18" s="172"/>
      <c r="P18" s="30" t="s">
        <v>17</v>
      </c>
      <c r="Q18" s="22"/>
      <c r="R18" s="22"/>
      <c r="S18" s="22"/>
      <c r="T18" s="22"/>
      <c r="U18" s="22"/>
      <c r="V18" s="22"/>
      <c r="W18" s="23"/>
      <c r="X18" s="24" t="s">
        <v>5</v>
      </c>
      <c r="Y18" s="175">
        <f>SUM(Y14:Y16)</f>
        <v>0</v>
      </c>
      <c r="Z18" s="25">
        <f>SUM(Z14:Z17)</f>
        <v>0</v>
      </c>
      <c r="AB18" s="3"/>
      <c r="AC18" s="3"/>
      <c r="AD18" s="3"/>
      <c r="AE18" s="3"/>
      <c r="AF18" s="3"/>
      <c r="AG18" s="3"/>
      <c r="AH18" s="3"/>
      <c r="AI18" s="3"/>
      <c r="AJ18" s="3"/>
      <c r="AK18" s="3">
        <f t="shared" si="2"/>
        <v>0</v>
      </c>
      <c r="AL18" s="3">
        <f t="shared" si="3"/>
        <v>0</v>
      </c>
    </row>
    <row r="19" spans="1:41" ht="18" customHeight="1" thickTop="1" thickBot="1" x14ac:dyDescent="0.45">
      <c r="A19" s="31">
        <v>15</v>
      </c>
      <c r="B19" s="97"/>
      <c r="C19" s="61"/>
      <c r="D19" s="33"/>
      <c r="E19" s="184"/>
      <c r="F19" s="190"/>
      <c r="G19" s="191"/>
      <c r="H19" s="85"/>
      <c r="I19" s="82"/>
      <c r="J19" s="82"/>
      <c r="K19" s="82"/>
      <c r="L19" s="82"/>
      <c r="M19" s="198"/>
      <c r="N19" s="63"/>
      <c r="O19" s="176"/>
      <c r="P19" s="30" t="s">
        <v>34</v>
      </c>
      <c r="Q19" s="30"/>
      <c r="R19" s="30"/>
      <c r="S19" s="30"/>
      <c r="T19" s="30"/>
      <c r="U19" s="30"/>
      <c r="V19" s="30"/>
      <c r="W19" s="30"/>
      <c r="X19" s="24" t="s">
        <v>5</v>
      </c>
      <c r="Y19" s="3"/>
      <c r="Z19" s="25">
        <f>G30</f>
        <v>-0.3</v>
      </c>
      <c r="AB19" s="113" t="s">
        <v>100</v>
      </c>
      <c r="AC19" s="3"/>
      <c r="AD19" s="3"/>
      <c r="AE19" s="3"/>
      <c r="AF19" s="3"/>
      <c r="AG19" s="3"/>
      <c r="AH19" s="3"/>
      <c r="AI19" s="3"/>
      <c r="AJ19" s="3"/>
      <c r="AK19" s="3">
        <f t="shared" si="2"/>
        <v>0</v>
      </c>
      <c r="AL19" s="3">
        <f t="shared" si="3"/>
        <v>0</v>
      </c>
    </row>
    <row r="20" spans="1:41" ht="18" customHeight="1" thickTop="1" thickBot="1" x14ac:dyDescent="0.45">
      <c r="A20" s="31">
        <v>16</v>
      </c>
      <c r="B20" s="96"/>
      <c r="C20" s="61"/>
      <c r="D20" s="33"/>
      <c r="E20" s="184"/>
      <c r="F20" s="190"/>
      <c r="G20" s="191"/>
      <c r="H20" s="85"/>
      <c r="I20" s="82"/>
      <c r="J20" s="82"/>
      <c r="K20" s="82"/>
      <c r="L20" s="82"/>
      <c r="M20" s="198"/>
      <c r="N20" s="63"/>
      <c r="O20" s="172"/>
      <c r="AB20" s="113" t="s">
        <v>101</v>
      </c>
      <c r="AC20" s="3"/>
      <c r="AD20" s="3"/>
      <c r="AE20" s="3"/>
      <c r="AF20" s="3"/>
      <c r="AG20" s="3"/>
      <c r="AH20" s="3"/>
      <c r="AI20" s="3"/>
      <c r="AJ20" s="3"/>
      <c r="AK20" s="3">
        <f t="shared" si="2"/>
        <v>0</v>
      </c>
      <c r="AL20" s="3">
        <f t="shared" si="3"/>
        <v>0</v>
      </c>
    </row>
    <row r="21" spans="1:41" ht="18" customHeight="1" thickTop="1" thickBot="1" x14ac:dyDescent="0.45">
      <c r="A21" s="31">
        <v>17</v>
      </c>
      <c r="B21" s="96"/>
      <c r="C21" s="61"/>
      <c r="D21" s="33"/>
      <c r="E21" s="184"/>
      <c r="F21" s="190"/>
      <c r="G21" s="191"/>
      <c r="H21" s="85"/>
      <c r="I21" s="82"/>
      <c r="J21" s="82"/>
      <c r="K21" s="82"/>
      <c r="L21" s="82"/>
      <c r="M21" s="198"/>
      <c r="N21" s="63"/>
      <c r="O21" s="172"/>
      <c r="P21" s="30" t="s">
        <v>18</v>
      </c>
      <c r="Q21" s="22"/>
      <c r="R21" s="22"/>
      <c r="S21" s="22"/>
      <c r="T21" s="22"/>
      <c r="U21" s="22"/>
      <c r="V21" s="22"/>
      <c r="W21" s="23"/>
      <c r="X21" s="24" t="s">
        <v>5</v>
      </c>
      <c r="Y21" s="175">
        <f>10-I30</f>
        <v>10</v>
      </c>
      <c r="Z21" s="25">
        <f>10-M30</f>
        <v>10</v>
      </c>
      <c r="AB21" s="3"/>
      <c r="AC21" s="3"/>
      <c r="AD21" s="3"/>
      <c r="AE21" s="3"/>
      <c r="AF21" s="3"/>
      <c r="AG21" s="3"/>
      <c r="AH21" s="3"/>
      <c r="AI21" s="3"/>
      <c r="AJ21" s="3"/>
      <c r="AK21" s="3">
        <f t="shared" si="2"/>
        <v>0</v>
      </c>
      <c r="AL21" s="3">
        <f t="shared" si="3"/>
        <v>0</v>
      </c>
    </row>
    <row r="22" spans="1:41" ht="18" customHeight="1" thickTop="1" x14ac:dyDescent="0.4">
      <c r="A22" s="31">
        <v>18</v>
      </c>
      <c r="B22" s="97"/>
      <c r="C22" s="61"/>
      <c r="D22" s="33"/>
      <c r="E22" s="184"/>
      <c r="F22" s="190"/>
      <c r="G22" s="191"/>
      <c r="H22" s="85"/>
      <c r="I22" s="82"/>
      <c r="J22" s="82"/>
      <c r="K22" s="82"/>
      <c r="L22" s="82"/>
      <c r="M22" s="198"/>
      <c r="N22" s="39"/>
      <c r="O22" s="172"/>
      <c r="AB22" s="3"/>
      <c r="AC22" s="3"/>
      <c r="AD22" s="3"/>
      <c r="AE22" s="3"/>
      <c r="AF22" s="3"/>
      <c r="AG22" s="3"/>
      <c r="AH22" s="3"/>
      <c r="AI22" s="3"/>
      <c r="AJ22" s="3"/>
      <c r="AK22" s="3">
        <f t="shared" si="2"/>
        <v>0</v>
      </c>
      <c r="AL22" s="3">
        <f t="shared" si="3"/>
        <v>0</v>
      </c>
    </row>
    <row r="23" spans="1:41" ht="18" customHeight="1" thickBot="1" x14ac:dyDescent="0.45">
      <c r="A23" s="31">
        <v>19</v>
      </c>
      <c r="B23" s="96"/>
      <c r="C23" s="95"/>
      <c r="D23" s="93"/>
      <c r="E23" s="184"/>
      <c r="F23" s="190"/>
      <c r="G23" s="191"/>
      <c r="H23" s="85"/>
      <c r="I23" s="82"/>
      <c r="J23" s="82"/>
      <c r="K23" s="82"/>
      <c r="L23" s="82"/>
      <c r="M23" s="198"/>
      <c r="N23" s="39"/>
      <c r="O23" s="172"/>
      <c r="P23" s="116" t="s">
        <v>35</v>
      </c>
      <c r="Q23" s="117"/>
      <c r="R23" s="117"/>
      <c r="S23" s="117"/>
      <c r="T23" s="117"/>
      <c r="U23" s="117"/>
      <c r="V23" s="117"/>
      <c r="W23" s="117"/>
      <c r="X23" s="118"/>
      <c r="Y23" s="118">
        <f>8-S14</f>
        <v>8</v>
      </c>
      <c r="Z23" s="117">
        <f>IF(T14&gt;=7, 0, IF(T14&gt;=5, 4, IF(T14&gt;=3, 6, IF(T14 &gt;= 1, 8, IF(T14 &lt; 1, 10 )))))</f>
        <v>10</v>
      </c>
      <c r="AA23" s="119" t="s">
        <v>36</v>
      </c>
      <c r="AB23" s="117"/>
      <c r="AC23" s="3"/>
      <c r="AD23" s="3"/>
      <c r="AE23" s="3"/>
      <c r="AF23" s="3"/>
      <c r="AG23" s="3"/>
      <c r="AH23" s="3"/>
      <c r="AI23" s="3"/>
      <c r="AJ23" s="3"/>
      <c r="AK23" s="3">
        <f t="shared" si="2"/>
        <v>0</v>
      </c>
      <c r="AL23" s="3">
        <f t="shared" si="3"/>
        <v>0</v>
      </c>
    </row>
    <row r="24" spans="1:41" ht="18" customHeight="1" thickTop="1" thickBot="1" x14ac:dyDescent="0.45">
      <c r="A24" s="31">
        <v>20</v>
      </c>
      <c r="B24" s="32"/>
      <c r="C24" s="61"/>
      <c r="D24" s="33"/>
      <c r="E24" s="184"/>
      <c r="F24" s="190"/>
      <c r="G24" s="191"/>
      <c r="H24" s="85"/>
      <c r="I24" s="82"/>
      <c r="J24" s="82"/>
      <c r="K24" s="82"/>
      <c r="L24" s="82"/>
      <c r="M24" s="198"/>
      <c r="N24" s="39"/>
      <c r="O24" s="172"/>
      <c r="P24" s="30" t="s">
        <v>19</v>
      </c>
      <c r="Q24" s="22"/>
      <c r="R24" s="22"/>
      <c r="S24" s="22"/>
      <c r="T24" s="22"/>
      <c r="U24" s="22"/>
      <c r="V24" s="22"/>
      <c r="W24" s="23"/>
      <c r="X24" s="24" t="s">
        <v>5</v>
      </c>
      <c r="Y24" s="175">
        <f>+Y18+Y21-Y23</f>
        <v>2</v>
      </c>
      <c r="Z24" s="25">
        <f>+Z18+Z19+Z21-Z23</f>
        <v>-0.30000000000000071</v>
      </c>
      <c r="AB24" s="3"/>
      <c r="AC24" s="3"/>
      <c r="AK24" s="3">
        <f t="shared" si="2"/>
        <v>0</v>
      </c>
      <c r="AL24" s="3">
        <f t="shared" si="3"/>
        <v>0</v>
      </c>
    </row>
    <row r="25" spans="1:41" ht="18" customHeight="1" thickTop="1" x14ac:dyDescent="0.4">
      <c r="A25" s="31">
        <v>21</v>
      </c>
      <c r="B25" s="32"/>
      <c r="C25" s="61"/>
      <c r="D25" s="33"/>
      <c r="E25" s="184"/>
      <c r="F25" s="190"/>
      <c r="G25" s="191"/>
      <c r="H25" s="85"/>
      <c r="I25" s="82"/>
      <c r="J25" s="82"/>
      <c r="K25" s="82"/>
      <c r="L25" s="82"/>
      <c r="M25" s="198"/>
      <c r="N25" s="39"/>
      <c r="O25" s="172"/>
      <c r="Y25" s="177" t="s">
        <v>91</v>
      </c>
      <c r="Z25" s="178" t="s">
        <v>92</v>
      </c>
      <c r="AB25" s="3"/>
      <c r="AC25" s="3"/>
      <c r="AK25" s="3">
        <f t="shared" si="2"/>
        <v>0</v>
      </c>
      <c r="AL25" s="3">
        <f t="shared" si="3"/>
        <v>0</v>
      </c>
    </row>
    <row r="26" spans="1:41" ht="18" customHeight="1" x14ac:dyDescent="0.4">
      <c r="A26" s="31">
        <v>22</v>
      </c>
      <c r="B26" s="32"/>
      <c r="C26" s="61"/>
      <c r="D26" s="33"/>
      <c r="E26" s="184"/>
      <c r="F26" s="190"/>
      <c r="G26" s="191"/>
      <c r="H26" s="85"/>
      <c r="I26" s="82"/>
      <c r="J26" s="82"/>
      <c r="K26" s="82"/>
      <c r="L26" s="82"/>
      <c r="M26" s="198"/>
      <c r="N26" s="39"/>
      <c r="O26" s="172"/>
      <c r="AB26" s="3"/>
      <c r="AK26" s="3">
        <f t="shared" si="2"/>
        <v>0</v>
      </c>
      <c r="AL26" s="3">
        <f t="shared" si="3"/>
        <v>0</v>
      </c>
    </row>
    <row r="27" spans="1:41" ht="18" customHeight="1" x14ac:dyDescent="0.4">
      <c r="A27" s="31">
        <v>23</v>
      </c>
      <c r="B27" s="32" t="s">
        <v>32</v>
      </c>
      <c r="C27" s="61"/>
      <c r="D27" s="33"/>
      <c r="E27" s="184"/>
      <c r="F27" s="190"/>
      <c r="G27" s="191"/>
      <c r="H27" s="85"/>
      <c r="I27" s="82"/>
      <c r="J27" s="82"/>
      <c r="K27" s="82"/>
      <c r="L27" s="82"/>
      <c r="M27" s="198"/>
      <c r="N27" s="39"/>
      <c r="O27" s="172"/>
      <c r="AB27" s="3"/>
      <c r="AK27" s="3">
        <f t="shared" si="2"/>
        <v>0</v>
      </c>
      <c r="AL27" s="3">
        <f t="shared" si="3"/>
        <v>0</v>
      </c>
    </row>
    <row r="28" spans="1:41" ht="18" customHeight="1" x14ac:dyDescent="0.4">
      <c r="A28" s="31">
        <v>24</v>
      </c>
      <c r="B28" s="32" t="s">
        <v>31</v>
      </c>
      <c r="C28" s="61"/>
      <c r="D28" s="121"/>
      <c r="E28" s="184"/>
      <c r="F28" s="190"/>
      <c r="G28" s="193">
        <v>-0.3</v>
      </c>
      <c r="H28" s="85"/>
      <c r="I28" s="82"/>
      <c r="J28" s="82"/>
      <c r="K28" s="82"/>
      <c r="L28" s="82"/>
      <c r="M28" s="198"/>
      <c r="N28" s="39"/>
      <c r="O28" s="172"/>
      <c r="AK28" s="3">
        <f t="shared" si="2"/>
        <v>0</v>
      </c>
      <c r="AL28" s="3">
        <f t="shared" si="3"/>
        <v>0</v>
      </c>
    </row>
    <row r="29" spans="1:41" ht="18" customHeight="1" thickBot="1" x14ac:dyDescent="0.45">
      <c r="A29" s="56">
        <v>25</v>
      </c>
      <c r="B29" s="202"/>
      <c r="C29" s="62"/>
      <c r="D29" s="54"/>
      <c r="E29" s="185"/>
      <c r="F29" s="194"/>
      <c r="G29" s="195"/>
      <c r="H29" s="86"/>
      <c r="I29" s="87"/>
      <c r="J29" s="87"/>
      <c r="K29" s="87"/>
      <c r="L29" s="87"/>
      <c r="M29" s="199"/>
      <c r="N29" s="64"/>
      <c r="O29" s="179"/>
      <c r="AK29" s="3">
        <f t="shared" si="2"/>
        <v>0</v>
      </c>
      <c r="AL29" s="3">
        <f t="shared" si="3"/>
        <v>0</v>
      </c>
    </row>
    <row r="30" spans="1:41" ht="21" thickTop="1" thickBot="1" x14ac:dyDescent="0.4">
      <c r="B30" s="55" t="s">
        <v>12</v>
      </c>
      <c r="C30" s="58">
        <f>COUNTA(C5:C29)</f>
        <v>0</v>
      </c>
      <c r="D30" s="55"/>
      <c r="E30" s="186"/>
      <c r="F30" s="57">
        <f>SUM(F5:F29)</f>
        <v>0</v>
      </c>
      <c r="G30" s="57">
        <f>SUM(G5:G29)</f>
        <v>-0.3</v>
      </c>
      <c r="H30" s="88" t="s">
        <v>97</v>
      </c>
      <c r="I30" s="201">
        <f>SUM(H5:L29)</f>
        <v>0</v>
      </c>
      <c r="J30" s="89"/>
      <c r="K30" s="89"/>
      <c r="L30" s="89" t="s">
        <v>98</v>
      </c>
      <c r="M30" s="200">
        <f>SUM(H5:M29)</f>
        <v>0</v>
      </c>
      <c r="N30" s="1"/>
    </row>
    <row r="31" spans="1:41" ht="30.5" thickTop="1" x14ac:dyDescent="0.55000000000000004">
      <c r="AM31" s="66">
        <v>0.8</v>
      </c>
      <c r="AN31" s="65" t="s">
        <v>5</v>
      </c>
      <c r="AO31" s="67">
        <f t="shared" ref="AO31:AO38" si="4">+AK31*AM31</f>
        <v>0</v>
      </c>
    </row>
    <row r="32" spans="1:41" ht="30" x14ac:dyDescent="0.55000000000000004">
      <c r="AM32" s="69">
        <v>0.7</v>
      </c>
      <c r="AN32" s="68" t="s">
        <v>5</v>
      </c>
      <c r="AO32" s="70">
        <f t="shared" si="4"/>
        <v>0</v>
      </c>
    </row>
    <row r="33" spans="36:43" ht="30" x14ac:dyDescent="0.55000000000000004">
      <c r="AM33" s="69">
        <v>0.6</v>
      </c>
      <c r="AN33" s="68" t="s">
        <v>5</v>
      </c>
      <c r="AO33" s="70">
        <f t="shared" si="4"/>
        <v>0</v>
      </c>
    </row>
    <row r="34" spans="36:43" ht="30" x14ac:dyDescent="0.55000000000000004">
      <c r="AM34" s="69">
        <v>0.5</v>
      </c>
      <c r="AN34" s="68" t="s">
        <v>5</v>
      </c>
      <c r="AO34" s="70">
        <f t="shared" si="4"/>
        <v>0</v>
      </c>
    </row>
    <row r="35" spans="36:43" ht="30" x14ac:dyDescent="0.55000000000000004">
      <c r="AM35" s="69">
        <v>0.4</v>
      </c>
      <c r="AN35" s="68" t="s">
        <v>5</v>
      </c>
      <c r="AO35" s="70">
        <f t="shared" si="4"/>
        <v>0</v>
      </c>
    </row>
    <row r="36" spans="36:43" ht="30" x14ac:dyDescent="0.55000000000000004">
      <c r="AM36" s="69">
        <v>0.3</v>
      </c>
      <c r="AN36" s="68" t="s">
        <v>5</v>
      </c>
      <c r="AO36" s="70">
        <f t="shared" si="4"/>
        <v>0</v>
      </c>
    </row>
    <row r="37" spans="36:43" ht="30" x14ac:dyDescent="0.55000000000000004">
      <c r="AM37" s="69">
        <v>0.2</v>
      </c>
      <c r="AN37" s="68" t="s">
        <v>5</v>
      </c>
      <c r="AO37" s="70">
        <f t="shared" si="4"/>
        <v>0</v>
      </c>
    </row>
    <row r="38" spans="36:43" ht="30.5" thickBot="1" x14ac:dyDescent="0.6">
      <c r="AM38" s="72">
        <v>0.1</v>
      </c>
      <c r="AN38" s="71" t="s">
        <v>5</v>
      </c>
      <c r="AO38" s="73">
        <f t="shared" si="4"/>
        <v>0</v>
      </c>
    </row>
    <row r="39" spans="36:43" ht="40" thickBot="1" x14ac:dyDescent="1.1499999999999999">
      <c r="AM39" s="75"/>
      <c r="AN39" s="74"/>
      <c r="AO39" s="76">
        <f>IF(AK39&gt;10,"ERR",SUM(AO31:AO38))</f>
        <v>0</v>
      </c>
    </row>
    <row r="40" spans="36:43" ht="30" x14ac:dyDescent="0.55000000000000004">
      <c r="AM40" s="78">
        <v>0.5</v>
      </c>
      <c r="AN40" s="77" t="s">
        <v>5</v>
      </c>
      <c r="AO40" s="79">
        <f>+AK40*AM40</f>
        <v>0</v>
      </c>
    </row>
    <row r="41" spans="36:43" ht="30" x14ac:dyDescent="0.55000000000000004">
      <c r="AM41" s="80"/>
      <c r="AN41" s="68" t="s">
        <v>5</v>
      </c>
      <c r="AO41" s="70">
        <f>IF(AK41="c",0.3,IF(AK41="d",0.5,IF(AK41="e",0.5,IF(AK41="f",0.5,IF(AK41="a",0,IF(AK41="b",0,IF(AK41="",0,"error")))))))</f>
        <v>0</v>
      </c>
    </row>
    <row r="42" spans="36:43" ht="15" customHeight="1" thickBot="1" x14ac:dyDescent="0.6">
      <c r="AM42" s="81"/>
      <c r="AN42" s="71" t="s">
        <v>5</v>
      </c>
      <c r="AO42" s="73">
        <f>+AK42</f>
        <v>0</v>
      </c>
    </row>
    <row r="43" spans="36:43" ht="15.75" customHeight="1" x14ac:dyDescent="0.35">
      <c r="AJ43" s="207" t="s">
        <v>22</v>
      </c>
      <c r="AK43" s="208"/>
      <c r="AL43" s="208"/>
      <c r="AM43" s="208"/>
      <c r="AN43" s="211"/>
      <c r="AO43" s="213">
        <f>SUM(AO39:AO42)</f>
        <v>0</v>
      </c>
    </row>
    <row r="44" spans="36:43" ht="16" thickBot="1" x14ac:dyDescent="0.4">
      <c r="AJ44" s="209"/>
      <c r="AK44" s="210"/>
      <c r="AL44" s="210"/>
      <c r="AM44" s="210"/>
      <c r="AN44" s="212"/>
      <c r="AO44" s="214"/>
    </row>
    <row r="45" spans="36:43" ht="303" thickTop="1" x14ac:dyDescent="8.25">
      <c r="AQ45" s="105" t="str">
        <f>+H30</f>
        <v>KM:</v>
      </c>
    </row>
  </sheetData>
  <mergeCells count="3">
    <mergeCell ref="AN43:AN44"/>
    <mergeCell ref="AJ43:AM44"/>
    <mergeCell ref="AO43:AO44"/>
  </mergeCells>
  <conditionalFormatting sqref="AO39">
    <cfRule type="cellIs" dxfId="89" priority="6" stopIfTrue="1" operator="equal">
      <formula>"ERR"</formula>
    </cfRule>
  </conditionalFormatting>
  <conditionalFormatting sqref="AA6:AA8">
    <cfRule type="cellIs" dxfId="88" priority="2" operator="greaterThan">
      <formula>5</formula>
    </cfRule>
  </conditionalFormatting>
  <conditionalFormatting sqref="Z14">
    <cfRule type="cellIs" dxfId="87" priority="4" stopIfTrue="1" operator="equal">
      <formula>"ERR"</formula>
    </cfRule>
  </conditionalFormatting>
  <conditionalFormatting sqref="T14">
    <cfRule type="cellIs" dxfId="86" priority="5" stopIfTrue="1" operator="between">
      <formula>0.1</formula>
      <formula>9.9</formula>
    </cfRule>
  </conditionalFormatting>
  <conditionalFormatting sqref="AA5">
    <cfRule type="cellIs" dxfId="85" priority="3" operator="greaterThan">
      <formula>5</formula>
    </cfRule>
  </conditionalFormatting>
  <conditionalFormatting sqref="S14">
    <cfRule type="cellIs" dxfId="84" priority="1" stopIfTrue="1" operator="between">
      <formula>0.1</formula>
      <formula>9.9</formula>
    </cfRule>
  </conditionalFormatting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1"/>
  <headerFooter alignWithMargins="0">
    <oddFooter xml:space="preserve">&amp;R&amp;"Times New Roman,Normal"&amp;8TT, NOR  19.11.05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Q45"/>
  <sheetViews>
    <sheetView zoomScale="70" zoomScaleNormal="70" workbookViewId="0">
      <selection sqref="A1:XFD1048576"/>
    </sheetView>
  </sheetViews>
  <sheetFormatPr baseColWidth="10" defaultColWidth="8.921875" defaultRowHeight="15.5" x14ac:dyDescent="0.35"/>
  <cols>
    <col min="1" max="1" width="3.84375" customWidth="1"/>
    <col min="2" max="2" width="30.61328125" customWidth="1"/>
    <col min="3" max="3" width="5.4609375" style="2" customWidth="1"/>
    <col min="4" max="5" width="3.15234375" style="2" customWidth="1"/>
    <col min="6" max="6" width="4.84375" style="47" customWidth="1"/>
    <col min="7" max="7" width="7.15234375" style="47" customWidth="1"/>
    <col min="8" max="8" width="6.4609375" style="47" customWidth="1"/>
    <col min="9" max="11" width="3.921875" style="47" customWidth="1"/>
    <col min="12" max="12" width="2.84375" style="47" customWidth="1"/>
    <col min="13" max="13" width="5.69140625" style="47" customWidth="1"/>
    <col min="14" max="14" width="26.15234375" customWidth="1"/>
    <col min="15" max="15" width="2.4609375" customWidth="1"/>
    <col min="16" max="16" width="1.84375" style="2" customWidth="1"/>
    <col min="17" max="17" width="1.921875" style="1" customWidth="1"/>
    <col min="18" max="18" width="2.53515625" style="1" customWidth="1"/>
    <col min="19" max="19" width="3.07421875" style="1" customWidth="1"/>
    <col min="20" max="20" width="4.3828125" style="1" customWidth="1"/>
    <col min="21" max="21" width="2" customWidth="1"/>
    <col min="22" max="22" width="4.23046875" customWidth="1"/>
    <col min="23" max="23" width="4.07421875" style="4" customWidth="1"/>
    <col min="24" max="24" width="2" style="2" customWidth="1"/>
    <col min="25" max="25" width="5.07421875" style="2" customWidth="1"/>
    <col min="26" max="26" width="6.69140625" customWidth="1"/>
    <col min="27" max="27" width="3" customWidth="1"/>
    <col min="28" max="28" width="18.23046875" customWidth="1"/>
    <col min="29" max="29" width="3" customWidth="1"/>
    <col min="30" max="30" width="4.4609375" customWidth="1"/>
    <col min="31" max="31" width="1.4609375" customWidth="1"/>
    <col min="32" max="36" width="4.4609375" customWidth="1"/>
    <col min="37" max="37" width="6.07421875" customWidth="1"/>
    <col min="39" max="39" width="8.3828125" customWidth="1"/>
    <col min="40" max="40" width="4.53515625" customWidth="1"/>
    <col min="41" max="41" width="10.61328125" customWidth="1"/>
    <col min="43" max="43" width="91.07421875" customWidth="1"/>
  </cols>
  <sheetData>
    <row r="1" spans="1:38" s="3" customFormat="1" ht="52.5" customHeight="1" x14ac:dyDescent="0.2">
      <c r="B1" s="8" t="s">
        <v>24</v>
      </c>
      <c r="C1" s="9"/>
      <c r="D1" s="9"/>
      <c r="E1" s="9"/>
      <c r="F1" s="46"/>
      <c r="G1" s="46"/>
    </row>
    <row r="2" spans="1:38" s="3" customFormat="1" ht="23.25" customHeight="1" x14ac:dyDescent="0.4">
      <c r="B2" s="59" t="s">
        <v>23</v>
      </c>
      <c r="C2" s="91" t="s">
        <v>73</v>
      </c>
      <c r="D2" s="9"/>
      <c r="E2" s="9"/>
      <c r="F2" s="46"/>
      <c r="G2" s="46"/>
      <c r="H2" s="46"/>
      <c r="I2" s="46"/>
      <c r="J2" s="46"/>
      <c r="K2" s="46"/>
      <c r="L2" s="46"/>
      <c r="M2" s="46"/>
    </row>
    <row r="3" spans="1:38" s="3" customFormat="1" ht="21.75" customHeight="1" x14ac:dyDescent="0.35">
      <c r="B3" s="8"/>
      <c r="C3" s="9"/>
      <c r="D3" s="9"/>
      <c r="E3" s="9"/>
      <c r="F3" s="46"/>
      <c r="G3" s="46"/>
      <c r="H3" s="46"/>
      <c r="I3" s="46"/>
      <c r="J3" s="46"/>
      <c r="K3" s="46"/>
      <c r="L3" s="46"/>
      <c r="M3" s="196" t="s">
        <v>95</v>
      </c>
      <c r="O3" s="120"/>
    </row>
    <row r="4" spans="1:38" s="3" customFormat="1" ht="15.75" customHeight="1" x14ac:dyDescent="0.3">
      <c r="A4" s="40"/>
      <c r="B4" s="45" t="s">
        <v>13</v>
      </c>
      <c r="C4" s="42" t="s">
        <v>14</v>
      </c>
      <c r="D4" s="42" t="s">
        <v>11</v>
      </c>
      <c r="E4" s="180" t="s">
        <v>94</v>
      </c>
      <c r="F4" s="187" t="s">
        <v>21</v>
      </c>
      <c r="G4" s="187" t="s">
        <v>33</v>
      </c>
      <c r="H4" s="90" t="s">
        <v>15</v>
      </c>
      <c r="I4" s="90"/>
      <c r="J4" s="90"/>
      <c r="K4" s="90"/>
      <c r="L4" s="90"/>
      <c r="M4" s="187" t="s">
        <v>96</v>
      </c>
      <c r="N4" s="43" t="s">
        <v>16</v>
      </c>
      <c r="O4" s="123" t="s">
        <v>91</v>
      </c>
      <c r="P4" s="124" t="s">
        <v>92</v>
      </c>
      <c r="Q4" s="125"/>
      <c r="R4" s="125"/>
      <c r="S4" s="123" t="s">
        <v>91</v>
      </c>
      <c r="T4" s="124" t="s">
        <v>92</v>
      </c>
      <c r="U4" s="125"/>
      <c r="V4" s="123" t="s">
        <v>91</v>
      </c>
      <c r="W4" s="124" t="s">
        <v>92</v>
      </c>
      <c r="X4" s="125"/>
      <c r="Y4" s="123" t="s">
        <v>91</v>
      </c>
      <c r="Z4" s="124" t="s">
        <v>92</v>
      </c>
    </row>
    <row r="5" spans="1:38" s="3" customFormat="1" ht="18" customHeight="1" x14ac:dyDescent="0.4">
      <c r="A5" s="44">
        <v>1</v>
      </c>
      <c r="B5" s="97"/>
      <c r="C5" s="60"/>
      <c r="D5" s="41"/>
      <c r="E5" s="181"/>
      <c r="F5" s="188"/>
      <c r="G5" s="189"/>
      <c r="H5" s="83"/>
      <c r="I5" s="84"/>
      <c r="J5" s="84"/>
      <c r="K5" s="84"/>
      <c r="L5" s="84"/>
      <c r="M5" s="197"/>
      <c r="N5" s="101"/>
      <c r="O5" s="126">
        <f>COUNTIF($C$5:$C$36,"H")</f>
        <v>0</v>
      </c>
      <c r="P5" s="127">
        <f>COUNTIF($AK$5:$AK$29,"H")</f>
        <v>0</v>
      </c>
      <c r="Q5" s="106"/>
      <c r="R5" s="107" t="s">
        <v>26</v>
      </c>
      <c r="S5" s="128">
        <f>IF(SUM(O$5:O5)&gt;8, IF(SUM(S5:S$5)=8, 0, 8 -SUM(O5:O$5)), O5)</f>
        <v>0</v>
      </c>
      <c r="T5" s="129">
        <f>IF(SUM(P$5:P5)&gt;10, IF(SUM(T5:T$5)=10, 0, 10 -SUM(P5:P$5)), P5)</f>
        <v>0</v>
      </c>
      <c r="U5" s="108" t="s">
        <v>7</v>
      </c>
      <c r="V5" s="130">
        <v>0.8</v>
      </c>
      <c r="W5" s="131">
        <v>0.8</v>
      </c>
      <c r="X5" s="109" t="s">
        <v>5</v>
      </c>
      <c r="Y5" s="132">
        <f>+S5*V5</f>
        <v>0</v>
      </c>
      <c r="Z5" s="133">
        <f t="shared" ref="Z5:Z12" si="0">+T5*W5</f>
        <v>0</v>
      </c>
      <c r="AA5" s="134">
        <f>COUNTIF($AL$5:$AL$29,"I")</f>
        <v>0</v>
      </c>
      <c r="AB5" s="135" t="str">
        <f>IF(AA5&gt;5,"zuviel Elemente aus Gr.I","Gr I  Ok")</f>
        <v>Gr I  Ok</v>
      </c>
      <c r="AC5" s="53"/>
      <c r="AK5" s="3">
        <f>IF(ISBLANK(E5),C5,0)</f>
        <v>0</v>
      </c>
      <c r="AL5" s="3">
        <f>IF(ISBLANK(E5),D5,0)</f>
        <v>0</v>
      </c>
    </row>
    <row r="6" spans="1:38" s="3" customFormat="1" ht="18" customHeight="1" x14ac:dyDescent="0.4">
      <c r="A6" s="31">
        <v>2</v>
      </c>
      <c r="B6" s="96"/>
      <c r="C6" s="95"/>
      <c r="D6" s="93"/>
      <c r="E6" s="182"/>
      <c r="F6" s="190"/>
      <c r="G6" s="191"/>
      <c r="H6" s="85"/>
      <c r="I6" s="82"/>
      <c r="J6" s="82"/>
      <c r="K6" s="82"/>
      <c r="L6" s="82"/>
      <c r="M6" s="198"/>
      <c r="N6" s="63"/>
      <c r="O6" s="136">
        <f>COUNTIF($C$5:$C$36,"G")</f>
        <v>0</v>
      </c>
      <c r="P6" s="137">
        <f>COUNTIF($AK$5:$AK$29,"G")</f>
        <v>0</v>
      </c>
      <c r="Q6" s="110"/>
      <c r="R6" s="111" t="s">
        <v>10</v>
      </c>
      <c r="S6" s="138">
        <f>IF(SUM(O$5:O6)&gt;8, IF(SUM(S$5:S5)=8, 0, 8 -SUM(O$5:O5)), O6)</f>
        <v>0</v>
      </c>
      <c r="T6" s="134">
        <f>IF(SUM(P$5:P6)&gt;10, IF(SUM(T$5:T5)=10, 0, 10 -SUM(P$5:P5)), P6)</f>
        <v>0</v>
      </c>
      <c r="U6" s="110" t="s">
        <v>7</v>
      </c>
      <c r="V6" s="139">
        <v>0.8</v>
      </c>
      <c r="W6" s="140">
        <v>0.7</v>
      </c>
      <c r="X6" s="112" t="s">
        <v>5</v>
      </c>
      <c r="Y6" s="132">
        <f t="shared" ref="Y6:Y12" si="1">+S6*V6</f>
        <v>0</v>
      </c>
      <c r="Z6" s="141">
        <f t="shared" si="0"/>
        <v>0</v>
      </c>
      <c r="AA6" s="134">
        <f>COUNTIF($AL$5:$AL$29,"II")</f>
        <v>0</v>
      </c>
      <c r="AB6" s="135" t="str">
        <f>IF(AA6&gt;5,"zuviel Elemente aus Gr.II","Gr II  Ok")</f>
        <v>Gr II  Ok</v>
      </c>
      <c r="AC6" s="53"/>
      <c r="AK6" s="3">
        <f t="shared" ref="AK6:AK29" si="2">IF(ISBLANK(E6),C6,0)</f>
        <v>0</v>
      </c>
      <c r="AL6" s="3">
        <f t="shared" ref="AL6:AL29" si="3">IF(ISBLANK(E6),D6,0)</f>
        <v>0</v>
      </c>
    </row>
    <row r="7" spans="1:38" s="3" customFormat="1" ht="18" customHeight="1" x14ac:dyDescent="0.4">
      <c r="A7" s="31">
        <v>3</v>
      </c>
      <c r="B7" s="96"/>
      <c r="C7" s="61"/>
      <c r="D7" s="33"/>
      <c r="E7" s="183"/>
      <c r="F7" s="190"/>
      <c r="G7" s="191"/>
      <c r="H7" s="82"/>
      <c r="I7" s="82"/>
      <c r="J7" s="82"/>
      <c r="K7" s="82"/>
      <c r="L7" s="82"/>
      <c r="M7" s="198"/>
      <c r="N7" s="122"/>
      <c r="O7" s="136">
        <f>COUNTIF($C$5:$C$36,"F")</f>
        <v>0</v>
      </c>
      <c r="P7" s="137">
        <f>COUNTIF($AK$5:$AK$29,"F")</f>
        <v>0</v>
      </c>
      <c r="Q7" s="51"/>
      <c r="R7" s="18" t="s">
        <v>6</v>
      </c>
      <c r="S7" s="138">
        <f>IF(SUM(O$5:O7)&gt;8, IF(SUM(S$5:S6)=8, 0, 8 -SUM(O$5:O6)), O7)</f>
        <v>0</v>
      </c>
      <c r="T7" s="134">
        <f>IF(SUM(P$5:P7)&gt;10, IF(SUM(T$5:T6)=10, 0, 10 -SUM(P$5:P6)), P7)</f>
        <v>0</v>
      </c>
      <c r="U7" s="19" t="s">
        <v>7</v>
      </c>
      <c r="V7" s="142">
        <v>0.8</v>
      </c>
      <c r="W7" s="143">
        <v>0.6</v>
      </c>
      <c r="X7" s="34" t="s">
        <v>5</v>
      </c>
      <c r="Y7" s="132">
        <f t="shared" si="1"/>
        <v>0</v>
      </c>
      <c r="Z7" s="141">
        <f t="shared" si="0"/>
        <v>0</v>
      </c>
      <c r="AA7" s="134">
        <f>COUNTIF($AL$5:$AL$29,"III")</f>
        <v>0</v>
      </c>
      <c r="AB7" s="135" t="str">
        <f>IF(AA7&gt;5,"zuviel Elemente aus Gr.III","Gr III  Ok")</f>
        <v>Gr III  Ok</v>
      </c>
      <c r="AC7" s="49"/>
      <c r="AK7" s="3">
        <f t="shared" si="2"/>
        <v>0</v>
      </c>
      <c r="AL7" s="3">
        <f t="shared" si="3"/>
        <v>0</v>
      </c>
    </row>
    <row r="8" spans="1:38" s="3" customFormat="1" ht="18" customHeight="1" x14ac:dyDescent="0.4">
      <c r="A8" s="31">
        <v>4</v>
      </c>
      <c r="B8" s="96"/>
      <c r="C8" s="61"/>
      <c r="D8" s="33"/>
      <c r="E8" s="183"/>
      <c r="F8" s="190"/>
      <c r="G8" s="191"/>
      <c r="H8" s="82"/>
      <c r="I8" s="82"/>
      <c r="J8" s="82"/>
      <c r="K8" s="82"/>
      <c r="L8" s="82"/>
      <c r="M8" s="198"/>
      <c r="N8" s="122"/>
      <c r="O8" s="144">
        <f>COUNTIF($C$5:$C$36,"E")</f>
        <v>0</v>
      </c>
      <c r="P8" s="145">
        <f>COUNTIF($AK$5:$AK$29,"E")</f>
        <v>0</v>
      </c>
      <c r="Q8" s="10"/>
      <c r="R8" s="11" t="s">
        <v>0</v>
      </c>
      <c r="S8" s="138">
        <f>IF(SUM(O$5:O8)&gt;8, IF(SUM(S$5:S7)=8, 0, 8 -SUM(O$5:O7)), O8)</f>
        <v>0</v>
      </c>
      <c r="T8" s="134">
        <f>IF(SUM(P$5:P8)&gt;10, IF(SUM(T$5:T7)=10, 0, 10 -SUM(P$5:P7)), P8)</f>
        <v>0</v>
      </c>
      <c r="U8" s="12" t="s">
        <v>7</v>
      </c>
      <c r="V8" s="146">
        <v>0.8</v>
      </c>
      <c r="W8" s="147">
        <v>0.5</v>
      </c>
      <c r="X8" s="34" t="s">
        <v>5</v>
      </c>
      <c r="Y8" s="132">
        <f t="shared" si="1"/>
        <v>0</v>
      </c>
      <c r="Z8" s="148">
        <f t="shared" si="0"/>
        <v>0</v>
      </c>
      <c r="AA8" s="134">
        <f>COUNTIF($AL$5:$AL$29,"IV")</f>
        <v>0</v>
      </c>
      <c r="AB8" s="135" t="str">
        <f>IF(AA8&gt;5,"zuviel Elemente aus Gr.IV","Gr IV  Ok")</f>
        <v>Gr IV  Ok</v>
      </c>
      <c r="AC8" s="48"/>
      <c r="AK8" s="3">
        <f t="shared" si="2"/>
        <v>0</v>
      </c>
      <c r="AL8" s="3">
        <f t="shared" si="3"/>
        <v>0</v>
      </c>
    </row>
    <row r="9" spans="1:38" ht="18" customHeight="1" x14ac:dyDescent="0.4">
      <c r="A9" s="31">
        <v>5</v>
      </c>
      <c r="B9" s="98"/>
      <c r="C9" s="95"/>
      <c r="D9" s="93"/>
      <c r="E9" s="183"/>
      <c r="F9" s="190"/>
      <c r="G9" s="191"/>
      <c r="H9" s="82"/>
      <c r="I9" s="82"/>
      <c r="J9" s="82"/>
      <c r="K9" s="82"/>
      <c r="L9" s="82"/>
      <c r="M9" s="198"/>
      <c r="N9" s="122"/>
      <c r="O9" s="144">
        <f>COUNTIF($C$5:$C$36,"D")</f>
        <v>0</v>
      </c>
      <c r="P9" s="145">
        <f>COUNTIF($AK$5:$AK$29,"D")</f>
        <v>0</v>
      </c>
      <c r="Q9" s="10"/>
      <c r="R9" s="11" t="s">
        <v>1</v>
      </c>
      <c r="S9" s="138">
        <f>IF(SUM(O$5:O9)&gt;8, IF(SUM(S$5:S8)=8, 0, 8 -SUM(O$5:O8)), O9)</f>
        <v>0</v>
      </c>
      <c r="T9" s="134">
        <f>IF(SUM(P$5:P9)&gt;10, IF(SUM(T$5:T8)=10, 0, 10 -SUM(P$5:P8)), P9)</f>
        <v>0</v>
      </c>
      <c r="U9" s="12" t="s">
        <v>7</v>
      </c>
      <c r="V9" s="146">
        <v>0.8</v>
      </c>
      <c r="W9" s="147">
        <v>0.4</v>
      </c>
      <c r="X9" s="34" t="s">
        <v>5</v>
      </c>
      <c r="Y9" s="132">
        <f t="shared" si="1"/>
        <v>0</v>
      </c>
      <c r="Z9" s="148">
        <f t="shared" si="0"/>
        <v>0</v>
      </c>
      <c r="AB9" s="113" t="s">
        <v>27</v>
      </c>
      <c r="AC9" s="48"/>
      <c r="AD9" s="3"/>
      <c r="AE9" s="3"/>
      <c r="AF9" s="3"/>
      <c r="AG9" s="3"/>
      <c r="AH9" s="3"/>
      <c r="AK9" s="3">
        <f t="shared" si="2"/>
        <v>0</v>
      </c>
      <c r="AL9" s="3">
        <f t="shared" si="3"/>
        <v>0</v>
      </c>
    </row>
    <row r="10" spans="1:38" ht="18" customHeight="1" x14ac:dyDescent="0.4">
      <c r="A10" s="31">
        <v>6</v>
      </c>
      <c r="B10" s="97"/>
      <c r="C10" s="61"/>
      <c r="D10" s="33"/>
      <c r="E10" s="183"/>
      <c r="F10" s="192"/>
      <c r="G10" s="193"/>
      <c r="H10" s="82"/>
      <c r="I10" s="82"/>
      <c r="J10" s="102"/>
      <c r="K10" s="102"/>
      <c r="L10" s="102"/>
      <c r="M10" s="198"/>
      <c r="N10" s="122"/>
      <c r="O10" s="144">
        <f>COUNTIF($C$5:$C$36,"C")</f>
        <v>0</v>
      </c>
      <c r="P10" s="145">
        <f>COUNTIF($AK$5:$AK$29,"C")</f>
        <v>0</v>
      </c>
      <c r="Q10" s="10"/>
      <c r="R10" s="11" t="s">
        <v>2</v>
      </c>
      <c r="S10" s="138">
        <f>IF(SUM(O$5:O10)&gt;8, IF(SUM(S$5:S9)=8, 0, 8 -SUM(O$5:O9)), O10)</f>
        <v>0</v>
      </c>
      <c r="T10" s="134">
        <f>IF(SUM(P$5:P10)&gt;10, IF(SUM(T$5:T9)=10, 0, 10 -SUM(P$5:P9)), P10)</f>
        <v>0</v>
      </c>
      <c r="U10" s="12" t="s">
        <v>7</v>
      </c>
      <c r="V10" s="146">
        <v>0.6</v>
      </c>
      <c r="W10" s="147">
        <v>0.3</v>
      </c>
      <c r="X10" s="34" t="s">
        <v>5</v>
      </c>
      <c r="Y10" s="132">
        <f t="shared" si="1"/>
        <v>0</v>
      </c>
      <c r="Z10" s="148">
        <f t="shared" si="0"/>
        <v>0</v>
      </c>
      <c r="AB10" s="113" t="s">
        <v>28</v>
      </c>
      <c r="AC10" s="48"/>
      <c r="AD10" s="3"/>
      <c r="AE10" s="3"/>
      <c r="AF10" s="3"/>
      <c r="AG10" s="3"/>
      <c r="AH10" s="3"/>
      <c r="AK10" s="3">
        <f t="shared" si="2"/>
        <v>0</v>
      </c>
      <c r="AL10" s="3">
        <f t="shared" si="3"/>
        <v>0</v>
      </c>
    </row>
    <row r="11" spans="1:38" ht="18" customHeight="1" x14ac:dyDescent="0.4">
      <c r="A11" s="31">
        <v>7</v>
      </c>
      <c r="B11" s="96"/>
      <c r="C11" s="95"/>
      <c r="D11" s="93"/>
      <c r="E11" s="183"/>
      <c r="F11" s="190"/>
      <c r="G11" s="191"/>
      <c r="H11" s="82"/>
      <c r="I11" s="82"/>
      <c r="J11" s="82"/>
      <c r="K11" s="82"/>
      <c r="L11" s="82"/>
      <c r="M11" s="198"/>
      <c r="N11" s="122"/>
      <c r="O11" s="144">
        <f>COUNTIF($C$5:$C$36,"B")</f>
        <v>0</v>
      </c>
      <c r="P11" s="145">
        <f>COUNTIF($AK$5:$AK$29,"B")</f>
        <v>0</v>
      </c>
      <c r="Q11" s="10"/>
      <c r="R11" s="11" t="s">
        <v>3</v>
      </c>
      <c r="S11" s="138">
        <f>IF(SUM(O$5:O11)&gt;8, IF(SUM(S$5:S10)=8, 0, 8 -SUM(O$5:O10)), O11)</f>
        <v>0</v>
      </c>
      <c r="T11" s="134">
        <f>IF(SUM(P$5:P11)&gt;10, IF(SUM(T$5:T10)=10, 0, 10 -SUM(P$5:P10)), P11)</f>
        <v>0</v>
      </c>
      <c r="U11" s="12" t="s">
        <v>7</v>
      </c>
      <c r="V11" s="146">
        <v>0.4</v>
      </c>
      <c r="W11" s="147">
        <v>0.2</v>
      </c>
      <c r="X11" s="34" t="s">
        <v>5</v>
      </c>
      <c r="Y11" s="132">
        <f t="shared" si="1"/>
        <v>0</v>
      </c>
      <c r="Z11" s="148">
        <f t="shared" si="0"/>
        <v>0</v>
      </c>
      <c r="AB11" s="113" t="s">
        <v>29</v>
      </c>
      <c r="AC11" s="48"/>
      <c r="AD11" s="3"/>
      <c r="AE11" s="3"/>
      <c r="AF11" s="3"/>
      <c r="AG11" s="3"/>
      <c r="AH11" s="3"/>
      <c r="AK11" s="3">
        <f t="shared" si="2"/>
        <v>0</v>
      </c>
      <c r="AL11" s="3">
        <f t="shared" si="3"/>
        <v>0</v>
      </c>
    </row>
    <row r="12" spans="1:38" ht="18" customHeight="1" x14ac:dyDescent="0.4">
      <c r="A12" s="31">
        <v>8</v>
      </c>
      <c r="B12" s="96"/>
      <c r="C12" s="95"/>
      <c r="D12" s="93"/>
      <c r="E12" s="183"/>
      <c r="F12" s="190"/>
      <c r="G12" s="191"/>
      <c r="H12" s="85"/>
      <c r="I12" s="82"/>
      <c r="J12" s="82"/>
      <c r="K12" s="82"/>
      <c r="L12" s="82"/>
      <c r="M12" s="198"/>
      <c r="N12" s="63"/>
      <c r="O12" s="149">
        <f>COUNTIF($C$5:$C$36,"A")</f>
        <v>0</v>
      </c>
      <c r="P12" s="150">
        <f>COUNTIF($AK$5:$AK$29,"A")</f>
        <v>0</v>
      </c>
      <c r="Q12" s="13"/>
      <c r="R12" s="11" t="s">
        <v>4</v>
      </c>
      <c r="S12" s="138">
        <f>IF(SUM(O$5:O12)&gt;8, IF(SUM(S$5:S11)=8, 0, 8 -SUM(O$5:O11)), O12)</f>
        <v>0</v>
      </c>
      <c r="T12" s="134">
        <f>IF(SUM(P$5:P12)&gt;10, IF(SUM(T$5:T11)=10, 0, 10 -SUM(P$5:P11)), P12)</f>
        <v>0</v>
      </c>
      <c r="U12" s="14" t="s">
        <v>7</v>
      </c>
      <c r="V12" s="151">
        <v>0.2</v>
      </c>
      <c r="W12" s="152">
        <v>0.1</v>
      </c>
      <c r="X12" s="35" t="s">
        <v>5</v>
      </c>
      <c r="Y12" s="132">
        <f t="shared" si="1"/>
        <v>0</v>
      </c>
      <c r="Z12" s="153">
        <f t="shared" si="0"/>
        <v>0</v>
      </c>
      <c r="AB12" s="113" t="s">
        <v>93</v>
      </c>
      <c r="AC12" s="48"/>
      <c r="AD12" s="3"/>
      <c r="AE12" s="3"/>
      <c r="AF12" s="3"/>
      <c r="AG12" s="3"/>
      <c r="AH12" s="3"/>
      <c r="AK12" s="3">
        <f t="shared" si="2"/>
        <v>0</v>
      </c>
      <c r="AL12" s="3">
        <f t="shared" si="3"/>
        <v>0</v>
      </c>
    </row>
    <row r="13" spans="1:38" ht="18" customHeight="1" thickBot="1" x14ac:dyDescent="0.45">
      <c r="A13" s="31">
        <v>9</v>
      </c>
      <c r="B13" s="96"/>
      <c r="C13" s="61"/>
      <c r="D13" s="33"/>
      <c r="E13" s="183"/>
      <c r="F13" s="190"/>
      <c r="G13" s="191"/>
      <c r="H13" s="85"/>
      <c r="I13" s="82"/>
      <c r="J13" s="82"/>
      <c r="K13" s="82"/>
      <c r="L13" s="82"/>
      <c r="M13" s="198"/>
      <c r="N13" s="63"/>
      <c r="O13" s="149">
        <f>COUNTIF($C$5:$C$29,"NE")</f>
        <v>0</v>
      </c>
      <c r="P13" s="154"/>
      <c r="Q13" s="110"/>
      <c r="R13" s="155" t="s">
        <v>48</v>
      </c>
      <c r="S13" s="138">
        <f>IF(SUM(O$5:O13)&gt;8, IF(SUM(S$5:S12)=8, 0, 8 -SUM(O$5:O12)), O13)</f>
        <v>0</v>
      </c>
      <c r="T13" s="53"/>
      <c r="U13" s="156"/>
      <c r="V13" s="157"/>
      <c r="W13" s="157"/>
      <c r="X13" s="158"/>
      <c r="Y13" s="112"/>
      <c r="Z13" s="159"/>
      <c r="AB13" s="113"/>
      <c r="AC13" s="3"/>
      <c r="AD13" s="3"/>
      <c r="AE13" s="3"/>
      <c r="AF13" s="3"/>
      <c r="AG13" s="3"/>
      <c r="AH13" s="3"/>
      <c r="AI13" s="3"/>
      <c r="AJ13" s="3"/>
      <c r="AK13" s="3">
        <f t="shared" si="2"/>
        <v>0</v>
      </c>
      <c r="AL13" s="3">
        <f t="shared" si="3"/>
        <v>0</v>
      </c>
    </row>
    <row r="14" spans="1:38" ht="18" customHeight="1" thickTop="1" thickBot="1" x14ac:dyDescent="0.45">
      <c r="A14" s="31">
        <v>10</v>
      </c>
      <c r="B14" s="96"/>
      <c r="C14" s="61"/>
      <c r="D14" s="33"/>
      <c r="E14" s="183"/>
      <c r="F14" s="190"/>
      <c r="G14" s="191"/>
      <c r="H14" s="85"/>
      <c r="I14" s="82"/>
      <c r="J14" s="82"/>
      <c r="K14" s="82"/>
      <c r="L14" s="82"/>
      <c r="M14" s="198"/>
      <c r="N14" s="63"/>
      <c r="O14" s="160"/>
      <c r="P14" s="26"/>
      <c r="Q14" s="6"/>
      <c r="R14" s="7" t="s">
        <v>8</v>
      </c>
      <c r="S14" s="15">
        <f>SUM(S5:S13)-IF(SUM(S5:S13)=8,IF(S16=0,1,0))</f>
        <v>0</v>
      </c>
      <c r="T14" s="15">
        <f>SUM(T5:T12)</f>
        <v>0</v>
      </c>
      <c r="U14" s="16"/>
      <c r="V14" s="161"/>
      <c r="W14" s="161"/>
      <c r="X14" s="36"/>
      <c r="Y14" s="162">
        <f>IF(S14&gt;8,"ERR",SUM(Y5:Y12))</f>
        <v>0</v>
      </c>
      <c r="Z14" s="21">
        <f>IF(T14&gt;10,"ERR",SUM(Z5:Z12))</f>
        <v>0</v>
      </c>
      <c r="AB14" s="3"/>
      <c r="AC14" s="3"/>
      <c r="AD14" s="3"/>
      <c r="AE14" s="3"/>
      <c r="AF14" s="3"/>
      <c r="AG14" s="3"/>
      <c r="AH14" s="3"/>
      <c r="AI14" s="3"/>
      <c r="AJ14" s="3"/>
      <c r="AK14" s="3">
        <f t="shared" si="2"/>
        <v>0</v>
      </c>
      <c r="AL14" s="3">
        <f t="shared" si="3"/>
        <v>0</v>
      </c>
    </row>
    <row r="15" spans="1:38" ht="18" customHeight="1" thickTop="1" x14ac:dyDescent="0.4">
      <c r="A15" s="31">
        <v>11</v>
      </c>
      <c r="B15" s="96"/>
      <c r="C15" s="95"/>
      <c r="D15" s="93"/>
      <c r="E15" s="184"/>
      <c r="F15" s="190"/>
      <c r="G15" s="191"/>
      <c r="H15" s="85"/>
      <c r="I15" s="82"/>
      <c r="J15" s="82"/>
      <c r="K15" s="82"/>
      <c r="L15" s="82"/>
      <c r="M15" s="198"/>
      <c r="N15" s="63"/>
      <c r="O15" s="163"/>
      <c r="P15" s="27" t="s">
        <v>9</v>
      </c>
      <c r="Q15" s="17"/>
      <c r="R15" s="18"/>
      <c r="S15" s="164">
        <f>IF(COUNTIF($D$5:$D$29,"I")&gt;0,1,0) + IF(COUNTIF($D$5:$D$29,"II")&gt;0,1,0) + IF(COUNTIF($D$5:$D$29,"III")&gt;0,1,0)</f>
        <v>0</v>
      </c>
      <c r="T15" s="134">
        <f>IF(COUNTIF($AL$5:$AL$29,"I")&gt;0,1,0) + IF(COUNTIF($AL$5:$AAL$29,"II")&gt;0,1,0) + IF(COUNTIF($AL$5:$AL$29,"III")&gt;0,1,0)</f>
        <v>0</v>
      </c>
      <c r="U15" s="19" t="s">
        <v>7</v>
      </c>
      <c r="V15" s="142">
        <v>0.5</v>
      </c>
      <c r="W15" s="143">
        <v>0.5</v>
      </c>
      <c r="X15" s="37" t="s">
        <v>5</v>
      </c>
      <c r="Y15" s="165">
        <f>S15*V15</f>
        <v>0</v>
      </c>
      <c r="Z15" s="141">
        <f>+T15*W15</f>
        <v>0</v>
      </c>
      <c r="AB15" s="3"/>
      <c r="AC15" s="3"/>
      <c r="AD15" s="3"/>
      <c r="AE15" s="3"/>
      <c r="AF15" s="3"/>
      <c r="AG15" s="3"/>
      <c r="AH15" s="3"/>
      <c r="AI15" s="3"/>
      <c r="AJ15" s="3"/>
      <c r="AK15" s="3">
        <f t="shared" si="2"/>
        <v>0</v>
      </c>
      <c r="AL15" s="3">
        <f t="shared" si="3"/>
        <v>0</v>
      </c>
    </row>
    <row r="16" spans="1:38" ht="18" customHeight="1" x14ac:dyDescent="0.4">
      <c r="A16" s="31">
        <v>12</v>
      </c>
      <c r="B16" s="97"/>
      <c r="C16" s="95"/>
      <c r="D16" s="93"/>
      <c r="E16" s="183"/>
      <c r="F16" s="190"/>
      <c r="G16" s="191"/>
      <c r="H16" s="85"/>
      <c r="I16" s="82"/>
      <c r="J16" s="82"/>
      <c r="K16" s="82"/>
      <c r="L16" s="82"/>
      <c r="M16" s="198"/>
      <c r="N16" s="39"/>
      <c r="O16" s="166"/>
      <c r="P16" s="28" t="s">
        <v>20</v>
      </c>
      <c r="Q16" s="38"/>
      <c r="R16" s="38"/>
      <c r="S16" s="167">
        <f>C29</f>
        <v>0</v>
      </c>
      <c r="T16" s="168">
        <f>C29</f>
        <v>0</v>
      </c>
      <c r="U16" s="52" t="s">
        <v>7</v>
      </c>
      <c r="V16" s="169">
        <v>1</v>
      </c>
      <c r="W16" s="170">
        <v>1</v>
      </c>
      <c r="X16" s="34" t="s">
        <v>5</v>
      </c>
      <c r="Y16" s="171" t="str">
        <f>IF(S16="c",0.5,IF(S16="d",0.5,IF(S16="e",0.5,IF(S16="f",0.5,IF(S16="g",0.5,IF(S16="h",0.5,IF(S16="ne",0,IF(S16="a",0,IF(S16="b",0.3,IF(S16="",0,"error"))))))))))</f>
        <v>error</v>
      </c>
      <c r="Z16" s="148" t="str">
        <f>IF(T16="c",0.3,IF(T16="d",0.5,IF(T16="e",0.5,IF(T16="f",0.5,IF(T16="g",0.5,IF(T16="h",0.5,IF(T16="a",0,IF(T16="b",0,IF(T16="",0,"error")))))))))</f>
        <v>error</v>
      </c>
      <c r="AB16" s="3"/>
      <c r="AC16" s="3"/>
      <c r="AD16" s="3"/>
      <c r="AE16" s="3"/>
      <c r="AF16" s="3"/>
      <c r="AG16" s="3"/>
      <c r="AH16" s="3"/>
      <c r="AI16" s="3"/>
      <c r="AJ16" s="3"/>
      <c r="AK16" s="3">
        <f t="shared" si="2"/>
        <v>0</v>
      </c>
      <c r="AL16" s="3">
        <f t="shared" si="3"/>
        <v>0</v>
      </c>
    </row>
    <row r="17" spans="1:41" ht="18" customHeight="1" thickBot="1" x14ac:dyDescent="0.45">
      <c r="A17" s="31">
        <v>13</v>
      </c>
      <c r="B17" s="96"/>
      <c r="C17" s="95"/>
      <c r="D17" s="93"/>
      <c r="E17" s="184"/>
      <c r="F17" s="190"/>
      <c r="G17" s="191"/>
      <c r="H17" s="85"/>
      <c r="I17" s="82"/>
      <c r="J17" s="82"/>
      <c r="K17" s="82"/>
      <c r="L17" s="82"/>
      <c r="M17" s="198"/>
      <c r="N17" s="63"/>
      <c r="O17" s="172"/>
      <c r="P17" s="29" t="s">
        <v>21</v>
      </c>
      <c r="Q17" s="20"/>
      <c r="R17" s="20"/>
      <c r="S17" s="173"/>
      <c r="T17" s="50">
        <f>F30</f>
        <v>0</v>
      </c>
      <c r="U17" s="19" t="s">
        <v>7</v>
      </c>
      <c r="V17" s="169">
        <v>1</v>
      </c>
      <c r="W17" s="170">
        <v>1</v>
      </c>
      <c r="X17" s="35" t="s">
        <v>5</v>
      </c>
      <c r="Y17" s="174">
        <f>S17*V17</f>
        <v>0</v>
      </c>
      <c r="Z17" s="153">
        <f>+T17*W17</f>
        <v>0</v>
      </c>
      <c r="AB17" s="3"/>
      <c r="AC17" s="3"/>
      <c r="AD17" s="3"/>
      <c r="AE17" s="3"/>
      <c r="AF17" s="3"/>
      <c r="AG17" s="3"/>
      <c r="AH17" s="3"/>
      <c r="AI17" s="3"/>
      <c r="AJ17" s="3"/>
      <c r="AK17" s="3">
        <f t="shared" si="2"/>
        <v>0</v>
      </c>
      <c r="AL17" s="3">
        <f t="shared" si="3"/>
        <v>0</v>
      </c>
    </row>
    <row r="18" spans="1:41" s="5" customFormat="1" ht="18" customHeight="1" thickTop="1" thickBot="1" x14ac:dyDescent="0.45">
      <c r="A18" s="31">
        <v>14</v>
      </c>
      <c r="B18" s="96"/>
      <c r="C18" s="61"/>
      <c r="D18" s="33"/>
      <c r="E18" s="184"/>
      <c r="F18" s="190"/>
      <c r="G18" s="191"/>
      <c r="H18" s="85"/>
      <c r="I18" s="82"/>
      <c r="J18" s="82"/>
      <c r="K18" s="82"/>
      <c r="L18" s="82"/>
      <c r="M18" s="198"/>
      <c r="N18" s="114"/>
      <c r="O18" s="172"/>
      <c r="P18" s="30" t="s">
        <v>17</v>
      </c>
      <c r="Q18" s="22"/>
      <c r="R18" s="22"/>
      <c r="S18" s="22"/>
      <c r="T18" s="22"/>
      <c r="U18" s="22"/>
      <c r="V18" s="22"/>
      <c r="W18" s="23"/>
      <c r="X18" s="24" t="s">
        <v>5</v>
      </c>
      <c r="Y18" s="175">
        <f>SUM(Y14:Y16)</f>
        <v>0</v>
      </c>
      <c r="Z18" s="25">
        <f>SUM(Z14:Z17)</f>
        <v>0</v>
      </c>
      <c r="AB18" s="3"/>
      <c r="AC18" s="3"/>
      <c r="AD18" s="3"/>
      <c r="AE18" s="3"/>
      <c r="AF18" s="3"/>
      <c r="AG18" s="3"/>
      <c r="AH18" s="3"/>
      <c r="AI18" s="3"/>
      <c r="AJ18" s="3"/>
      <c r="AK18" s="3">
        <f t="shared" si="2"/>
        <v>0</v>
      </c>
      <c r="AL18" s="3">
        <f t="shared" si="3"/>
        <v>0</v>
      </c>
    </row>
    <row r="19" spans="1:41" ht="18" customHeight="1" thickTop="1" thickBot="1" x14ac:dyDescent="0.45">
      <c r="A19" s="31">
        <v>15</v>
      </c>
      <c r="B19" s="97"/>
      <c r="C19" s="61"/>
      <c r="D19" s="33"/>
      <c r="E19" s="184"/>
      <c r="F19" s="190"/>
      <c r="G19" s="191"/>
      <c r="H19" s="85"/>
      <c r="I19" s="82"/>
      <c r="J19" s="82"/>
      <c r="K19" s="82"/>
      <c r="L19" s="82"/>
      <c r="M19" s="198"/>
      <c r="N19" s="63"/>
      <c r="O19" s="176"/>
      <c r="P19" s="30" t="s">
        <v>34</v>
      </c>
      <c r="Q19" s="30"/>
      <c r="R19" s="30"/>
      <c r="S19" s="30"/>
      <c r="T19" s="30"/>
      <c r="U19" s="30"/>
      <c r="V19" s="30"/>
      <c r="W19" s="30"/>
      <c r="X19" s="24" t="s">
        <v>5</v>
      </c>
      <c r="Y19" s="3"/>
      <c r="Z19" s="25">
        <f>G30</f>
        <v>-0.3</v>
      </c>
      <c r="AB19" s="113" t="s">
        <v>100</v>
      </c>
      <c r="AC19" s="3"/>
      <c r="AD19" s="3"/>
      <c r="AE19" s="3"/>
      <c r="AF19" s="3"/>
      <c r="AG19" s="3"/>
      <c r="AH19" s="3"/>
      <c r="AI19" s="3"/>
      <c r="AJ19" s="3"/>
      <c r="AK19" s="3">
        <f t="shared" si="2"/>
        <v>0</v>
      </c>
      <c r="AL19" s="3">
        <f t="shared" si="3"/>
        <v>0</v>
      </c>
    </row>
    <row r="20" spans="1:41" ht="18" customHeight="1" thickTop="1" thickBot="1" x14ac:dyDescent="0.45">
      <c r="A20" s="31">
        <v>16</v>
      </c>
      <c r="B20" s="96"/>
      <c r="C20" s="61"/>
      <c r="D20" s="33"/>
      <c r="E20" s="184"/>
      <c r="F20" s="190"/>
      <c r="G20" s="191"/>
      <c r="H20" s="85"/>
      <c r="I20" s="82"/>
      <c r="J20" s="82"/>
      <c r="K20" s="82"/>
      <c r="L20" s="82"/>
      <c r="M20" s="198"/>
      <c r="N20" s="63"/>
      <c r="O20" s="172"/>
      <c r="AB20" s="113" t="s">
        <v>101</v>
      </c>
      <c r="AC20" s="3"/>
      <c r="AD20" s="3"/>
      <c r="AE20" s="3"/>
      <c r="AF20" s="3"/>
      <c r="AG20" s="3"/>
      <c r="AH20" s="3"/>
      <c r="AI20" s="3"/>
      <c r="AJ20" s="3"/>
      <c r="AK20" s="3">
        <f t="shared" si="2"/>
        <v>0</v>
      </c>
      <c r="AL20" s="3">
        <f t="shared" si="3"/>
        <v>0</v>
      </c>
    </row>
    <row r="21" spans="1:41" ht="18" customHeight="1" thickTop="1" thickBot="1" x14ac:dyDescent="0.45">
      <c r="A21" s="31">
        <v>17</v>
      </c>
      <c r="B21" s="96"/>
      <c r="C21" s="61"/>
      <c r="D21" s="33"/>
      <c r="E21" s="184"/>
      <c r="F21" s="190"/>
      <c r="G21" s="191"/>
      <c r="H21" s="85"/>
      <c r="I21" s="82"/>
      <c r="J21" s="82"/>
      <c r="K21" s="82"/>
      <c r="L21" s="82"/>
      <c r="M21" s="198"/>
      <c r="N21" s="63"/>
      <c r="O21" s="172"/>
      <c r="P21" s="30" t="s">
        <v>18</v>
      </c>
      <c r="Q21" s="22"/>
      <c r="R21" s="22"/>
      <c r="S21" s="22"/>
      <c r="T21" s="22"/>
      <c r="U21" s="22"/>
      <c r="V21" s="22"/>
      <c r="W21" s="23"/>
      <c r="X21" s="24" t="s">
        <v>5</v>
      </c>
      <c r="Y21" s="175">
        <f>10-I30</f>
        <v>10</v>
      </c>
      <c r="Z21" s="25">
        <f>10-M30</f>
        <v>10</v>
      </c>
      <c r="AB21" s="3"/>
      <c r="AC21" s="3"/>
      <c r="AD21" s="3"/>
      <c r="AE21" s="3"/>
      <c r="AF21" s="3"/>
      <c r="AG21" s="3"/>
      <c r="AH21" s="3"/>
      <c r="AI21" s="3"/>
      <c r="AJ21" s="3"/>
      <c r="AK21" s="3">
        <f t="shared" si="2"/>
        <v>0</v>
      </c>
      <c r="AL21" s="3">
        <f t="shared" si="3"/>
        <v>0</v>
      </c>
    </row>
    <row r="22" spans="1:41" ht="18" customHeight="1" thickTop="1" x14ac:dyDescent="0.4">
      <c r="A22" s="31">
        <v>18</v>
      </c>
      <c r="B22" s="97"/>
      <c r="C22" s="61"/>
      <c r="D22" s="33"/>
      <c r="E22" s="184"/>
      <c r="F22" s="190"/>
      <c r="G22" s="191"/>
      <c r="H22" s="85"/>
      <c r="I22" s="82"/>
      <c r="J22" s="82"/>
      <c r="K22" s="82"/>
      <c r="L22" s="82"/>
      <c r="M22" s="198"/>
      <c r="N22" s="39"/>
      <c r="O22" s="172"/>
      <c r="AB22" s="3"/>
      <c r="AC22" s="3"/>
      <c r="AD22" s="3"/>
      <c r="AE22" s="3"/>
      <c r="AF22" s="3"/>
      <c r="AG22" s="3"/>
      <c r="AH22" s="3"/>
      <c r="AI22" s="3"/>
      <c r="AJ22" s="3"/>
      <c r="AK22" s="3">
        <f t="shared" si="2"/>
        <v>0</v>
      </c>
      <c r="AL22" s="3">
        <f t="shared" si="3"/>
        <v>0</v>
      </c>
    </row>
    <row r="23" spans="1:41" ht="18" customHeight="1" thickBot="1" x14ac:dyDescent="0.45">
      <c r="A23" s="31">
        <v>19</v>
      </c>
      <c r="B23" s="96"/>
      <c r="C23" s="95"/>
      <c r="D23" s="93"/>
      <c r="E23" s="184"/>
      <c r="F23" s="190"/>
      <c r="G23" s="191"/>
      <c r="H23" s="85"/>
      <c r="I23" s="82"/>
      <c r="J23" s="82"/>
      <c r="K23" s="82"/>
      <c r="L23" s="82"/>
      <c r="M23" s="198"/>
      <c r="N23" s="39"/>
      <c r="O23" s="172"/>
      <c r="P23" s="116" t="s">
        <v>35</v>
      </c>
      <c r="Q23" s="117"/>
      <c r="R23" s="117"/>
      <c r="S23" s="117"/>
      <c r="T23" s="117"/>
      <c r="U23" s="117"/>
      <c r="V23" s="117"/>
      <c r="W23" s="117"/>
      <c r="X23" s="118"/>
      <c r="Y23" s="118">
        <f>8-S14</f>
        <v>8</v>
      </c>
      <c r="Z23" s="117">
        <f>IF(T14&gt;=7, 0, IF(T14&gt;=5, 4, IF(T14&gt;=3, 6, IF(T14 &gt;= 1, 8, IF(T14 &lt; 1, 10 )))))</f>
        <v>10</v>
      </c>
      <c r="AA23" s="119" t="s">
        <v>36</v>
      </c>
      <c r="AB23" s="117"/>
      <c r="AC23" s="3"/>
      <c r="AD23" s="3"/>
      <c r="AE23" s="3"/>
      <c r="AF23" s="3"/>
      <c r="AG23" s="3"/>
      <c r="AH23" s="3"/>
      <c r="AI23" s="3"/>
      <c r="AJ23" s="3"/>
      <c r="AK23" s="3">
        <f t="shared" si="2"/>
        <v>0</v>
      </c>
      <c r="AL23" s="3">
        <f t="shared" si="3"/>
        <v>0</v>
      </c>
    </row>
    <row r="24" spans="1:41" ht="18" customHeight="1" thickTop="1" thickBot="1" x14ac:dyDescent="0.45">
      <c r="A24" s="31">
        <v>20</v>
      </c>
      <c r="B24" s="32"/>
      <c r="C24" s="61"/>
      <c r="D24" s="33"/>
      <c r="E24" s="184"/>
      <c r="F24" s="190"/>
      <c r="G24" s="191"/>
      <c r="H24" s="85"/>
      <c r="I24" s="82"/>
      <c r="J24" s="82"/>
      <c r="K24" s="82"/>
      <c r="L24" s="82"/>
      <c r="M24" s="198"/>
      <c r="N24" s="39"/>
      <c r="O24" s="172"/>
      <c r="P24" s="30" t="s">
        <v>19</v>
      </c>
      <c r="Q24" s="22"/>
      <c r="R24" s="22"/>
      <c r="S24" s="22"/>
      <c r="T24" s="22"/>
      <c r="U24" s="22"/>
      <c r="V24" s="22"/>
      <c r="W24" s="23"/>
      <c r="X24" s="24" t="s">
        <v>5</v>
      </c>
      <c r="Y24" s="175">
        <f>+Y18+Y21-Y23</f>
        <v>2</v>
      </c>
      <c r="Z24" s="25">
        <f>+Z18+Z19+Z21-Z23</f>
        <v>-0.30000000000000071</v>
      </c>
      <c r="AB24" s="3"/>
      <c r="AC24" s="3"/>
      <c r="AK24" s="3">
        <f t="shared" si="2"/>
        <v>0</v>
      </c>
      <c r="AL24" s="3">
        <f t="shared" si="3"/>
        <v>0</v>
      </c>
    </row>
    <row r="25" spans="1:41" ht="18" customHeight="1" thickTop="1" x14ac:dyDescent="0.4">
      <c r="A25" s="31">
        <v>21</v>
      </c>
      <c r="B25" s="32"/>
      <c r="C25" s="61"/>
      <c r="D25" s="33"/>
      <c r="E25" s="184"/>
      <c r="F25" s="190"/>
      <c r="G25" s="191"/>
      <c r="H25" s="85"/>
      <c r="I25" s="82"/>
      <c r="J25" s="82"/>
      <c r="K25" s="82"/>
      <c r="L25" s="82"/>
      <c r="M25" s="198"/>
      <c r="N25" s="39"/>
      <c r="O25" s="172"/>
      <c r="Y25" s="177" t="s">
        <v>91</v>
      </c>
      <c r="Z25" s="178" t="s">
        <v>92</v>
      </c>
      <c r="AB25" s="3"/>
      <c r="AC25" s="3"/>
      <c r="AK25" s="3">
        <f t="shared" si="2"/>
        <v>0</v>
      </c>
      <c r="AL25" s="3">
        <f t="shared" si="3"/>
        <v>0</v>
      </c>
    </row>
    <row r="26" spans="1:41" ht="18" customHeight="1" x14ac:dyDescent="0.4">
      <c r="A26" s="31">
        <v>22</v>
      </c>
      <c r="B26" s="32"/>
      <c r="C26" s="61"/>
      <c r="D26" s="33"/>
      <c r="E26" s="184"/>
      <c r="F26" s="190"/>
      <c r="G26" s="191"/>
      <c r="H26" s="85"/>
      <c r="I26" s="82"/>
      <c r="J26" s="82"/>
      <c r="K26" s="82"/>
      <c r="L26" s="82"/>
      <c r="M26" s="198"/>
      <c r="N26" s="39"/>
      <c r="O26" s="172"/>
      <c r="AB26" s="3"/>
      <c r="AK26" s="3">
        <f t="shared" si="2"/>
        <v>0</v>
      </c>
      <c r="AL26" s="3">
        <f t="shared" si="3"/>
        <v>0</v>
      </c>
    </row>
    <row r="27" spans="1:41" ht="18" customHeight="1" x14ac:dyDescent="0.4">
      <c r="A27" s="31">
        <v>23</v>
      </c>
      <c r="B27" s="32" t="s">
        <v>32</v>
      </c>
      <c r="C27" s="61"/>
      <c r="D27" s="33"/>
      <c r="E27" s="184"/>
      <c r="F27" s="190"/>
      <c r="G27" s="191"/>
      <c r="H27" s="85"/>
      <c r="I27" s="82"/>
      <c r="J27" s="82"/>
      <c r="K27" s="82"/>
      <c r="L27" s="82"/>
      <c r="M27" s="198"/>
      <c r="N27" s="39"/>
      <c r="O27" s="172"/>
      <c r="AB27" s="3"/>
      <c r="AK27" s="3">
        <f t="shared" si="2"/>
        <v>0</v>
      </c>
      <c r="AL27" s="3">
        <f t="shared" si="3"/>
        <v>0</v>
      </c>
    </row>
    <row r="28" spans="1:41" ht="18" customHeight="1" x14ac:dyDescent="0.4">
      <c r="A28" s="31">
        <v>24</v>
      </c>
      <c r="B28" s="32" t="s">
        <v>31</v>
      </c>
      <c r="C28" s="61"/>
      <c r="D28" s="121"/>
      <c r="E28" s="184"/>
      <c r="F28" s="190"/>
      <c r="G28" s="193">
        <v>-0.3</v>
      </c>
      <c r="H28" s="85"/>
      <c r="I28" s="82"/>
      <c r="J28" s="82"/>
      <c r="K28" s="82"/>
      <c r="L28" s="82"/>
      <c r="M28" s="198"/>
      <c r="N28" s="39"/>
      <c r="O28" s="172"/>
      <c r="AK28" s="3">
        <f t="shared" si="2"/>
        <v>0</v>
      </c>
      <c r="AL28" s="3">
        <f t="shared" si="3"/>
        <v>0</v>
      </c>
    </row>
    <row r="29" spans="1:41" ht="18" customHeight="1" thickBot="1" x14ac:dyDescent="0.45">
      <c r="A29" s="56">
        <v>25</v>
      </c>
      <c r="B29" s="202"/>
      <c r="C29" s="62"/>
      <c r="D29" s="54"/>
      <c r="E29" s="185"/>
      <c r="F29" s="194"/>
      <c r="G29" s="195"/>
      <c r="H29" s="86"/>
      <c r="I29" s="87"/>
      <c r="J29" s="87"/>
      <c r="K29" s="87"/>
      <c r="L29" s="87"/>
      <c r="M29" s="199"/>
      <c r="N29" s="64"/>
      <c r="O29" s="179"/>
      <c r="AK29" s="3">
        <f t="shared" si="2"/>
        <v>0</v>
      </c>
      <c r="AL29" s="3">
        <f t="shared" si="3"/>
        <v>0</v>
      </c>
    </row>
    <row r="30" spans="1:41" ht="21" thickTop="1" thickBot="1" x14ac:dyDescent="0.4">
      <c r="B30" s="55" t="s">
        <v>12</v>
      </c>
      <c r="C30" s="58">
        <f>COUNTA(C5:C29)</f>
        <v>0</v>
      </c>
      <c r="D30" s="55"/>
      <c r="E30" s="186"/>
      <c r="F30" s="57">
        <f>SUM(F5:F29)</f>
        <v>0</v>
      </c>
      <c r="G30" s="57">
        <f>SUM(G5:G29)</f>
        <v>-0.3</v>
      </c>
      <c r="H30" s="88" t="s">
        <v>97</v>
      </c>
      <c r="I30" s="201">
        <f>SUM(H5:L29)</f>
        <v>0</v>
      </c>
      <c r="J30" s="89"/>
      <c r="K30" s="89"/>
      <c r="L30" s="89" t="s">
        <v>98</v>
      </c>
      <c r="M30" s="200">
        <f>SUM(H5:M29)</f>
        <v>0</v>
      </c>
      <c r="N30" s="1"/>
    </row>
    <row r="31" spans="1:41" ht="30.5" thickTop="1" x14ac:dyDescent="0.55000000000000004">
      <c r="AM31" s="66">
        <v>0.8</v>
      </c>
      <c r="AN31" s="65" t="s">
        <v>5</v>
      </c>
      <c r="AO31" s="67">
        <f t="shared" ref="AO31:AO38" si="4">+AK31*AM31</f>
        <v>0</v>
      </c>
    </row>
    <row r="32" spans="1:41" ht="30" x14ac:dyDescent="0.55000000000000004">
      <c r="AM32" s="69">
        <v>0.7</v>
      </c>
      <c r="AN32" s="68" t="s">
        <v>5</v>
      </c>
      <c r="AO32" s="70">
        <f t="shared" si="4"/>
        <v>0</v>
      </c>
    </row>
    <row r="33" spans="36:43" ht="30" x14ac:dyDescent="0.55000000000000004">
      <c r="AM33" s="69">
        <v>0.6</v>
      </c>
      <c r="AN33" s="68" t="s">
        <v>5</v>
      </c>
      <c r="AO33" s="70">
        <f t="shared" si="4"/>
        <v>0</v>
      </c>
    </row>
    <row r="34" spans="36:43" ht="30" x14ac:dyDescent="0.55000000000000004">
      <c r="AM34" s="69">
        <v>0.5</v>
      </c>
      <c r="AN34" s="68" t="s">
        <v>5</v>
      </c>
      <c r="AO34" s="70">
        <f t="shared" si="4"/>
        <v>0</v>
      </c>
    </row>
    <row r="35" spans="36:43" ht="30" x14ac:dyDescent="0.55000000000000004">
      <c r="AM35" s="69">
        <v>0.4</v>
      </c>
      <c r="AN35" s="68" t="s">
        <v>5</v>
      </c>
      <c r="AO35" s="70">
        <f t="shared" si="4"/>
        <v>0</v>
      </c>
    </row>
    <row r="36" spans="36:43" ht="30" x14ac:dyDescent="0.55000000000000004">
      <c r="AM36" s="69">
        <v>0.3</v>
      </c>
      <c r="AN36" s="68" t="s">
        <v>5</v>
      </c>
      <c r="AO36" s="70">
        <f t="shared" si="4"/>
        <v>0</v>
      </c>
    </row>
    <row r="37" spans="36:43" ht="30" x14ac:dyDescent="0.55000000000000004">
      <c r="AM37" s="69">
        <v>0.2</v>
      </c>
      <c r="AN37" s="68" t="s">
        <v>5</v>
      </c>
      <c r="AO37" s="70">
        <f t="shared" si="4"/>
        <v>0</v>
      </c>
    </row>
    <row r="38" spans="36:43" ht="30.5" thickBot="1" x14ac:dyDescent="0.6">
      <c r="AM38" s="72">
        <v>0.1</v>
      </c>
      <c r="AN38" s="71" t="s">
        <v>5</v>
      </c>
      <c r="AO38" s="73">
        <f t="shared" si="4"/>
        <v>0</v>
      </c>
    </row>
    <row r="39" spans="36:43" ht="40" thickBot="1" x14ac:dyDescent="1.1499999999999999">
      <c r="AM39" s="75"/>
      <c r="AN39" s="74"/>
      <c r="AO39" s="76">
        <f>IF(AK39&gt;10,"ERR",SUM(AO31:AO38))</f>
        <v>0</v>
      </c>
    </row>
    <row r="40" spans="36:43" ht="30" x14ac:dyDescent="0.55000000000000004">
      <c r="AM40" s="78">
        <v>0.5</v>
      </c>
      <c r="AN40" s="77" t="s">
        <v>5</v>
      </c>
      <c r="AO40" s="79">
        <f>+AK40*AM40</f>
        <v>0</v>
      </c>
    </row>
    <row r="41" spans="36:43" ht="30" x14ac:dyDescent="0.55000000000000004">
      <c r="AM41" s="80"/>
      <c r="AN41" s="68" t="s">
        <v>5</v>
      </c>
      <c r="AO41" s="70">
        <f>IF(AK41="c",0.3,IF(AK41="d",0.5,IF(AK41="e",0.5,IF(AK41="f",0.5,IF(AK41="a",0,IF(AK41="b",0,IF(AK41="",0,"error")))))))</f>
        <v>0</v>
      </c>
    </row>
    <row r="42" spans="36:43" ht="15" customHeight="1" thickBot="1" x14ac:dyDescent="0.6">
      <c r="AM42" s="81"/>
      <c r="AN42" s="71" t="s">
        <v>5</v>
      </c>
      <c r="AO42" s="73">
        <f>+AK42</f>
        <v>0</v>
      </c>
    </row>
    <row r="43" spans="36:43" ht="15.75" customHeight="1" x14ac:dyDescent="0.35">
      <c r="AJ43" s="207" t="s">
        <v>22</v>
      </c>
      <c r="AK43" s="208"/>
      <c r="AL43" s="208"/>
      <c r="AM43" s="208"/>
      <c r="AN43" s="211"/>
      <c r="AO43" s="213">
        <f>SUM(AO39:AO42)</f>
        <v>0</v>
      </c>
    </row>
    <row r="44" spans="36:43" ht="16" thickBot="1" x14ac:dyDescent="0.4">
      <c r="AJ44" s="209"/>
      <c r="AK44" s="210"/>
      <c r="AL44" s="210"/>
      <c r="AM44" s="210"/>
      <c r="AN44" s="212"/>
      <c r="AO44" s="214"/>
    </row>
    <row r="45" spans="36:43" ht="303" thickTop="1" x14ac:dyDescent="8.25">
      <c r="AQ45" s="105" t="str">
        <f>+H30</f>
        <v>KM:</v>
      </c>
    </row>
  </sheetData>
  <mergeCells count="3">
    <mergeCell ref="AN43:AN44"/>
    <mergeCell ref="AJ43:AM44"/>
    <mergeCell ref="AO43:AO44"/>
  </mergeCells>
  <conditionalFormatting sqref="AO39">
    <cfRule type="cellIs" dxfId="83" priority="6" stopIfTrue="1" operator="equal">
      <formula>"ERR"</formula>
    </cfRule>
  </conditionalFormatting>
  <conditionalFormatting sqref="AA6:AA8">
    <cfRule type="cellIs" dxfId="82" priority="2" operator="greaterThan">
      <formula>5</formula>
    </cfRule>
  </conditionalFormatting>
  <conditionalFormatting sqref="Z14">
    <cfRule type="cellIs" dxfId="81" priority="4" stopIfTrue="1" operator="equal">
      <formula>"ERR"</formula>
    </cfRule>
  </conditionalFormatting>
  <conditionalFormatting sqref="T14">
    <cfRule type="cellIs" dxfId="80" priority="5" stopIfTrue="1" operator="between">
      <formula>0.1</formula>
      <formula>9.9</formula>
    </cfRule>
  </conditionalFormatting>
  <conditionalFormatting sqref="AA5">
    <cfRule type="cellIs" dxfId="79" priority="3" operator="greaterThan">
      <formula>5</formula>
    </cfRule>
  </conditionalFormatting>
  <conditionalFormatting sqref="S14">
    <cfRule type="cellIs" dxfId="78" priority="1" stopIfTrue="1" operator="between">
      <formula>0.1</formula>
      <formula>9.9</formula>
    </cfRule>
  </conditionalFormatting>
  <printOptions horizontalCentered="1" verticalCentered="1"/>
  <pageMargins left="0.47244094488188981" right="0.47244094488188981" top="0.39370078740157483" bottom="0.35433070866141736" header="0" footer="0.19685039370078741"/>
  <pageSetup paperSize="9" scale="76" orientation="landscape" verticalDpi="300" r:id="rId1"/>
  <headerFooter alignWithMargins="0">
    <oddFooter xml:space="preserve">&amp;R&amp;"Times New Roman,Normal"&amp;8TT, NOR  19.11.05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C44150681AF064F854BB8E3E358FE2A" ma:contentTypeVersion="12" ma:contentTypeDescription="Ein neues Dokument erstellen." ma:contentTypeScope="" ma:versionID="bd0ae13ba4b508dce10392d51f8983b2">
  <xsd:schema xmlns:xsd="http://www.w3.org/2001/XMLSchema" xmlns:xs="http://www.w3.org/2001/XMLSchema" xmlns:p="http://schemas.microsoft.com/office/2006/metadata/properties" xmlns:ns2="3c8b561b-ce90-4313-b0b4-1aabdd23ac7b" xmlns:ns3="a437433a-9dce-4091-9d9d-9879ec64dbb3" targetNamespace="http://schemas.microsoft.com/office/2006/metadata/properties" ma:root="true" ma:fieldsID="d9c21f241e0033022a624b378d279c9d" ns2:_="" ns3:_="">
    <xsd:import namespace="3c8b561b-ce90-4313-b0b4-1aabdd23ac7b"/>
    <xsd:import namespace="a437433a-9dce-4091-9d9d-9879ec64db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8b561b-ce90-4313-b0b4-1aabdd23ac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7433a-9dce-4091-9d9d-9879ec64dbb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B4DC14-1778-4574-AE02-8313D54EE393}"/>
</file>

<file path=customXml/itemProps2.xml><?xml version="1.0" encoding="utf-8"?>
<ds:datastoreItem xmlns:ds="http://schemas.openxmlformats.org/officeDocument/2006/customXml" ds:itemID="{DDE8A1A9-F9D4-4B2D-995E-56F4A55D24E9}"/>
</file>

<file path=customXml/itemProps3.xml><?xml version="1.0" encoding="utf-8"?>
<ds:datastoreItem xmlns:ds="http://schemas.openxmlformats.org/officeDocument/2006/customXml" ds:itemID="{CDAC8202-4837-473F-8CBE-1FD7B8B507E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22</vt:i4>
      </vt:variant>
    </vt:vector>
  </HeadingPairs>
  <TitlesOfParts>
    <vt:vector size="45" baseType="lpstr">
      <vt:lpstr>01Bo_KL_Remstal_Stefan</vt:lpstr>
      <vt:lpstr>01Bo_BzL_RB</vt:lpstr>
      <vt:lpstr>01Bo_3DTL_TSV_Grötzingen</vt:lpstr>
      <vt:lpstr>01Bo_3DTL_WTG Heckengäu</vt:lpstr>
      <vt:lpstr>01Bo_S</vt:lpstr>
      <vt:lpstr>01Bo_g</vt:lpstr>
      <vt:lpstr>01Bo_D</vt:lpstr>
      <vt:lpstr>FL (11)</vt:lpstr>
      <vt:lpstr>FL (12)</vt:lpstr>
      <vt:lpstr>FL (13)</vt:lpstr>
      <vt:lpstr>FL (14)</vt:lpstr>
      <vt:lpstr>FL (15)</vt:lpstr>
      <vt:lpstr>FL (16)</vt:lpstr>
      <vt:lpstr>FL (17)</vt:lpstr>
      <vt:lpstr>FL (18)</vt:lpstr>
      <vt:lpstr>FL (19)</vt:lpstr>
      <vt:lpstr>FL (20)</vt:lpstr>
      <vt:lpstr>FL (21)</vt:lpstr>
      <vt:lpstr>FL (22)</vt:lpstr>
      <vt:lpstr>FL (23)</vt:lpstr>
      <vt:lpstr>FL (24)</vt:lpstr>
      <vt:lpstr>FL (25)</vt:lpstr>
      <vt:lpstr>Samenstilling</vt:lpstr>
      <vt:lpstr>'01Bo_3DTL_TSV_Grötzingen'!Druckbereich</vt:lpstr>
      <vt:lpstr>'01Bo_3DTL_WTG Heckengäu'!Druckbereich</vt:lpstr>
      <vt:lpstr>'01Bo_BzL_RB'!Druckbereich</vt:lpstr>
      <vt:lpstr>'01Bo_D'!Druckbereich</vt:lpstr>
      <vt:lpstr>'01Bo_g'!Druckbereich</vt:lpstr>
      <vt:lpstr>'01Bo_KL_Remstal_Stefan'!Druckbereich</vt:lpstr>
      <vt:lpstr>'01Bo_S'!Druckbereich</vt:lpstr>
      <vt:lpstr>'FL (11)'!Druckbereich</vt:lpstr>
      <vt:lpstr>'FL (12)'!Druckbereich</vt:lpstr>
      <vt:lpstr>'FL (13)'!Druckbereich</vt:lpstr>
      <vt:lpstr>'FL (14)'!Druckbereich</vt:lpstr>
      <vt:lpstr>'FL (15)'!Druckbereich</vt:lpstr>
      <vt:lpstr>'FL (16)'!Druckbereich</vt:lpstr>
      <vt:lpstr>'FL (17)'!Druckbereich</vt:lpstr>
      <vt:lpstr>'FL (18)'!Druckbereich</vt:lpstr>
      <vt:lpstr>'FL (19)'!Druckbereich</vt:lpstr>
      <vt:lpstr>'FL (20)'!Druckbereich</vt:lpstr>
      <vt:lpstr>'FL (21)'!Druckbereich</vt:lpstr>
      <vt:lpstr>'FL (22)'!Druckbereich</vt:lpstr>
      <vt:lpstr>'FL (23)'!Druckbereich</vt:lpstr>
      <vt:lpstr>'FL (24)'!Druckbereich</vt:lpstr>
      <vt:lpstr>'FL (25)'!Druckbereich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Thingvold</dc:creator>
  <cp:lastModifiedBy>Katja Gassner</cp:lastModifiedBy>
  <cp:lastPrinted>2012-12-30T21:17:08Z</cp:lastPrinted>
  <dcterms:created xsi:type="dcterms:W3CDTF">1997-04-21T07:05:31Z</dcterms:created>
  <dcterms:modified xsi:type="dcterms:W3CDTF">2021-01-29T07:26:56Z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0x0101007C44150681AF064F854BB8E3E358FE2A</vt:lpwstr>
  </property>
</Properties>
</file>