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045" tabRatio="601" activeTab="6"/>
  </bookViews>
  <sheets>
    <sheet name="Ausschreibung" sheetId="1" r:id="rId1"/>
    <sheet name="Spielplan" sheetId="2" r:id="rId2"/>
    <sheet name="Spieltag 1" sheetId="3" r:id="rId3"/>
    <sheet name="2. Spieltag" sheetId="4" r:id="rId4"/>
    <sheet name="3. Spieltag" sheetId="5" r:id="rId5"/>
    <sheet name="4. Spieltag" sheetId="6" r:id="rId6"/>
    <sheet name="Abschlusstabellen" sheetId="7" r:id="rId7"/>
  </sheets>
  <definedNames>
    <definedName name="_xlnm.Print_Area" localSheetId="3">'2. Spieltag'!$A$1:$X$110</definedName>
    <definedName name="_xlnm.Print_Area" localSheetId="4">'3. Spieltag'!$A$1:$X$110</definedName>
    <definedName name="_xlnm.Print_Area" localSheetId="5">'4. Spieltag'!$A$1:$X$110</definedName>
    <definedName name="_xlnm.Print_Area" localSheetId="6">'Abschlusstabellen'!$A$1:$M$21</definedName>
    <definedName name="_xlnm.Print_Area" localSheetId="1">'Spielplan'!$A$1:$K$33</definedName>
    <definedName name="_xlnm.Print_Area" localSheetId="2">'Spieltag 1'!$A$1:$X$110</definedName>
  </definedNames>
  <calcPr fullCalcOnLoad="1"/>
</workbook>
</file>

<file path=xl/sharedStrings.xml><?xml version="1.0" encoding="utf-8"?>
<sst xmlns="http://schemas.openxmlformats.org/spreadsheetml/2006/main" count="919" uniqueCount="117">
  <si>
    <t>Beginn</t>
  </si>
  <si>
    <t>Mannschaft A</t>
  </si>
  <si>
    <t>Mannschaft B</t>
  </si>
  <si>
    <t>Schiri</t>
  </si>
  <si>
    <t>Punkte</t>
  </si>
  <si>
    <t>:</t>
  </si>
  <si>
    <t>Spieltag:</t>
  </si>
  <si>
    <t>Spielort:</t>
  </si>
  <si>
    <t>Spielbeginn:</t>
  </si>
  <si>
    <t xml:space="preserve"> </t>
  </si>
  <si>
    <t>Mannschaften:</t>
  </si>
  <si>
    <t>Bälle</t>
  </si>
  <si>
    <t xml:space="preserve">  </t>
  </si>
  <si>
    <t xml:space="preserve">An </t>
  </si>
  <si>
    <t xml:space="preserve">die teilnehmenden Mannschaften </t>
  </si>
  <si>
    <t xml:space="preserve">     </t>
  </si>
  <si>
    <t>per E-Mail</t>
  </si>
  <si>
    <t xml:space="preserve">Hallo liebe Faustballfreunde, </t>
  </si>
  <si>
    <t>Allen Mannschaften wünsche ich viel Erfolg und hoffe auf eine reibungslose und faire Saison</t>
  </si>
  <si>
    <t xml:space="preserve">   </t>
  </si>
  <si>
    <t>Verantwortlich:</t>
  </si>
  <si>
    <t>Spielzeit:</t>
  </si>
  <si>
    <t xml:space="preserve"> Gruppeneinteilung</t>
  </si>
  <si>
    <t>Bedanken möchte ich bereits heute bei den Ausrichtern, die sich bereit erklären Spieltage auszurichten.</t>
  </si>
  <si>
    <t>TSV Grafenau</t>
  </si>
  <si>
    <t>1.</t>
  </si>
  <si>
    <t>2.</t>
  </si>
  <si>
    <t>3.</t>
  </si>
  <si>
    <t>5.</t>
  </si>
  <si>
    <t>4.</t>
  </si>
  <si>
    <t>Es gelten die Sonderregelungen der STB-Jugend.</t>
  </si>
  <si>
    <t>Ausrichter:</t>
  </si>
  <si>
    <t>TV Stammheim</t>
  </si>
  <si>
    <t>Verein</t>
  </si>
  <si>
    <t>Bemerkung:</t>
  </si>
  <si>
    <t>Ergebnis</t>
  </si>
  <si>
    <t>Platz</t>
  </si>
  <si>
    <t>Mannschaft</t>
  </si>
  <si>
    <t>Sieben Morgen 6</t>
  </si>
  <si>
    <t>Stammheim, den</t>
  </si>
  <si>
    <t>Leinenhöhe ist bei 1,30m.</t>
  </si>
  <si>
    <r>
      <t xml:space="preserve">Euer  </t>
    </r>
    <r>
      <rPr>
        <b/>
        <sz val="20"/>
        <rFont val="Times New Roman"/>
        <family val="1"/>
      </rPr>
      <t>Chris</t>
    </r>
  </si>
  <si>
    <t>Teams</t>
  </si>
  <si>
    <t>TV Stammheim 1</t>
  </si>
  <si>
    <t>TV Stammheim 2</t>
  </si>
  <si>
    <t>1. Spieltag</t>
  </si>
  <si>
    <t>2. Spieltag</t>
  </si>
  <si>
    <t>3. Spieltag</t>
  </si>
  <si>
    <t>Feldgröße: 6 x 12 m (Badminton)</t>
  </si>
  <si>
    <t>Leinenhöhe: 1,30 m</t>
  </si>
  <si>
    <t>Angabelinie: 2 m</t>
  </si>
  <si>
    <t>Spielzeit: 2 x 6 min</t>
  </si>
  <si>
    <t>Spielmodus</t>
  </si>
  <si>
    <t>2 x 6 Minuten</t>
  </si>
  <si>
    <t>Spiel</t>
  </si>
  <si>
    <t>Diff</t>
  </si>
  <si>
    <t>Abschlußtabellen der Spieltage</t>
  </si>
  <si>
    <t>Spiele</t>
  </si>
  <si>
    <t>Wir spielen auf 2 x 6 Minuten</t>
  </si>
  <si>
    <t>Tabellenstände der U8 des Schwäbischen Turnerbundes</t>
  </si>
  <si>
    <t>Bitte nur gelbe Felder füllen!</t>
  </si>
  <si>
    <t>Christian Nacke</t>
  </si>
  <si>
    <t>70439 Stuttgart</t>
  </si>
  <si>
    <t>Handy: 0163-2105168</t>
  </si>
  <si>
    <t>E-Mail: chris.nacke@gmail.com</t>
  </si>
  <si>
    <t>Alle Unterlagen werden ausschließlich per Mail verschickt.</t>
  </si>
  <si>
    <t>Wenn möglich sollte schon in einheitlicher Spielkleidung angetreten werden.</t>
  </si>
  <si>
    <t>Nebenstehend findet Ihr Informationen zur Festlegung der U8 Regeln sowie eine Ballempfehlung. Sollten im Laufe der Saison Probleme oder Verbesserungswünsche auftreten, so bitte ich Euch um Info.</t>
  </si>
  <si>
    <t>NLV Vaihingen 2</t>
  </si>
  <si>
    <t>NLV Vaihingen 1</t>
  </si>
  <si>
    <t>Feld</t>
  </si>
  <si>
    <t>6.</t>
  </si>
  <si>
    <t>TV Stammheim 3</t>
  </si>
  <si>
    <t>Gruppe</t>
  </si>
  <si>
    <t>A</t>
  </si>
  <si>
    <t>B</t>
  </si>
  <si>
    <t>Gruppe A</t>
  </si>
  <si>
    <t>Gruppe B</t>
  </si>
  <si>
    <t>Platz 9</t>
  </si>
  <si>
    <t>Platz 7</t>
  </si>
  <si>
    <t>Platz 5</t>
  </si>
  <si>
    <t>Platz 3</t>
  </si>
  <si>
    <t>Finale</t>
  </si>
  <si>
    <t>Bei Gleichstand in der Finalrunde: Verlängerung max 3 Bälle (2:1)</t>
  </si>
  <si>
    <t>11:00 Uhr</t>
  </si>
  <si>
    <t>12:30 Uhr</t>
  </si>
  <si>
    <t>Endergebnis 1. Turnier</t>
  </si>
  <si>
    <t>Endergebnis 2. Turnier</t>
  </si>
  <si>
    <t>Endergebnis 3. Turnier</t>
  </si>
  <si>
    <t>7.</t>
  </si>
  <si>
    <t>8.</t>
  </si>
  <si>
    <t>9.</t>
  </si>
  <si>
    <t>10.</t>
  </si>
  <si>
    <t>TSV Ötisheim 1</t>
  </si>
  <si>
    <t>TSV Ötisheim 2</t>
  </si>
  <si>
    <t>Ausschreibung zur Hallensaison 2018/19 der U8-Jugend</t>
  </si>
  <si>
    <r>
      <t xml:space="preserve">mit insgesamt </t>
    </r>
    <r>
      <rPr>
        <b/>
        <sz val="12"/>
        <rFont val="Times New Roman"/>
        <family val="1"/>
      </rPr>
      <t xml:space="preserve"> 11 Mannschaften</t>
    </r>
    <r>
      <rPr>
        <sz val="12"/>
        <rFont val="Times New Roman"/>
        <family val="1"/>
      </rPr>
      <t xml:space="preserve"> starten wir in die kommende Hallensaison. In dieser Altersklasse wird es gesonderte Regeln wie bspw. Ein routierendes System geben. Details findet Ihr in der Ausschreibung</t>
    </r>
  </si>
  <si>
    <t xml:space="preserve">Mit der Turnierserie der U8 hat faustball.de im Moment noch große Probleme.  Ich hoffe, dass ich die Daten für die Hallensaison pflegen kann. Wenn es klappt, dann solltet Ihr nach dem Spieltag bitte schnellstmöglich die Ergebnisse im Internet unter www.faustball.de eintragen. Die Ergebnisse sollten am Turniertag bis 18 Uhr eingetragen sein,  jedoch spätestens zwei Stunden nach Beendigung des Spieltages. </t>
  </si>
  <si>
    <t>Wir werden die Altersklasse an 4 Spieltagen austragen. Hierbei wird an jedem Spieltag in 2 Gruppen gespielt. Anschließend gibt es direkt eine Platzierungsrunde und einen Tagessieger.  Einen Württembergischen Meister wird es nicht mehr geben.</t>
  </si>
  <si>
    <t>Ich bitte die Ausrichter auf die Gültigkeit der Pässe und der Spielberechtigung (1.7.2010 und jünger) zu achten. Jedoch bitte ich Euch in der U8 eine gewisse Flexibilität und passendes Fingerspitzengefühl zu zeigen! Spaß und erste Faustballerfahrungen stehen definitiv im Vordergrund!</t>
  </si>
  <si>
    <t>4. Spieltag</t>
  </si>
  <si>
    <t>TV Hohenklingen</t>
  </si>
  <si>
    <t>TV Waldrennach 1</t>
  </si>
  <si>
    <t>TV Waldrennach 2</t>
  </si>
  <si>
    <t>NLV Vaihingen</t>
  </si>
  <si>
    <t>TSV Ötisheim</t>
  </si>
  <si>
    <t>offen</t>
  </si>
  <si>
    <t>4 Turniere, 2 Gruppen - Sieger direkt Finale</t>
  </si>
  <si>
    <t xml:space="preserve">Es gibt nur noch einen Spieltagssieger </t>
  </si>
  <si>
    <t>Endergebnis 4. Turnier</t>
  </si>
  <si>
    <t>Halle 2018/19</t>
  </si>
  <si>
    <t>Anika Gruner - 0173-8663678</t>
  </si>
  <si>
    <t>Nadine Schnaugst - 0151-54737416</t>
  </si>
  <si>
    <t>Markus Löwe 0177-3733759</t>
  </si>
  <si>
    <t>Stuttgart-Degerloch, Sporthalle Albstr. 80F</t>
  </si>
  <si>
    <t>Ötisheim - Sporthalle</t>
  </si>
  <si>
    <t>S-Stammheim - Neue Sporthalle Münchinger Strasse</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</si>
</sst>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h:mm"/>
    <numFmt numFmtId="173" formatCode="d/\ mmm/"/>
    <numFmt numFmtId="174" formatCode="h:mm;@"/>
    <numFmt numFmtId="175" formatCode="[$-407]dddd\,\ d\.\ mmmm\ yyyy"/>
    <numFmt numFmtId="176" formatCode="[$-F800]dddd\,\ mmmm\ dd\,\ yyyy"/>
    <numFmt numFmtId="177" formatCode="[$-407]d/\ mmmm\ yyyy;@"/>
  </numFmts>
  <fonts count="56">
    <font>
      <sz val="10"/>
      <name val="Arial"/>
      <family val="0"/>
    </font>
    <font>
      <sz val="10"/>
      <color indexed="8"/>
      <name val="Arial"/>
      <family val="2"/>
    </font>
    <font>
      <b/>
      <sz val="10"/>
      <name val="Arial"/>
      <family val="2"/>
    </font>
    <font>
      <u val="single"/>
      <sz val="10"/>
      <color indexed="12"/>
      <name val="Arial"/>
      <family val="2"/>
    </font>
    <font>
      <u val="single"/>
      <sz val="10"/>
      <color indexed="36"/>
      <name val="Arial"/>
      <family val="2"/>
    </font>
    <font>
      <b/>
      <sz val="10"/>
      <color indexed="10"/>
      <name val="Arial"/>
      <family val="2"/>
    </font>
    <font>
      <sz val="8"/>
      <name val="Arial"/>
      <family val="2"/>
    </font>
    <font>
      <sz val="10"/>
      <color indexed="10"/>
      <name val="Arial"/>
      <family val="2"/>
    </font>
    <font>
      <sz val="12"/>
      <name val="Times New Roman"/>
      <family val="1"/>
    </font>
    <font>
      <b/>
      <sz val="14"/>
      <name val="Times New Roman"/>
      <family val="1"/>
    </font>
    <font>
      <b/>
      <sz val="12"/>
      <name val="Times New Roman"/>
      <family val="1"/>
    </font>
    <font>
      <b/>
      <sz val="12"/>
      <color indexed="10"/>
      <name val="Times New Roman"/>
      <family val="1"/>
    </font>
    <font>
      <b/>
      <sz val="20"/>
      <name val="Times New Roman"/>
      <family val="1"/>
    </font>
    <font>
      <sz val="12"/>
      <name val="Arial"/>
      <family val="2"/>
    </font>
    <font>
      <b/>
      <sz val="10"/>
      <color indexed="8"/>
      <name val="Arial"/>
      <family val="2"/>
    </font>
    <font>
      <b/>
      <sz val="12"/>
      <name val="Arial"/>
      <family val="2"/>
    </font>
    <font>
      <sz val="8"/>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rgb="FFFF0000"/>
      <name val="Arial"/>
      <family val="2"/>
    </font>
    <font>
      <b/>
      <sz val="10"/>
      <color theme="0"/>
      <name val="Arial"/>
      <family val="2"/>
    </font>
    <font>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11"/>
        <bgColor indexed="64"/>
      </patternFill>
    </fill>
    <fill>
      <patternFill patternType="solid">
        <fgColor rgb="FFFFFF99"/>
        <bgColor indexed="64"/>
      </patternFill>
    </fill>
    <fill>
      <patternFill patternType="solid">
        <fgColor theme="0" tint="-0.24997000396251678"/>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0" fontId="4" fillId="0" borderId="0" applyNumberFormat="0" applyFill="0" applyBorder="0" applyAlignment="0" applyProtection="0"/>
    <xf numFmtId="169"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171" fontId="0" fillId="0" borderId="0" applyFont="0" applyFill="0" applyBorder="0" applyAlignment="0" applyProtection="0"/>
    <xf numFmtId="0" fontId="3" fillId="0" borderId="0" applyNumberForma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166">
    <xf numFmtId="0" fontId="0" fillId="0" borderId="0" xfId="0" applyAlignment="1">
      <alignment/>
    </xf>
    <xf numFmtId="0" fontId="0" fillId="0" borderId="0" xfId="0" applyAlignment="1">
      <alignment horizontal="left"/>
    </xf>
    <xf numFmtId="0" fontId="0" fillId="0" borderId="0" xfId="0" applyAlignment="1">
      <alignment horizontal="center"/>
    </xf>
    <xf numFmtId="0" fontId="2" fillId="0" borderId="0" xfId="0" applyFont="1" applyAlignment="1">
      <alignment/>
    </xf>
    <xf numFmtId="0" fontId="0" fillId="0" borderId="0" xfId="0" applyFont="1" applyAlignment="1">
      <alignment horizontal="center"/>
    </xf>
    <xf numFmtId="0" fontId="0" fillId="0" borderId="0" xfId="0" applyFont="1" applyAlignment="1">
      <alignment/>
    </xf>
    <xf numFmtId="0" fontId="0" fillId="0" borderId="0" xfId="0" applyFont="1" applyFill="1" applyAlignment="1">
      <alignment horizontal="left"/>
    </xf>
    <xf numFmtId="0" fontId="2" fillId="0" borderId="0" xfId="0" applyFont="1" applyAlignment="1">
      <alignment horizontal="left"/>
    </xf>
    <xf numFmtId="0" fontId="2" fillId="0" borderId="0" xfId="0" applyFont="1" applyFill="1" applyAlignment="1">
      <alignment horizontal="center"/>
    </xf>
    <xf numFmtId="0" fontId="0" fillId="0" borderId="0" xfId="0" applyFont="1" applyAlignment="1">
      <alignment horizontal="left"/>
    </xf>
    <xf numFmtId="0" fontId="0" fillId="0" borderId="0" xfId="0" applyFont="1" applyFill="1" applyAlignment="1">
      <alignment horizontal="center"/>
    </xf>
    <xf numFmtId="0" fontId="2" fillId="0" borderId="0" xfId="0" applyFont="1" applyFill="1" applyAlignment="1">
      <alignment/>
    </xf>
    <xf numFmtId="0" fontId="0" fillId="0" borderId="0" xfId="0" applyFont="1" applyFill="1" applyAlignment="1">
      <alignment/>
    </xf>
    <xf numFmtId="0" fontId="2" fillId="0" borderId="0" xfId="0" applyFont="1" applyAlignment="1">
      <alignment horizontal="center"/>
    </xf>
    <xf numFmtId="0" fontId="8" fillId="0" borderId="0" xfId="0" applyFont="1" applyAlignment="1">
      <alignment/>
    </xf>
    <xf numFmtId="0" fontId="0" fillId="0" borderId="0" xfId="0" applyAlignment="1">
      <alignment horizontal="right"/>
    </xf>
    <xf numFmtId="14" fontId="0" fillId="0" borderId="0" xfId="0" applyNumberFormat="1" applyAlignment="1">
      <alignment/>
    </xf>
    <xf numFmtId="0" fontId="9" fillId="0" borderId="0" xfId="0" applyFont="1" applyAlignment="1">
      <alignment/>
    </xf>
    <xf numFmtId="0" fontId="8" fillId="0" borderId="0" xfId="0" applyFont="1" applyAlignment="1">
      <alignment wrapText="1"/>
    </xf>
    <xf numFmtId="0" fontId="11" fillId="0" borderId="0" xfId="0" applyFont="1" applyAlignment="1">
      <alignment wrapText="1"/>
    </xf>
    <xf numFmtId="0" fontId="11" fillId="33" borderId="10" xfId="0" applyFont="1" applyFill="1" applyBorder="1" applyAlignment="1">
      <alignment wrapText="1"/>
    </xf>
    <xf numFmtId="0" fontId="10" fillId="34" borderId="10" xfId="0" applyFont="1" applyFill="1" applyBorder="1" applyAlignment="1">
      <alignment wrapText="1"/>
    </xf>
    <xf numFmtId="0" fontId="0" fillId="0" borderId="0" xfId="0" applyFont="1" applyAlignment="1">
      <alignment/>
    </xf>
    <xf numFmtId="0" fontId="10" fillId="0" borderId="0" xfId="0" applyFont="1" applyAlignment="1">
      <alignment wrapText="1"/>
    </xf>
    <xf numFmtId="0" fontId="10" fillId="0" borderId="0" xfId="0" applyFont="1" applyAlignment="1">
      <alignment horizontal="left" indent="15"/>
    </xf>
    <xf numFmtId="15" fontId="0" fillId="0" borderId="0" xfId="0" applyNumberFormat="1" applyFont="1" applyAlignment="1">
      <alignment/>
    </xf>
    <xf numFmtId="0" fontId="13" fillId="0" borderId="0" xfId="0" applyFont="1" applyAlignment="1">
      <alignment/>
    </xf>
    <xf numFmtId="0" fontId="13" fillId="0" borderId="0" xfId="0" applyFont="1" applyAlignment="1">
      <alignment wrapText="1"/>
    </xf>
    <xf numFmtId="172" fontId="2" fillId="0" borderId="0" xfId="0" applyNumberFormat="1" applyFont="1" applyAlignment="1">
      <alignment horizontal="left"/>
    </xf>
    <xf numFmtId="172" fontId="0" fillId="0" borderId="0" xfId="0" applyNumberFormat="1" applyFont="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center"/>
    </xf>
    <xf numFmtId="0" fontId="0" fillId="33" borderId="11" xfId="0" applyFont="1" applyFill="1" applyBorder="1" applyAlignment="1">
      <alignment horizontal="left"/>
    </xf>
    <xf numFmtId="0" fontId="0" fillId="33" borderId="12" xfId="0" applyFont="1" applyFill="1" applyBorder="1" applyAlignment="1">
      <alignment/>
    </xf>
    <xf numFmtId="177" fontId="0" fillId="33" borderId="13" xfId="0" applyNumberFormat="1" applyFont="1" applyFill="1" applyBorder="1" applyAlignment="1">
      <alignment horizontal="left"/>
    </xf>
    <xf numFmtId="0" fontId="2" fillId="0" borderId="0" xfId="0" applyNumberFormat="1" applyFont="1" applyAlignment="1">
      <alignment horizontal="left"/>
    </xf>
    <xf numFmtId="172" fontId="2" fillId="0" borderId="0" xfId="0" applyNumberFormat="1" applyFont="1" applyAlignment="1" applyProtection="1">
      <alignment horizontal="left"/>
      <protection/>
    </xf>
    <xf numFmtId="0" fontId="2" fillId="0" borderId="0" xfId="0" applyNumberFormat="1" applyFont="1" applyAlignment="1" applyProtection="1">
      <alignment horizontal="left"/>
      <protection/>
    </xf>
    <xf numFmtId="0" fontId="2" fillId="0" borderId="0" xfId="0" applyFont="1" applyAlignment="1" applyProtection="1">
      <alignment horizontal="left"/>
      <protection/>
    </xf>
    <xf numFmtId="0" fontId="2" fillId="0" borderId="0" xfId="0" applyFont="1" applyAlignment="1" applyProtection="1">
      <alignment horizontal="center"/>
      <protection locked="0"/>
    </xf>
    <xf numFmtId="0" fontId="2" fillId="0" borderId="0" xfId="0" applyFont="1" applyAlignment="1" applyProtection="1">
      <alignment horizontal="center"/>
      <protection/>
    </xf>
    <xf numFmtId="1" fontId="2" fillId="0" borderId="0" xfId="0" applyNumberFormat="1" applyFont="1" applyAlignment="1" applyProtection="1">
      <alignment horizontal="center"/>
      <protection/>
    </xf>
    <xf numFmtId="0" fontId="5" fillId="0" borderId="0" xfId="0" applyFont="1" applyAlignment="1">
      <alignment horizontal="left"/>
    </xf>
    <xf numFmtId="0" fontId="2" fillId="0" borderId="0" xfId="0" applyNumberFormat="1" applyFont="1" applyAlignment="1">
      <alignment horizontal="center"/>
    </xf>
    <xf numFmtId="0" fontId="0" fillId="0" borderId="0" xfId="0" applyNumberFormat="1" applyFont="1" applyAlignment="1">
      <alignment horizontal="center"/>
    </xf>
    <xf numFmtId="16" fontId="0" fillId="0" borderId="0" xfId="0" applyNumberFormat="1" applyFont="1" applyAlignment="1">
      <alignment horizontal="left"/>
    </xf>
    <xf numFmtId="0" fontId="0" fillId="0" borderId="0" xfId="0" applyNumberFormat="1" applyAlignment="1">
      <alignment horizontal="center"/>
    </xf>
    <xf numFmtId="0" fontId="0" fillId="0" borderId="14" xfId="0" applyBorder="1" applyAlignment="1">
      <alignment horizontal="center"/>
    </xf>
    <xf numFmtId="0" fontId="5" fillId="0" borderId="0" xfId="0" applyFont="1" applyAlignment="1">
      <alignment/>
    </xf>
    <xf numFmtId="0" fontId="7" fillId="0" borderId="0" xfId="0" applyFont="1" applyAlignment="1">
      <alignment horizontal="center"/>
    </xf>
    <xf numFmtId="0" fontId="7" fillId="0" borderId="0" xfId="0" applyFont="1" applyAlignment="1">
      <alignment/>
    </xf>
    <xf numFmtId="0" fontId="7" fillId="0" borderId="0" xfId="0" applyFont="1" applyFill="1" applyAlignment="1">
      <alignment/>
    </xf>
    <xf numFmtId="0" fontId="5" fillId="0" borderId="0" xfId="0" applyFont="1" applyAlignment="1">
      <alignment horizontal="center"/>
    </xf>
    <xf numFmtId="0" fontId="5" fillId="0" borderId="0" xfId="0" applyFont="1" applyFill="1" applyAlignment="1">
      <alignment/>
    </xf>
    <xf numFmtId="0" fontId="7" fillId="0" borderId="0" xfId="0" applyFont="1" applyAlignment="1">
      <alignment horizontal="left"/>
    </xf>
    <xf numFmtId="0" fontId="7" fillId="0" borderId="0" xfId="0" applyFont="1" applyFill="1" applyAlignment="1">
      <alignment horizontal="left"/>
    </xf>
    <xf numFmtId="0" fontId="5" fillId="0" borderId="0" xfId="0" applyFont="1" applyFill="1" applyBorder="1" applyAlignment="1">
      <alignment horizontal="center"/>
    </xf>
    <xf numFmtId="0" fontId="7" fillId="0" borderId="0" xfId="0" applyFont="1" applyFill="1" applyAlignment="1">
      <alignment horizontal="center"/>
    </xf>
    <xf numFmtId="0" fontId="7" fillId="0" borderId="0" xfId="0" applyFont="1" applyFill="1" applyBorder="1" applyAlignment="1">
      <alignment/>
    </xf>
    <xf numFmtId="0" fontId="7" fillId="0" borderId="0" xfId="0" applyFont="1" applyFill="1" applyBorder="1" applyAlignment="1">
      <alignment horizontal="left"/>
    </xf>
    <xf numFmtId="177" fontId="7" fillId="0" borderId="0" xfId="0" applyNumberFormat="1" applyFont="1" applyFill="1" applyBorder="1" applyAlignment="1">
      <alignment horizontal="left"/>
    </xf>
    <xf numFmtId="16" fontId="7" fillId="0" borderId="0" xfId="0" applyNumberFormat="1" applyFont="1" applyFill="1" applyAlignment="1">
      <alignment/>
    </xf>
    <xf numFmtId="16" fontId="7" fillId="0" borderId="0" xfId="0" applyNumberFormat="1" applyFont="1" applyFill="1" applyBorder="1" applyAlignment="1">
      <alignment/>
    </xf>
    <xf numFmtId="0" fontId="5" fillId="0" borderId="0" xfId="0" applyFont="1" applyFill="1" applyAlignment="1">
      <alignment horizontal="center"/>
    </xf>
    <xf numFmtId="0" fontId="16" fillId="0" borderId="0" xfId="0" applyFont="1" applyBorder="1" applyAlignment="1">
      <alignment/>
    </xf>
    <xf numFmtId="16" fontId="7" fillId="0" borderId="0" xfId="0" applyNumberFormat="1" applyFont="1" applyAlignment="1">
      <alignment horizontal="center"/>
    </xf>
    <xf numFmtId="0" fontId="8" fillId="33" borderId="10" xfId="0" applyFont="1" applyFill="1" applyBorder="1" applyAlignment="1">
      <alignment wrapText="1"/>
    </xf>
    <xf numFmtId="176" fontId="2" fillId="0" borderId="0" xfId="0" applyNumberFormat="1" applyFont="1" applyBorder="1" applyAlignment="1">
      <alignment horizontal="left"/>
    </xf>
    <xf numFmtId="16" fontId="0" fillId="33" borderId="12" xfId="0" applyNumberFormat="1" applyFont="1" applyFill="1" applyBorder="1" applyAlignment="1">
      <alignment/>
    </xf>
    <xf numFmtId="0" fontId="2" fillId="0" borderId="0" xfId="0" applyFont="1" applyBorder="1" applyAlignment="1">
      <alignment horizontal="left"/>
    </xf>
    <xf numFmtId="0" fontId="7" fillId="0" borderId="13" xfId="0" applyFont="1" applyBorder="1" applyAlignment="1">
      <alignment/>
    </xf>
    <xf numFmtId="0" fontId="7" fillId="0" borderId="11" xfId="0" applyFont="1" applyBorder="1" applyAlignment="1">
      <alignment/>
    </xf>
    <xf numFmtId="0" fontId="7" fillId="0" borderId="12" xfId="0" applyFont="1" applyBorder="1" applyAlignment="1">
      <alignment/>
    </xf>
    <xf numFmtId="0" fontId="0" fillId="0" borderId="0" xfId="0" applyAlignment="1">
      <alignment vertical="center"/>
    </xf>
    <xf numFmtId="0" fontId="0" fillId="0" borderId="0" xfId="0" applyAlignment="1">
      <alignment horizontal="center" vertical="center"/>
    </xf>
    <xf numFmtId="0" fontId="5" fillId="0" borderId="0" xfId="0" applyFont="1" applyAlignment="1">
      <alignment vertical="center"/>
    </xf>
    <xf numFmtId="0" fontId="0" fillId="0" borderId="14" xfId="0" applyFont="1" applyBorder="1" applyAlignment="1">
      <alignment vertical="center"/>
    </xf>
    <xf numFmtId="0" fontId="0" fillId="0" borderId="0" xfId="0" applyFont="1" applyAlignment="1">
      <alignment horizontal="center" vertical="center"/>
    </xf>
    <xf numFmtId="0" fontId="2" fillId="0" borderId="0" xfId="0" applyFont="1" applyAlignment="1">
      <alignment horizontal="center" vertical="center"/>
    </xf>
    <xf numFmtId="49" fontId="0" fillId="0" borderId="0" xfId="0" applyNumberFormat="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15" fillId="0" borderId="0" xfId="0" applyFont="1" applyAlignment="1">
      <alignment vertical="center"/>
    </xf>
    <xf numFmtId="0" fontId="15" fillId="0" borderId="0" xfId="0" applyFont="1" applyAlignment="1">
      <alignment horizontal="center" vertical="center"/>
    </xf>
    <xf numFmtId="49" fontId="15" fillId="0" borderId="0" xfId="0" applyNumberFormat="1" applyFont="1" applyAlignment="1">
      <alignment vertical="center"/>
    </xf>
    <xf numFmtId="0" fontId="15" fillId="0" borderId="0" xfId="0" applyFont="1" applyAlignment="1">
      <alignment horizontal="right" vertical="center"/>
    </xf>
    <xf numFmtId="0" fontId="15" fillId="0" borderId="0" xfId="0" applyFont="1" applyAlignment="1">
      <alignment horizontal="left" vertical="center"/>
    </xf>
    <xf numFmtId="49" fontId="15" fillId="0" borderId="0" xfId="0" applyNumberFormat="1" applyFont="1" applyAlignment="1">
      <alignment horizontal="center" vertical="center"/>
    </xf>
    <xf numFmtId="0" fontId="15" fillId="0" borderId="0" xfId="0" applyFont="1" applyFill="1" applyAlignment="1">
      <alignment vertical="center"/>
    </xf>
    <xf numFmtId="49" fontId="15" fillId="0" borderId="0" xfId="0" applyNumberFormat="1" applyFont="1" applyFill="1" applyAlignment="1">
      <alignment horizontal="center" vertical="center"/>
    </xf>
    <xf numFmtId="0" fontId="15" fillId="0" borderId="0" xfId="0" applyFont="1" applyFill="1" applyAlignment="1">
      <alignment horizontal="left" vertical="center"/>
    </xf>
    <xf numFmtId="0" fontId="14" fillId="0" borderId="0" xfId="0" applyFont="1" applyFill="1" applyAlignment="1">
      <alignment vertical="center"/>
    </xf>
    <xf numFmtId="0" fontId="0" fillId="0" borderId="14" xfId="0" applyFont="1" applyFill="1" applyBorder="1" applyAlignment="1">
      <alignment horizontal="center" vertical="center"/>
    </xf>
    <xf numFmtId="20" fontId="0" fillId="0" borderId="0" xfId="0" applyNumberFormat="1" applyFont="1" applyFill="1" applyAlignment="1">
      <alignment vertical="center"/>
    </xf>
    <xf numFmtId="172" fontId="0" fillId="0" borderId="0" xfId="0" applyNumberFormat="1" applyFont="1" applyAlignment="1">
      <alignment horizontal="center" vertical="center"/>
    </xf>
    <xf numFmtId="0" fontId="0"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49" fontId="1" fillId="0" borderId="0" xfId="0" applyNumberFormat="1" applyFont="1" applyFill="1" applyAlignment="1">
      <alignment horizontal="center" vertical="center"/>
    </xf>
    <xf numFmtId="0" fontId="0" fillId="0" borderId="0" xfId="0" applyFont="1" applyFill="1" applyAlignment="1">
      <alignment horizontal="left" vertical="center"/>
    </xf>
    <xf numFmtId="0" fontId="5" fillId="0" borderId="0" xfId="0" applyFont="1" applyFill="1" applyAlignment="1">
      <alignment vertical="center"/>
    </xf>
    <xf numFmtId="49" fontId="5" fillId="0" borderId="0" xfId="0" applyNumberFormat="1" applyFont="1" applyFill="1" applyAlignment="1">
      <alignment horizontal="center" vertical="center"/>
    </xf>
    <xf numFmtId="0" fontId="5" fillId="0" borderId="0" xfId="0" applyFont="1" applyFill="1" applyAlignment="1">
      <alignment horizontal="left" vertical="center"/>
    </xf>
    <xf numFmtId="172" fontId="0" fillId="0" borderId="0" xfId="0" applyNumberFormat="1" applyFont="1" applyFill="1" applyAlignment="1">
      <alignment horizontal="center" vertical="center"/>
    </xf>
    <xf numFmtId="0" fontId="10" fillId="0" borderId="0" xfId="0" applyFont="1" applyFill="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ill="1" applyAlignment="1">
      <alignment vertical="center"/>
    </xf>
    <xf numFmtId="0" fontId="7" fillId="0" borderId="0" xfId="0" applyFont="1" applyFill="1" applyAlignment="1">
      <alignment vertical="center"/>
    </xf>
    <xf numFmtId="49" fontId="1" fillId="0" borderId="0" xfId="0" applyNumberFormat="1" applyFont="1" applyFill="1" applyAlignment="1" applyProtection="1">
      <alignment horizontal="center" vertical="center"/>
      <protection/>
    </xf>
    <xf numFmtId="0" fontId="7" fillId="0" borderId="0" xfId="0" applyFont="1" applyFill="1" applyAlignment="1">
      <alignment horizontal="left" vertical="center"/>
    </xf>
    <xf numFmtId="49" fontId="0" fillId="0" borderId="0" xfId="0" applyNumberFormat="1" applyFont="1" applyFill="1" applyAlignment="1">
      <alignment horizontal="center" vertical="center"/>
    </xf>
    <xf numFmtId="49" fontId="1" fillId="0" borderId="0" xfId="0" applyNumberFormat="1" applyFont="1" applyAlignment="1" applyProtection="1">
      <alignment horizontal="center" vertical="center"/>
      <protection/>
    </xf>
    <xf numFmtId="49" fontId="0" fillId="0" borderId="0" xfId="0" applyNumberFormat="1" applyAlignment="1">
      <alignment vertical="center"/>
    </xf>
    <xf numFmtId="0" fontId="2" fillId="0" borderId="0" xfId="0" applyFont="1" applyAlignment="1">
      <alignment vertical="center"/>
    </xf>
    <xf numFmtId="0" fontId="2" fillId="0" borderId="0" xfId="0" applyFont="1" applyAlignment="1">
      <alignment horizontal="left" vertical="center"/>
    </xf>
    <xf numFmtId="49" fontId="2" fillId="0" borderId="0" xfId="0" applyNumberFormat="1" applyFont="1" applyAlignment="1">
      <alignment horizontal="center" vertical="center"/>
    </xf>
    <xf numFmtId="0" fontId="2" fillId="0" borderId="0" xfId="0" applyFont="1" applyAlignment="1">
      <alignment horizontal="right" vertical="center"/>
    </xf>
    <xf numFmtId="0" fontId="0" fillId="0" borderId="14" xfId="0" applyFont="1" applyBorder="1" applyAlignment="1">
      <alignment horizontal="center"/>
    </xf>
    <xf numFmtId="0" fontId="0" fillId="35" borderId="14" xfId="0" applyFont="1" applyFill="1" applyBorder="1" applyAlignment="1" applyProtection="1">
      <alignment horizontal="center"/>
      <protection locked="0"/>
    </xf>
    <xf numFmtId="172" fontId="53" fillId="0" borderId="0" xfId="0" applyNumberFormat="1" applyFont="1" applyAlignment="1">
      <alignment horizontal="left"/>
    </xf>
    <xf numFmtId="0" fontId="53" fillId="0" borderId="0" xfId="0" applyFont="1" applyFill="1" applyAlignment="1">
      <alignment/>
    </xf>
    <xf numFmtId="0" fontId="0" fillId="0" borderId="0" xfId="0" applyFill="1" applyAlignment="1">
      <alignment/>
    </xf>
    <xf numFmtId="0" fontId="0" fillId="0" borderId="0" xfId="0" applyFont="1" applyAlignment="1">
      <alignment/>
    </xf>
    <xf numFmtId="20" fontId="0" fillId="33" borderId="11" xfId="0" applyNumberFormat="1" applyFont="1" applyFill="1" applyBorder="1" applyAlignment="1">
      <alignment horizontal="left"/>
    </xf>
    <xf numFmtId="0" fontId="2" fillId="0" borderId="0" xfId="0" applyNumberFormat="1" applyFont="1" applyAlignment="1" applyProtection="1">
      <alignment horizontal="center"/>
      <protection/>
    </xf>
    <xf numFmtId="0" fontId="0" fillId="0" borderId="0" xfId="0" applyBorder="1" applyAlignment="1">
      <alignment horizontal="center"/>
    </xf>
    <xf numFmtId="0" fontId="0" fillId="0" borderId="14" xfId="0" applyFont="1" applyBorder="1" applyAlignment="1">
      <alignment horizontal="center" vertical="center"/>
    </xf>
    <xf numFmtId="0" fontId="0" fillId="0" borderId="14" xfId="0" applyNumberFormat="1"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NumberFormat="1" applyFont="1" applyFill="1" applyBorder="1" applyAlignment="1">
      <alignment horizontal="center" vertical="center"/>
    </xf>
    <xf numFmtId="172" fontId="2" fillId="0" borderId="0" xfId="0" applyNumberFormat="1" applyFont="1" applyAlignment="1">
      <alignment horizontal="center"/>
    </xf>
    <xf numFmtId="16" fontId="0" fillId="0" borderId="0" xfId="0" applyNumberFormat="1" applyFont="1" applyAlignment="1">
      <alignment horizontal="center"/>
    </xf>
    <xf numFmtId="0" fontId="54" fillId="0" borderId="0" xfId="0" applyFont="1" applyAlignment="1">
      <alignment horizontal="center"/>
    </xf>
    <xf numFmtId="0" fontId="55" fillId="0" borderId="0" xfId="0" applyFont="1" applyAlignment="1">
      <alignment horizontal="center"/>
    </xf>
    <xf numFmtId="0" fontId="55" fillId="0" borderId="0" xfId="0" applyFont="1" applyAlignment="1" applyProtection="1">
      <alignment horizontal="center"/>
      <protection/>
    </xf>
    <xf numFmtId="0" fontId="55" fillId="0" borderId="0" xfId="0" applyFont="1" applyAlignment="1">
      <alignment/>
    </xf>
    <xf numFmtId="0" fontId="54" fillId="0" borderId="0" xfId="0" applyFont="1" applyAlignment="1">
      <alignment/>
    </xf>
    <xf numFmtId="0" fontId="55" fillId="0" borderId="0" xfId="0" applyFont="1" applyAlignment="1">
      <alignment horizontal="center" vertical="center"/>
    </xf>
    <xf numFmtId="0" fontId="55" fillId="0" borderId="0" xfId="0" applyFont="1" applyAlignment="1">
      <alignment vertical="center"/>
    </xf>
    <xf numFmtId="0" fontId="2" fillId="0" borderId="0" xfId="0" applyFont="1" applyBorder="1" applyAlignment="1">
      <alignment/>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0" xfId="0" applyFont="1" applyAlignment="1">
      <alignment horizontal="center"/>
    </xf>
    <xf numFmtId="0" fontId="2" fillId="36" borderId="14" xfId="0" applyFont="1" applyFill="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176" fontId="2" fillId="0" borderId="0" xfId="0" applyNumberFormat="1" applyFont="1" applyBorder="1" applyAlignment="1">
      <alignment horizontal="left"/>
    </xf>
    <xf numFmtId="0" fontId="0" fillId="0" borderId="0" xfId="0" applyAlignment="1">
      <alignment horizontal="left"/>
    </xf>
    <xf numFmtId="0" fontId="0" fillId="0" borderId="0" xfId="0" applyFont="1" applyAlignment="1">
      <alignment horizontal="left"/>
    </xf>
    <xf numFmtId="0" fontId="2" fillId="0" borderId="0" xfId="0" applyFont="1" applyAlignment="1">
      <alignment horizontal="center"/>
    </xf>
    <xf numFmtId="0" fontId="2" fillId="0" borderId="0" xfId="0" applyFont="1" applyFill="1" applyBorder="1" applyAlignment="1">
      <alignment horizontal="center" vertical="center"/>
    </xf>
    <xf numFmtId="0" fontId="15" fillId="36" borderId="15" xfId="0" applyFont="1" applyFill="1" applyBorder="1" applyAlignment="1">
      <alignment horizontal="center" vertical="center"/>
    </xf>
    <xf numFmtId="0" fontId="15" fillId="36" borderId="16" xfId="0" applyFont="1" applyFill="1" applyBorder="1" applyAlignment="1">
      <alignment horizontal="center" vertical="center"/>
    </xf>
    <xf numFmtId="0" fontId="15" fillId="36" borderId="17" xfId="0" applyFont="1" applyFill="1" applyBorder="1" applyAlignment="1">
      <alignment horizontal="center" vertical="center"/>
    </xf>
    <xf numFmtId="172" fontId="2" fillId="0" borderId="0"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0" fillId="0" borderId="17" xfId="0" applyFont="1" applyFill="1" applyBorder="1" applyAlignment="1">
      <alignment horizontal="left"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4200525</xdr:colOff>
      <xdr:row>0</xdr:row>
      <xdr:rowOff>66675</xdr:rowOff>
    </xdr:from>
    <xdr:to>
      <xdr:col>2</xdr:col>
      <xdr:colOff>695325</xdr:colOff>
      <xdr:row>3</xdr:row>
      <xdr:rowOff>95250</xdr:rowOff>
    </xdr:to>
    <xdr:pic>
      <xdr:nvPicPr>
        <xdr:cNvPr id="1" name="Grafik 2"/>
        <xdr:cNvPicPr preferRelativeResize="1">
          <a:picLocks noChangeAspect="1"/>
        </xdr:cNvPicPr>
      </xdr:nvPicPr>
      <xdr:blipFill>
        <a:blip r:embed="rId1"/>
        <a:stretch>
          <a:fillRect/>
        </a:stretch>
      </xdr:blipFill>
      <xdr:spPr>
        <a:xfrm>
          <a:off x="5181600" y="66675"/>
          <a:ext cx="1266825"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xdr:colOff>
      <xdr:row>64</xdr:row>
      <xdr:rowOff>0</xdr:rowOff>
    </xdr:from>
    <xdr:to>
      <xdr:col>23</xdr:col>
      <xdr:colOff>285750</xdr:colOff>
      <xdr:row>66</xdr:row>
      <xdr:rowOff>161925</xdr:rowOff>
    </xdr:to>
    <xdr:grpSp>
      <xdr:nvGrpSpPr>
        <xdr:cNvPr id="1" name="Gruppieren 1"/>
        <xdr:cNvGrpSpPr>
          <a:grpSpLocks/>
        </xdr:cNvGrpSpPr>
      </xdr:nvGrpSpPr>
      <xdr:grpSpPr>
        <a:xfrm>
          <a:off x="4895850" y="10363200"/>
          <a:ext cx="3476625" cy="657225"/>
          <a:chOff x="4972050" y="10382250"/>
          <a:chExt cx="3476625" cy="666750"/>
        </a:xfrm>
        <a:solidFill>
          <a:srgbClr val="FFFFFF"/>
        </a:solidFill>
      </xdr:grpSpPr>
      <xdr:sp macro="[0]!SortiereGruppeA">
        <xdr:nvSpPr>
          <xdr:cNvPr id="2" name="Rechteck 4"/>
          <xdr:cNvSpPr>
            <a:spLocks/>
          </xdr:cNvSpPr>
        </xdr:nvSpPr>
        <xdr:spPr>
          <a:xfrm>
            <a:off x="4972050" y="10382250"/>
            <a:ext cx="3476625" cy="666750"/>
          </a:xfrm>
          <a:prstGeom prst="rect">
            <a:avLst/>
          </a:prstGeom>
          <a:solidFill>
            <a:srgbClr val="D9D9D9"/>
          </a:solidFill>
          <a:ln w="9525"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Nach Abschluss der Vorrunden-
</a:t>
            </a:r>
            <a:r>
              <a:rPr lang="en-US" cap="none" sz="1100" b="1" i="0" u="none" baseline="0">
                <a:solidFill>
                  <a:srgbClr val="000000"/>
                </a:solidFill>
              </a:rPr>
              <a:t>gruppe A</a:t>
            </a:r>
            <a:r>
              <a:rPr lang="en-US" cap="none" sz="1100" b="1" i="0" u="none" baseline="0">
                <a:solidFill>
                  <a:srgbClr val="000000"/>
                </a:solidFill>
              </a:rPr>
              <a:t> </a:t>
            </a:r>
            <a:r>
              <a:rPr lang="en-US" cap="none" sz="1100" b="1" i="0" u="none" baseline="0">
                <a:solidFill>
                  <a:srgbClr val="000000"/>
                </a:solidFill>
              </a:rPr>
              <a:t>Button drücken</a:t>
            </a:r>
          </a:p>
        </xdr:txBody>
      </xdr:sp>
      <xdr:pic>
        <xdr:nvPicPr>
          <xdr:cNvPr id="3" name="Grafik 8"/>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7200567" y="10496598"/>
            <a:ext cx="1095137" cy="455557"/>
          </a:xfrm>
          <a:prstGeom prst="rect">
            <a:avLst/>
          </a:prstGeom>
          <a:noFill/>
          <a:ln w="9525" cmpd="sng">
            <a:noFill/>
          </a:ln>
        </xdr:spPr>
      </xdr:pic>
    </xdr:grpSp>
    <xdr:clientData/>
  </xdr:twoCellAnchor>
  <xdr:twoCellAnchor>
    <xdr:from>
      <xdr:col>13</xdr:col>
      <xdr:colOff>0</xdr:colOff>
      <xdr:row>81</xdr:row>
      <xdr:rowOff>0</xdr:rowOff>
    </xdr:from>
    <xdr:to>
      <xdr:col>23</xdr:col>
      <xdr:colOff>247650</xdr:colOff>
      <xdr:row>83</xdr:row>
      <xdr:rowOff>161925</xdr:rowOff>
    </xdr:to>
    <xdr:grpSp>
      <xdr:nvGrpSpPr>
        <xdr:cNvPr id="4" name="Gruppieren 2"/>
        <xdr:cNvGrpSpPr>
          <a:grpSpLocks/>
        </xdr:cNvGrpSpPr>
      </xdr:nvGrpSpPr>
      <xdr:grpSpPr>
        <a:xfrm>
          <a:off x="4857750" y="13716000"/>
          <a:ext cx="3476625" cy="657225"/>
          <a:chOff x="4857750" y="13716000"/>
          <a:chExt cx="3476625" cy="666750"/>
        </a:xfrm>
        <a:solidFill>
          <a:srgbClr val="FFFFFF"/>
        </a:solidFill>
      </xdr:grpSpPr>
      <xdr:sp macro="[0]!SortiereGruppeB">
        <xdr:nvSpPr>
          <xdr:cNvPr id="5" name="Rechteck 7"/>
          <xdr:cNvSpPr>
            <a:spLocks/>
          </xdr:cNvSpPr>
        </xdr:nvSpPr>
        <xdr:spPr>
          <a:xfrm>
            <a:off x="4857750" y="13716000"/>
            <a:ext cx="3476625" cy="666750"/>
          </a:xfrm>
          <a:prstGeom prst="rect">
            <a:avLst/>
          </a:prstGeom>
          <a:solidFill>
            <a:srgbClr val="D9D9D9"/>
          </a:solidFill>
          <a:ln w="9525"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Nach Abschluss der Vorrunden-
</a:t>
            </a:r>
            <a:r>
              <a:rPr lang="en-US" cap="none" sz="1100" b="1" i="0" u="none" baseline="0">
                <a:solidFill>
                  <a:srgbClr val="000000"/>
                </a:solidFill>
              </a:rPr>
              <a:t>gruppe B</a:t>
            </a:r>
            <a:r>
              <a:rPr lang="en-US" cap="none" sz="1100" b="1" i="0" u="none" baseline="0">
                <a:solidFill>
                  <a:srgbClr val="000000"/>
                </a:solidFill>
              </a:rPr>
              <a:t> </a:t>
            </a:r>
            <a:r>
              <a:rPr lang="en-US" cap="none" sz="1100" b="1" i="0" u="none" baseline="0">
                <a:solidFill>
                  <a:srgbClr val="000000"/>
                </a:solidFill>
              </a:rPr>
              <a:t>Button drücken</a:t>
            </a:r>
          </a:p>
        </xdr:txBody>
      </xdr:sp>
      <xdr:pic>
        <xdr:nvPicPr>
          <xdr:cNvPr id="6" name="Grafik 9"/>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7076706" y="13801677"/>
            <a:ext cx="1095137" cy="455557"/>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xdr:colOff>
      <xdr:row>64</xdr:row>
      <xdr:rowOff>19050</xdr:rowOff>
    </xdr:from>
    <xdr:to>
      <xdr:col>23</xdr:col>
      <xdr:colOff>361950</xdr:colOff>
      <xdr:row>66</xdr:row>
      <xdr:rowOff>180975</xdr:rowOff>
    </xdr:to>
    <xdr:grpSp>
      <xdr:nvGrpSpPr>
        <xdr:cNvPr id="1" name="Gruppieren 1"/>
        <xdr:cNvGrpSpPr>
          <a:grpSpLocks/>
        </xdr:cNvGrpSpPr>
      </xdr:nvGrpSpPr>
      <xdr:grpSpPr>
        <a:xfrm>
          <a:off x="4972050" y="10382250"/>
          <a:ext cx="3476625" cy="657225"/>
          <a:chOff x="4972050" y="10382250"/>
          <a:chExt cx="3476625" cy="666750"/>
        </a:xfrm>
        <a:solidFill>
          <a:srgbClr val="FFFFFF"/>
        </a:solidFill>
      </xdr:grpSpPr>
      <xdr:sp macro="[0]!SortiereGruppeA2">
        <xdr:nvSpPr>
          <xdr:cNvPr id="2" name="Rechteck 2"/>
          <xdr:cNvSpPr>
            <a:spLocks/>
          </xdr:cNvSpPr>
        </xdr:nvSpPr>
        <xdr:spPr>
          <a:xfrm>
            <a:off x="4972050" y="10382250"/>
            <a:ext cx="3476625" cy="666750"/>
          </a:xfrm>
          <a:prstGeom prst="rect">
            <a:avLst/>
          </a:prstGeom>
          <a:solidFill>
            <a:srgbClr val="D9D9D9"/>
          </a:solidFill>
          <a:ln w="9525"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Nach Abschluss der Vorrunden-
</a:t>
            </a:r>
            <a:r>
              <a:rPr lang="en-US" cap="none" sz="1100" b="1" i="0" u="none" baseline="0">
                <a:solidFill>
                  <a:srgbClr val="000000"/>
                </a:solidFill>
              </a:rPr>
              <a:t>gruppe A</a:t>
            </a:r>
            <a:r>
              <a:rPr lang="en-US" cap="none" sz="1100" b="1" i="0" u="none" baseline="0">
                <a:solidFill>
                  <a:srgbClr val="000000"/>
                </a:solidFill>
              </a:rPr>
              <a:t> </a:t>
            </a:r>
            <a:r>
              <a:rPr lang="en-US" cap="none" sz="1100" b="1" i="0" u="none" baseline="0">
                <a:solidFill>
                  <a:srgbClr val="000000"/>
                </a:solidFill>
              </a:rPr>
              <a:t>Button drücken</a:t>
            </a:r>
          </a:p>
        </xdr:txBody>
      </xdr:sp>
      <xdr:pic>
        <xdr:nvPicPr>
          <xdr:cNvPr id="3" name="Grafik 7"/>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7296174" y="10515600"/>
            <a:ext cx="990838" cy="411885"/>
          </a:xfrm>
          <a:prstGeom prst="rect">
            <a:avLst/>
          </a:prstGeom>
          <a:noFill/>
          <a:ln w="9525" cmpd="sng">
            <a:noFill/>
          </a:ln>
        </xdr:spPr>
      </xdr:pic>
    </xdr:grpSp>
    <xdr:clientData/>
  </xdr:twoCellAnchor>
  <xdr:twoCellAnchor>
    <xdr:from>
      <xdr:col>13</xdr:col>
      <xdr:colOff>0</xdr:colOff>
      <xdr:row>81</xdr:row>
      <xdr:rowOff>0</xdr:rowOff>
    </xdr:from>
    <xdr:to>
      <xdr:col>23</xdr:col>
      <xdr:colOff>247650</xdr:colOff>
      <xdr:row>83</xdr:row>
      <xdr:rowOff>161925</xdr:rowOff>
    </xdr:to>
    <xdr:grpSp>
      <xdr:nvGrpSpPr>
        <xdr:cNvPr id="4" name="Gruppieren 3"/>
        <xdr:cNvGrpSpPr>
          <a:grpSpLocks/>
        </xdr:cNvGrpSpPr>
      </xdr:nvGrpSpPr>
      <xdr:grpSpPr>
        <a:xfrm>
          <a:off x="4857750" y="13716000"/>
          <a:ext cx="3476625" cy="657225"/>
          <a:chOff x="4857750" y="13716000"/>
          <a:chExt cx="3476625" cy="666750"/>
        </a:xfrm>
        <a:solidFill>
          <a:srgbClr val="FFFFFF"/>
        </a:solidFill>
      </xdr:grpSpPr>
      <xdr:sp macro="[0]!SortiereGruppeB2">
        <xdr:nvSpPr>
          <xdr:cNvPr id="5" name="Rechteck 5"/>
          <xdr:cNvSpPr>
            <a:spLocks/>
          </xdr:cNvSpPr>
        </xdr:nvSpPr>
        <xdr:spPr>
          <a:xfrm>
            <a:off x="4857750" y="13716000"/>
            <a:ext cx="3476625" cy="666750"/>
          </a:xfrm>
          <a:prstGeom prst="rect">
            <a:avLst/>
          </a:prstGeom>
          <a:solidFill>
            <a:srgbClr val="D9D9D9"/>
          </a:solidFill>
          <a:ln w="9525"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Nach Abschluss der Vorrunden-
</a:t>
            </a:r>
            <a:r>
              <a:rPr lang="en-US" cap="none" sz="1100" b="1" i="0" u="none" baseline="0">
                <a:solidFill>
                  <a:srgbClr val="000000"/>
                </a:solidFill>
              </a:rPr>
              <a:t>gruppe B</a:t>
            </a:r>
            <a:r>
              <a:rPr lang="en-US" cap="none" sz="1100" b="1" i="0" u="none" baseline="0">
                <a:solidFill>
                  <a:srgbClr val="000000"/>
                </a:solidFill>
              </a:rPr>
              <a:t> </a:t>
            </a:r>
            <a:r>
              <a:rPr lang="en-US" cap="none" sz="1100" b="1" i="0" u="none" baseline="0">
                <a:solidFill>
                  <a:srgbClr val="000000"/>
                </a:solidFill>
              </a:rPr>
              <a:t>Button drücken</a:t>
            </a:r>
          </a:p>
        </xdr:txBody>
      </xdr:sp>
      <xdr:pic>
        <xdr:nvPicPr>
          <xdr:cNvPr id="6" name="Grafik 9"/>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7153192" y="13849350"/>
            <a:ext cx="990838" cy="411885"/>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81</xdr:row>
      <xdr:rowOff>0</xdr:rowOff>
    </xdr:from>
    <xdr:to>
      <xdr:col>23</xdr:col>
      <xdr:colOff>247650</xdr:colOff>
      <xdr:row>83</xdr:row>
      <xdr:rowOff>161925</xdr:rowOff>
    </xdr:to>
    <xdr:sp macro="[0]!SortiereGruppeB3">
      <xdr:nvSpPr>
        <xdr:cNvPr id="1" name="Rechteck 5"/>
        <xdr:cNvSpPr>
          <a:spLocks/>
        </xdr:cNvSpPr>
      </xdr:nvSpPr>
      <xdr:spPr>
        <a:xfrm>
          <a:off x="4857750" y="13716000"/>
          <a:ext cx="3476625" cy="657225"/>
        </a:xfrm>
        <a:prstGeom prst="rect">
          <a:avLst/>
        </a:prstGeom>
        <a:solidFill>
          <a:srgbClr val="D9D9D9"/>
        </a:solidFill>
        <a:ln w="9525"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Nach Abschluss der Vorrunden-
</a:t>
          </a:r>
          <a:r>
            <a:rPr lang="en-US" cap="none" sz="1100" b="1" i="0" u="none" baseline="0">
              <a:solidFill>
                <a:srgbClr val="000000"/>
              </a:solidFill>
            </a:rPr>
            <a:t>gruppe B</a:t>
          </a:r>
          <a:r>
            <a:rPr lang="en-US" cap="none" sz="1100" b="1" i="0" u="none" baseline="0">
              <a:solidFill>
                <a:srgbClr val="000000"/>
              </a:solidFill>
            </a:rPr>
            <a:t> </a:t>
          </a:r>
          <a:r>
            <a:rPr lang="en-US" cap="none" sz="1100" b="1" i="0" u="none" baseline="0">
              <a:solidFill>
                <a:srgbClr val="000000"/>
              </a:solidFill>
            </a:rPr>
            <a:t>Button drücken</a:t>
          </a:r>
        </a:p>
      </xdr:txBody>
    </xdr:sp>
    <xdr:clientData/>
  </xdr:twoCellAnchor>
  <xdr:twoCellAnchor>
    <xdr:from>
      <xdr:col>13</xdr:col>
      <xdr:colOff>114300</xdr:colOff>
      <xdr:row>64</xdr:row>
      <xdr:rowOff>19050</xdr:rowOff>
    </xdr:from>
    <xdr:to>
      <xdr:col>23</xdr:col>
      <xdr:colOff>361950</xdr:colOff>
      <xdr:row>66</xdr:row>
      <xdr:rowOff>180975</xdr:rowOff>
    </xdr:to>
    <xdr:grpSp>
      <xdr:nvGrpSpPr>
        <xdr:cNvPr id="2" name="Gruppieren 1"/>
        <xdr:cNvGrpSpPr>
          <a:grpSpLocks/>
        </xdr:cNvGrpSpPr>
      </xdr:nvGrpSpPr>
      <xdr:grpSpPr>
        <a:xfrm>
          <a:off x="4972050" y="10382250"/>
          <a:ext cx="3476625" cy="657225"/>
          <a:chOff x="4972050" y="10382250"/>
          <a:chExt cx="3476625" cy="666750"/>
        </a:xfrm>
        <a:solidFill>
          <a:srgbClr val="FFFFFF"/>
        </a:solidFill>
      </xdr:grpSpPr>
      <xdr:sp macro="[0]!SortiereGruppeA3">
        <xdr:nvSpPr>
          <xdr:cNvPr id="3" name="Rechteck 2"/>
          <xdr:cNvSpPr>
            <a:spLocks/>
          </xdr:cNvSpPr>
        </xdr:nvSpPr>
        <xdr:spPr>
          <a:xfrm>
            <a:off x="4972050" y="10382250"/>
            <a:ext cx="3476625" cy="666750"/>
          </a:xfrm>
          <a:prstGeom prst="rect">
            <a:avLst/>
          </a:prstGeom>
          <a:solidFill>
            <a:srgbClr val="D9D9D9"/>
          </a:solidFill>
          <a:ln w="9525"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Nach Abschluss der Vorrunden-
</a:t>
            </a:r>
            <a:r>
              <a:rPr lang="en-US" cap="none" sz="1100" b="1" i="0" u="none" baseline="0">
                <a:solidFill>
                  <a:srgbClr val="000000"/>
                </a:solidFill>
              </a:rPr>
              <a:t>gruppe A</a:t>
            </a:r>
            <a:r>
              <a:rPr lang="en-US" cap="none" sz="1100" b="1" i="0" u="none" baseline="0">
                <a:solidFill>
                  <a:srgbClr val="000000"/>
                </a:solidFill>
              </a:rPr>
              <a:t> </a:t>
            </a:r>
            <a:r>
              <a:rPr lang="en-US" cap="none" sz="1100" b="1" i="0" u="none" baseline="0">
                <a:solidFill>
                  <a:srgbClr val="000000"/>
                </a:solidFill>
              </a:rPr>
              <a:t>Button drücken</a:t>
            </a:r>
          </a:p>
        </xdr:txBody>
      </xdr:sp>
      <xdr:pic>
        <xdr:nvPicPr>
          <xdr:cNvPr id="4" name="Grafik 7"/>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7305735" y="10506099"/>
            <a:ext cx="1000399" cy="415885"/>
          </a:xfrm>
          <a:prstGeom prst="rect">
            <a:avLst/>
          </a:prstGeom>
          <a:noFill/>
          <a:ln w="9525" cmpd="sng">
            <a:noFill/>
          </a:ln>
        </xdr:spPr>
      </xdr:pic>
    </xdr:grpSp>
    <xdr:clientData/>
  </xdr:twoCellAnchor>
  <xdr:twoCellAnchor>
    <xdr:from>
      <xdr:col>18</xdr:col>
      <xdr:colOff>190500</xdr:colOff>
      <xdr:row>81</xdr:row>
      <xdr:rowOff>133350</xdr:rowOff>
    </xdr:from>
    <xdr:to>
      <xdr:col>23</xdr:col>
      <xdr:colOff>66675</xdr:colOff>
      <xdr:row>83</xdr:row>
      <xdr:rowOff>57150</xdr:rowOff>
    </xdr:to>
    <xdr:pic>
      <xdr:nvPicPr>
        <xdr:cNvPr id="5" name="Grafik 9"/>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7153275" y="13849350"/>
          <a:ext cx="1000125"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81</xdr:row>
      <xdr:rowOff>0</xdr:rowOff>
    </xdr:from>
    <xdr:to>
      <xdr:col>23</xdr:col>
      <xdr:colOff>247650</xdr:colOff>
      <xdr:row>83</xdr:row>
      <xdr:rowOff>161925</xdr:rowOff>
    </xdr:to>
    <xdr:sp macro="[0]!SortiereGruppeB3">
      <xdr:nvSpPr>
        <xdr:cNvPr id="1" name="Rechteck 1"/>
        <xdr:cNvSpPr>
          <a:spLocks/>
        </xdr:cNvSpPr>
      </xdr:nvSpPr>
      <xdr:spPr>
        <a:xfrm>
          <a:off x="4857750" y="13716000"/>
          <a:ext cx="3476625" cy="657225"/>
        </a:xfrm>
        <a:prstGeom prst="rect">
          <a:avLst/>
        </a:prstGeom>
        <a:solidFill>
          <a:srgbClr val="D9D9D9"/>
        </a:solidFill>
        <a:ln w="9525"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Nach Abschluss der Vorrunden-
</a:t>
          </a:r>
          <a:r>
            <a:rPr lang="en-US" cap="none" sz="1100" b="1" i="0" u="none" baseline="0">
              <a:solidFill>
                <a:srgbClr val="000000"/>
              </a:solidFill>
            </a:rPr>
            <a:t>gruppe B</a:t>
          </a:r>
          <a:r>
            <a:rPr lang="en-US" cap="none" sz="1100" b="1" i="0" u="none" baseline="0">
              <a:solidFill>
                <a:srgbClr val="000000"/>
              </a:solidFill>
            </a:rPr>
            <a:t> </a:t>
          </a:r>
          <a:r>
            <a:rPr lang="en-US" cap="none" sz="1100" b="1" i="0" u="none" baseline="0">
              <a:solidFill>
                <a:srgbClr val="000000"/>
              </a:solidFill>
            </a:rPr>
            <a:t>Button drücken</a:t>
          </a:r>
        </a:p>
      </xdr:txBody>
    </xdr:sp>
    <xdr:clientData/>
  </xdr:twoCellAnchor>
  <xdr:twoCellAnchor>
    <xdr:from>
      <xdr:col>13</xdr:col>
      <xdr:colOff>114300</xdr:colOff>
      <xdr:row>64</xdr:row>
      <xdr:rowOff>19050</xdr:rowOff>
    </xdr:from>
    <xdr:to>
      <xdr:col>23</xdr:col>
      <xdr:colOff>361950</xdr:colOff>
      <xdr:row>66</xdr:row>
      <xdr:rowOff>180975</xdr:rowOff>
    </xdr:to>
    <xdr:grpSp>
      <xdr:nvGrpSpPr>
        <xdr:cNvPr id="2" name="Gruppieren 1"/>
        <xdr:cNvGrpSpPr>
          <a:grpSpLocks/>
        </xdr:cNvGrpSpPr>
      </xdr:nvGrpSpPr>
      <xdr:grpSpPr>
        <a:xfrm>
          <a:off x="4972050" y="10382250"/>
          <a:ext cx="3476625" cy="657225"/>
          <a:chOff x="4972050" y="10382250"/>
          <a:chExt cx="3476625" cy="666750"/>
        </a:xfrm>
        <a:solidFill>
          <a:srgbClr val="FFFFFF"/>
        </a:solidFill>
      </xdr:grpSpPr>
      <xdr:sp macro="[0]!SortiereGruppeA3">
        <xdr:nvSpPr>
          <xdr:cNvPr id="3" name="Rechteck 3"/>
          <xdr:cNvSpPr>
            <a:spLocks/>
          </xdr:cNvSpPr>
        </xdr:nvSpPr>
        <xdr:spPr>
          <a:xfrm>
            <a:off x="4972050" y="10382250"/>
            <a:ext cx="3476625" cy="666750"/>
          </a:xfrm>
          <a:prstGeom prst="rect">
            <a:avLst/>
          </a:prstGeom>
          <a:solidFill>
            <a:srgbClr val="D9D9D9"/>
          </a:solidFill>
          <a:ln w="9525"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Nach Abschluss der Vorrunden-
</a:t>
            </a:r>
            <a:r>
              <a:rPr lang="en-US" cap="none" sz="1100" b="1" i="0" u="none" baseline="0">
                <a:solidFill>
                  <a:srgbClr val="000000"/>
                </a:solidFill>
              </a:rPr>
              <a:t>gruppe A</a:t>
            </a:r>
            <a:r>
              <a:rPr lang="en-US" cap="none" sz="1100" b="1" i="0" u="none" baseline="0">
                <a:solidFill>
                  <a:srgbClr val="000000"/>
                </a:solidFill>
              </a:rPr>
              <a:t> </a:t>
            </a:r>
            <a:r>
              <a:rPr lang="en-US" cap="none" sz="1100" b="1" i="0" u="none" baseline="0">
                <a:solidFill>
                  <a:srgbClr val="000000"/>
                </a:solidFill>
              </a:rPr>
              <a:t>Button drücken</a:t>
            </a:r>
          </a:p>
        </xdr:txBody>
      </xdr:sp>
      <xdr:pic>
        <xdr:nvPicPr>
          <xdr:cNvPr id="4" name="Grafik 7"/>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7305735" y="10506099"/>
            <a:ext cx="1000399" cy="415885"/>
          </a:xfrm>
          <a:prstGeom prst="rect">
            <a:avLst/>
          </a:prstGeom>
          <a:noFill/>
          <a:ln w="9525" cmpd="sng">
            <a:noFill/>
          </a:ln>
        </xdr:spPr>
      </xdr:pic>
    </xdr:grpSp>
    <xdr:clientData/>
  </xdr:twoCellAnchor>
  <xdr:twoCellAnchor>
    <xdr:from>
      <xdr:col>18</xdr:col>
      <xdr:colOff>190500</xdr:colOff>
      <xdr:row>81</xdr:row>
      <xdr:rowOff>133350</xdr:rowOff>
    </xdr:from>
    <xdr:to>
      <xdr:col>23</xdr:col>
      <xdr:colOff>66675</xdr:colOff>
      <xdr:row>83</xdr:row>
      <xdr:rowOff>57150</xdr:rowOff>
    </xdr:to>
    <xdr:pic>
      <xdr:nvPicPr>
        <xdr:cNvPr id="5" name="Grafik 9"/>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7153275" y="13849350"/>
          <a:ext cx="100012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6">
    <tabColor indexed="11"/>
  </sheetPr>
  <dimension ref="A1:G35"/>
  <sheetViews>
    <sheetView view="pageLayout" workbookViewId="0" topLeftCell="A22">
      <selection activeCell="B29" sqref="B29"/>
    </sheetView>
  </sheetViews>
  <sheetFormatPr defaultColWidth="11.421875" defaultRowHeight="12.75"/>
  <cols>
    <col min="1" max="1" width="14.7109375" style="0" customWidth="1"/>
    <col min="2" max="2" width="71.57421875" style="0" customWidth="1"/>
  </cols>
  <sheetData>
    <row r="1" ht="15.75">
      <c r="A1" s="14" t="s">
        <v>61</v>
      </c>
    </row>
    <row r="2" ht="15.75">
      <c r="A2" s="14" t="s">
        <v>38</v>
      </c>
    </row>
    <row r="3" ht="15.75">
      <c r="A3" s="14" t="s">
        <v>62</v>
      </c>
    </row>
    <row r="4" spans="1:3" ht="15.75">
      <c r="A4" s="14" t="s">
        <v>63</v>
      </c>
      <c r="C4" t="s">
        <v>12</v>
      </c>
    </row>
    <row r="5" ht="15.75">
      <c r="A5" s="14" t="s">
        <v>64</v>
      </c>
    </row>
    <row r="6" spans="2:3" ht="12.75">
      <c r="B6" s="15" t="s">
        <v>39</v>
      </c>
      <c r="C6" s="16">
        <f ca="1">TODAY()</f>
        <v>43406</v>
      </c>
    </row>
    <row r="7" ht="15.75">
      <c r="B7" s="14" t="s">
        <v>12</v>
      </c>
    </row>
    <row r="8" spans="1:3" ht="15.75">
      <c r="A8" s="14" t="s">
        <v>13</v>
      </c>
      <c r="B8" s="14" t="s">
        <v>14</v>
      </c>
      <c r="C8" t="s">
        <v>15</v>
      </c>
    </row>
    <row r="9" ht="15.75">
      <c r="B9" s="14" t="s">
        <v>16</v>
      </c>
    </row>
    <row r="10" ht="15.75">
      <c r="B10" s="14"/>
    </row>
    <row r="11" ht="18.75">
      <c r="B11" s="17" t="s">
        <v>95</v>
      </c>
    </row>
    <row r="12" ht="15.75">
      <c r="A12" s="14"/>
    </row>
    <row r="13" ht="15.75">
      <c r="B13" s="14" t="s">
        <v>17</v>
      </c>
    </row>
    <row r="14" spans="1:2" ht="15.75">
      <c r="A14" s="14"/>
      <c r="B14" s="14" t="s">
        <v>9</v>
      </c>
    </row>
    <row r="15" ht="47.25">
      <c r="B15" s="18" t="s">
        <v>96</v>
      </c>
    </row>
    <row r="16" ht="16.5" thickBot="1">
      <c r="B16" s="19" t="s">
        <v>65</v>
      </c>
    </row>
    <row r="17" ht="95.25" thickBot="1">
      <c r="B17" s="20" t="s">
        <v>97</v>
      </c>
    </row>
    <row r="18" ht="16.5" thickBot="1">
      <c r="B18" s="19" t="s">
        <v>58</v>
      </c>
    </row>
    <row r="19" ht="16.5" thickBot="1">
      <c r="B19" s="66" t="s">
        <v>40</v>
      </c>
    </row>
    <row r="20" ht="15.75">
      <c r="B20" s="18" t="s">
        <v>30</v>
      </c>
    </row>
    <row r="21" ht="32.25" thickBot="1">
      <c r="B21" s="18" t="s">
        <v>23</v>
      </c>
    </row>
    <row r="22" spans="2:3" ht="63.75" thickBot="1">
      <c r="B22" s="21" t="s">
        <v>98</v>
      </c>
      <c r="C22" s="22"/>
    </row>
    <row r="24" ht="63">
      <c r="B24" s="18" t="s">
        <v>67</v>
      </c>
    </row>
    <row r="25" spans="2:7" ht="94.5">
      <c r="B25" s="23" t="s">
        <v>99</v>
      </c>
      <c r="D25" s="121"/>
      <c r="E25" s="122"/>
      <c r="F25" s="122"/>
      <c r="G25" s="122"/>
    </row>
    <row r="26" ht="31.5">
      <c r="B26" s="23" t="s">
        <v>66</v>
      </c>
    </row>
    <row r="27" ht="31.5">
      <c r="B27" s="23" t="s">
        <v>18</v>
      </c>
    </row>
    <row r="28" spans="1:2" ht="15.75">
      <c r="A28" s="24"/>
      <c r="B28" t="s">
        <v>19</v>
      </c>
    </row>
    <row r="29" ht="25.5">
      <c r="B29" s="24" t="s">
        <v>41</v>
      </c>
    </row>
    <row r="31" s="26" customFormat="1" ht="15">
      <c r="A31" s="25"/>
    </row>
    <row r="32" s="26" customFormat="1" ht="15">
      <c r="A32" s="22"/>
    </row>
    <row r="33" spans="1:2" s="26" customFormat="1" ht="15">
      <c r="A33" s="25"/>
      <c r="B33" s="27"/>
    </row>
    <row r="34" s="26" customFormat="1" ht="15">
      <c r="A34" s="22"/>
    </row>
    <row r="35" s="26" customFormat="1" ht="15">
      <c r="A35" s="25"/>
    </row>
  </sheetData>
  <sheetProtection/>
  <printOptions/>
  <pageMargins left="0.35433070866141736" right="0.15748031496062992" top="0.5511811023622047" bottom="0.2362204724409449" header="0.2755905511811024" footer="0.5118110236220472"/>
  <pageSetup horizontalDpi="600" verticalDpi="600" orientation="portrait" paperSize="9" scale="95" r:id="rId7"/>
  <headerFooter alignWithMargins="0">
    <oddHeader>&amp;C&amp;"Arial,Fett"&amp;11U8 STB-Hallensaison 2019</oddHeader>
  </headerFooter>
  <drawing r:id="rId6"/>
  <legacyDrawing r:id="rId5"/>
  <oleObjects>
    <oleObject progId="Acrobat Document" dvAspect="DVASPECT_ICON" shapeId="13348669" r:id="rId1"/>
    <oleObject progId="Document" dvAspect="DVASPECT_ICON" shapeId="13371119" r:id="rId2"/>
    <oleObject progId="Acrobat Document" dvAspect="DVASPECT_ICON" shapeId="1683130" r:id="rId3"/>
    <oleObject progId="Document" dvAspect="DVASPECT_ICON" shapeId="1683131" r:id="rId4"/>
  </oleObjects>
</worksheet>
</file>

<file path=xl/worksheets/sheet2.xml><?xml version="1.0" encoding="utf-8"?>
<worksheet xmlns="http://schemas.openxmlformats.org/spreadsheetml/2006/main" xmlns:r="http://schemas.openxmlformats.org/officeDocument/2006/relationships">
  <sheetPr codeName="Tabelle3">
    <tabColor indexed="13"/>
  </sheetPr>
  <dimension ref="A1:Q39"/>
  <sheetViews>
    <sheetView view="pageLayout" workbookViewId="0" topLeftCell="A1">
      <selection activeCell="G21" sqref="G21"/>
    </sheetView>
  </sheetViews>
  <sheetFormatPr defaultColWidth="11.421875" defaultRowHeight="12.75"/>
  <cols>
    <col min="1" max="1" width="11.57421875" style="49" customWidth="1"/>
    <col min="2" max="2" width="3.8515625" style="49" customWidth="1"/>
    <col min="3" max="3" width="28.8515625" style="50" customWidth="1"/>
    <col min="4" max="4" width="3.140625" style="51" customWidth="1"/>
    <col min="5" max="5" width="18.28125" style="49" bestFit="1" customWidth="1"/>
    <col min="6" max="6" width="3.57421875" style="50" customWidth="1"/>
    <col min="7" max="7" width="18.8515625" style="51" customWidth="1"/>
    <col min="8" max="8" width="3.140625" style="49" customWidth="1"/>
    <col min="9" max="9" width="19.28125" style="50" customWidth="1"/>
    <col min="10" max="10" width="3.8515625" style="51" customWidth="1"/>
    <col min="11" max="11" width="29.421875" style="49" customWidth="1"/>
    <col min="12" max="12" width="3.28125" style="50" customWidth="1"/>
    <col min="13" max="13" width="16.28125" style="51" customWidth="1"/>
    <col min="14" max="14" width="5.140625" style="52" customWidth="1"/>
    <col min="15" max="15" width="18.7109375" style="50" customWidth="1"/>
    <col min="16" max="16" width="2.8515625" style="52" customWidth="1"/>
    <col min="17" max="17" width="19.00390625" style="50" customWidth="1"/>
    <col min="18" max="16384" width="11.421875" style="50" customWidth="1"/>
  </cols>
  <sheetData>
    <row r="1" spans="1:9" ht="12.75">
      <c r="A1" s="3" t="s">
        <v>22</v>
      </c>
      <c r="B1" s="4"/>
      <c r="C1" s="5"/>
      <c r="D1" s="12"/>
      <c r="E1" s="4"/>
      <c r="F1" s="5"/>
      <c r="G1" s="12"/>
      <c r="H1" s="4"/>
      <c r="I1" s="52"/>
    </row>
    <row r="2" spans="2:9" s="3" customFormat="1" ht="12.75">
      <c r="B2" s="13"/>
      <c r="C2" s="3" t="s">
        <v>42</v>
      </c>
      <c r="E2" s="12"/>
      <c r="G2" s="13"/>
      <c r="H2" s="9"/>
      <c r="I2" s="9"/>
    </row>
    <row r="3" spans="1:9" s="51" customFormat="1" ht="12.75">
      <c r="A3" s="31">
        <v>1</v>
      </c>
      <c r="B3" s="10"/>
      <c r="C3" s="12" t="s">
        <v>43</v>
      </c>
      <c r="D3" s="123">
        <v>7</v>
      </c>
      <c r="E3" s="12" t="s">
        <v>94</v>
      </c>
      <c r="F3" s="12"/>
      <c r="G3" s="56"/>
      <c r="I3" s="56"/>
    </row>
    <row r="4" spans="1:9" s="51" customFormat="1" ht="12.75">
      <c r="A4" s="31">
        <v>2</v>
      </c>
      <c r="B4" s="10"/>
      <c r="C4" s="12" t="s">
        <v>44</v>
      </c>
      <c r="D4" s="123">
        <v>8</v>
      </c>
      <c r="E4" s="12" t="s">
        <v>24</v>
      </c>
      <c r="F4" s="9"/>
      <c r="G4" s="56"/>
      <c r="H4" s="54"/>
      <c r="I4" s="56"/>
    </row>
    <row r="5" spans="1:10" s="51" customFormat="1" ht="12.75">
      <c r="A5" s="31">
        <v>3</v>
      </c>
      <c r="B5" s="10"/>
      <c r="C5" s="12" t="s">
        <v>72</v>
      </c>
      <c r="D5" s="12">
        <v>9</v>
      </c>
      <c r="E5" s="9" t="s">
        <v>101</v>
      </c>
      <c r="F5" s="9"/>
      <c r="G5" s="12"/>
      <c r="I5" s="56"/>
      <c r="J5" s="54"/>
    </row>
    <row r="6" spans="1:10" s="51" customFormat="1" ht="12.75">
      <c r="A6" s="31">
        <v>4</v>
      </c>
      <c r="B6" s="10"/>
      <c r="C6" s="9" t="s">
        <v>69</v>
      </c>
      <c r="D6" s="12">
        <v>10</v>
      </c>
      <c r="E6" s="12" t="s">
        <v>102</v>
      </c>
      <c r="F6" s="12"/>
      <c r="G6" s="56"/>
      <c r="I6" s="56"/>
      <c r="J6" s="54"/>
    </row>
    <row r="7" spans="1:9" s="51" customFormat="1" ht="12.75">
      <c r="A7" s="31">
        <v>5</v>
      </c>
      <c r="B7" s="10"/>
      <c r="C7" s="12" t="s">
        <v>68</v>
      </c>
      <c r="D7" s="12">
        <v>11</v>
      </c>
      <c r="E7" s="12" t="s">
        <v>103</v>
      </c>
      <c r="F7" s="12"/>
      <c r="G7" s="56"/>
      <c r="I7" s="56"/>
    </row>
    <row r="8" spans="1:9" s="51" customFormat="1" ht="12.75">
      <c r="A8" s="31">
        <v>6</v>
      </c>
      <c r="B8" s="10"/>
      <c r="C8" s="12" t="s">
        <v>93</v>
      </c>
      <c r="D8" s="12"/>
      <c r="E8" s="12"/>
      <c r="F8" s="12"/>
      <c r="G8" s="56"/>
      <c r="I8" s="56"/>
    </row>
    <row r="9" spans="2:10" s="51" customFormat="1" ht="13.5" thickBot="1">
      <c r="B9" s="57"/>
      <c r="C9" s="58"/>
      <c r="D9" s="58"/>
      <c r="E9" s="58"/>
      <c r="F9" s="59"/>
      <c r="G9" s="49"/>
      <c r="I9" s="56"/>
      <c r="J9" s="54"/>
    </row>
    <row r="10" spans="1:10" s="55" customFormat="1" ht="12.75">
      <c r="A10" s="10" t="s">
        <v>45</v>
      </c>
      <c r="C10" s="34">
        <v>43421</v>
      </c>
      <c r="D10" s="59"/>
      <c r="E10" s="59"/>
      <c r="F10" s="59"/>
      <c r="H10" s="51"/>
      <c r="J10" s="54"/>
    </row>
    <row r="11" spans="1:10" s="55" customFormat="1" ht="12.75">
      <c r="A11" s="10"/>
      <c r="C11" s="124" t="s">
        <v>84</v>
      </c>
      <c r="D11" s="30"/>
      <c r="E11" s="59"/>
      <c r="F11" s="59"/>
      <c r="H11" s="54"/>
      <c r="J11" s="54"/>
    </row>
    <row r="12" spans="3:10" s="6" customFormat="1" ht="13.5" thickBot="1">
      <c r="C12" s="33" t="s">
        <v>104</v>
      </c>
      <c r="D12" s="30" t="s">
        <v>9</v>
      </c>
      <c r="E12" s="30" t="s">
        <v>9</v>
      </c>
      <c r="F12" s="30"/>
      <c r="H12" s="12"/>
      <c r="J12" s="9"/>
    </row>
    <row r="13" spans="1:10" s="51" customFormat="1" ht="13.5" thickBot="1">
      <c r="A13" s="10"/>
      <c r="C13" s="61"/>
      <c r="G13" s="57"/>
      <c r="H13" s="54"/>
      <c r="I13" s="57"/>
      <c r="J13" s="54"/>
    </row>
    <row r="14" spans="1:10" s="51" customFormat="1" ht="12.75">
      <c r="A14" s="10" t="s">
        <v>46</v>
      </c>
      <c r="C14" s="34">
        <v>43442</v>
      </c>
      <c r="D14" s="60"/>
      <c r="G14" s="57"/>
      <c r="H14" s="54"/>
      <c r="I14" s="57"/>
      <c r="J14" s="54"/>
    </row>
    <row r="15" spans="1:10" s="51" customFormat="1" ht="12.75">
      <c r="A15" s="10"/>
      <c r="C15" s="124" t="s">
        <v>84</v>
      </c>
      <c r="D15" s="12"/>
      <c r="G15" s="57"/>
      <c r="I15" s="57"/>
      <c r="J15" s="54"/>
    </row>
    <row r="16" spans="1:10" s="51" customFormat="1" ht="13.5" thickBot="1">
      <c r="A16" s="10"/>
      <c r="C16" s="68" t="s">
        <v>105</v>
      </c>
      <c r="E16" s="51" t="s">
        <v>9</v>
      </c>
      <c r="G16" s="57"/>
      <c r="I16" s="57"/>
      <c r="J16" s="54"/>
    </row>
    <row r="17" spans="1:10" s="51" customFormat="1" ht="13.5" thickBot="1">
      <c r="A17" s="10"/>
      <c r="C17" s="62"/>
      <c r="G17" s="57"/>
      <c r="I17" s="57"/>
      <c r="J17" s="54"/>
    </row>
    <row r="18" spans="1:10" s="51" customFormat="1" ht="12.75">
      <c r="A18" s="10" t="s">
        <v>47</v>
      </c>
      <c r="C18" s="34">
        <v>43498</v>
      </c>
      <c r="D18" s="60"/>
      <c r="G18" s="57"/>
      <c r="H18" s="54"/>
      <c r="I18" s="57"/>
      <c r="J18" s="54"/>
    </row>
    <row r="19" spans="1:10" s="51" customFormat="1" ht="12.75">
      <c r="A19" s="10"/>
      <c r="C19" s="124" t="s">
        <v>84</v>
      </c>
      <c r="D19" s="12"/>
      <c r="G19" s="57"/>
      <c r="I19" s="57"/>
      <c r="J19" s="54"/>
    </row>
    <row r="20" spans="1:10" s="51" customFormat="1" ht="13.5" thickBot="1">
      <c r="A20" s="10"/>
      <c r="C20" s="68" t="s">
        <v>32</v>
      </c>
      <c r="E20" s="51" t="s">
        <v>9</v>
      </c>
      <c r="G20" s="57"/>
      <c r="I20" s="57"/>
      <c r="J20" s="54"/>
    </row>
    <row r="21" spans="1:10" s="51" customFormat="1" ht="13.5" thickBot="1">
      <c r="A21" s="10"/>
      <c r="C21" s="62"/>
      <c r="G21" s="57"/>
      <c r="I21" s="57"/>
      <c r="J21" s="54"/>
    </row>
    <row r="22" spans="1:10" s="51" customFormat="1" ht="12.75">
      <c r="A22" s="10" t="s">
        <v>100</v>
      </c>
      <c r="C22" s="34">
        <v>43540</v>
      </c>
      <c r="D22" s="60"/>
      <c r="G22" s="57"/>
      <c r="H22" s="54"/>
      <c r="I22" s="57"/>
      <c r="J22" s="54"/>
    </row>
    <row r="23" spans="1:10" s="51" customFormat="1" ht="12.75">
      <c r="A23" s="10"/>
      <c r="C23" s="32" t="s">
        <v>106</v>
      </c>
      <c r="D23" s="12"/>
      <c r="G23" s="57"/>
      <c r="I23" s="57"/>
      <c r="J23" s="54"/>
    </row>
    <row r="24" spans="1:10" s="51" customFormat="1" ht="13.5" thickBot="1">
      <c r="A24" s="10"/>
      <c r="C24" s="68" t="s">
        <v>106</v>
      </c>
      <c r="E24" s="51" t="s">
        <v>9</v>
      </c>
      <c r="G24" s="57"/>
      <c r="I24" s="57"/>
      <c r="J24" s="54"/>
    </row>
    <row r="25" spans="1:10" s="51" customFormat="1" ht="12.75">
      <c r="A25" s="10"/>
      <c r="C25" s="62"/>
      <c r="G25" s="57"/>
      <c r="I25" s="57"/>
      <c r="J25" s="54"/>
    </row>
    <row r="26" spans="1:16" s="53" customFormat="1" ht="12.75">
      <c r="A26" s="8" t="s">
        <v>52</v>
      </c>
      <c r="B26" s="63"/>
      <c r="C26" s="11" t="s">
        <v>107</v>
      </c>
      <c r="E26" s="63"/>
      <c r="F26" s="51"/>
      <c r="H26" s="63"/>
      <c r="I26" s="54"/>
      <c r="K26" s="63"/>
      <c r="L26" s="58"/>
      <c r="N26" s="63"/>
      <c r="O26" s="58"/>
      <c r="P26" s="63"/>
    </row>
    <row r="27" spans="1:17" s="48" customFormat="1" ht="12.75">
      <c r="A27" s="13"/>
      <c r="B27" s="52"/>
      <c r="C27" s="3" t="s">
        <v>108</v>
      </c>
      <c r="D27" s="53"/>
      <c r="E27" s="52"/>
      <c r="G27" s="53"/>
      <c r="H27" s="52"/>
      <c r="J27" s="53"/>
      <c r="M27" s="53"/>
      <c r="N27" s="52"/>
      <c r="P27" s="52"/>
      <c r="Q27" s="64"/>
    </row>
    <row r="28" spans="1:17" s="48" customFormat="1" ht="13.5" thickBot="1">
      <c r="A28" s="13"/>
      <c r="B28" s="52"/>
      <c r="C28" s="3"/>
      <c r="D28" s="53"/>
      <c r="E28" s="52"/>
      <c r="G28" s="53"/>
      <c r="H28" s="52"/>
      <c r="J28" s="53"/>
      <c r="M28" s="53"/>
      <c r="N28" s="52"/>
      <c r="P28" s="52"/>
      <c r="Q28" s="64"/>
    </row>
    <row r="29" spans="1:17" s="48" customFormat="1" ht="12.75">
      <c r="A29" s="13"/>
      <c r="B29" s="52"/>
      <c r="C29" s="70" t="s">
        <v>48</v>
      </c>
      <c r="D29" s="53"/>
      <c r="E29" s="52"/>
      <c r="G29" s="53"/>
      <c r="H29" s="52"/>
      <c r="J29" s="53"/>
      <c r="M29" s="53"/>
      <c r="N29" s="52"/>
      <c r="P29" s="52"/>
      <c r="Q29" s="64"/>
    </row>
    <row r="30" spans="1:17" s="48" customFormat="1" ht="12.75">
      <c r="A30" s="13"/>
      <c r="B30" s="52"/>
      <c r="C30" s="71" t="s">
        <v>49</v>
      </c>
      <c r="D30" s="53"/>
      <c r="E30" s="52"/>
      <c r="G30" s="53"/>
      <c r="H30" s="52"/>
      <c r="J30" s="53"/>
      <c r="M30" s="53"/>
      <c r="N30" s="52"/>
      <c r="P30" s="52"/>
      <c r="Q30" s="64"/>
    </row>
    <row r="31" spans="1:17" s="48" customFormat="1" ht="12.75">
      <c r="A31" s="13"/>
      <c r="B31" s="52"/>
      <c r="C31" s="71" t="s">
        <v>50</v>
      </c>
      <c r="D31" s="53"/>
      <c r="E31" s="52"/>
      <c r="G31" s="53"/>
      <c r="H31" s="52"/>
      <c r="J31" s="53"/>
      <c r="M31" s="53"/>
      <c r="N31" s="52"/>
      <c r="P31" s="52"/>
      <c r="Q31" s="64"/>
    </row>
    <row r="32" spans="1:17" s="48" customFormat="1" ht="13.5" thickBot="1">
      <c r="A32" s="13"/>
      <c r="B32" s="52"/>
      <c r="C32" s="72" t="s">
        <v>51</v>
      </c>
      <c r="D32" s="53"/>
      <c r="E32" s="52"/>
      <c r="G32" s="53"/>
      <c r="H32" s="52"/>
      <c r="J32" s="53"/>
      <c r="M32" s="53"/>
      <c r="N32" s="52"/>
      <c r="P32" s="52"/>
      <c r="Q32" s="64"/>
    </row>
    <row r="33" spans="1:11" ht="12.75">
      <c r="A33" s="65"/>
      <c r="B33" s="65"/>
      <c r="K33" s="52"/>
    </row>
    <row r="34" spans="4:7" ht="12.75">
      <c r="D34" s="50"/>
      <c r="E34" s="50"/>
      <c r="G34" s="50"/>
    </row>
    <row r="35" spans="4:7" ht="12.75">
      <c r="D35" s="50"/>
      <c r="E35" s="50"/>
      <c r="G35" s="50"/>
    </row>
    <row r="36" spans="4:7" ht="12.75">
      <c r="D36" s="50"/>
      <c r="E36" s="50"/>
      <c r="G36" s="50"/>
    </row>
    <row r="39" spans="3:5" ht="12.75">
      <c r="C39" s="54"/>
      <c r="D39" s="54"/>
      <c r="E39" s="54"/>
    </row>
  </sheetData>
  <sheetProtection/>
  <printOptions/>
  <pageMargins left="0.35433070866141736" right="0.15748031496062992" top="0.5511811023622047" bottom="0.2362204724409449" header="0.2755905511811024" footer="0.5118110236220472"/>
  <pageSetup horizontalDpi="600" verticalDpi="600" orientation="landscape" paperSize="9" scale="95" r:id="rId1"/>
  <headerFooter alignWithMargins="0">
    <oddHeader>&amp;C&amp;"Arial,Fett"&amp;14U8 STB-Hallensaison 2019</oddHeader>
  </headerFooter>
</worksheet>
</file>

<file path=xl/worksheets/sheet3.xml><?xml version="1.0" encoding="utf-8"?>
<worksheet xmlns="http://schemas.openxmlformats.org/spreadsheetml/2006/main" xmlns:r="http://schemas.openxmlformats.org/officeDocument/2006/relationships">
  <sheetPr codeName="Tabelle1"/>
  <dimension ref="A1:Z111"/>
  <sheetViews>
    <sheetView showGridLines="0" workbookViewId="0" topLeftCell="A1">
      <selection activeCell="W17" sqref="W17"/>
    </sheetView>
  </sheetViews>
  <sheetFormatPr defaultColWidth="11.421875" defaultRowHeight="12.75"/>
  <cols>
    <col min="1" max="1" width="11.57421875" style="0" customWidth="1"/>
    <col min="2" max="2" width="5.57421875" style="0" customWidth="1"/>
    <col min="3" max="3" width="4.7109375" style="0" customWidth="1"/>
    <col min="4" max="4" width="8.57421875" style="2" customWidth="1"/>
    <col min="5" max="5" width="18.7109375" style="0" customWidth="1"/>
    <col min="6" max="6" width="2.8515625" style="0" customWidth="1"/>
    <col min="7" max="7" width="3.28125" style="0" customWidth="1"/>
    <col min="8" max="8" width="2.7109375" style="0" customWidth="1"/>
    <col min="9" max="10" width="2.8515625" style="0" customWidth="1"/>
    <col min="11" max="11" width="3.7109375" style="0" customWidth="1"/>
    <col min="12" max="12" width="2.57421875" style="0" customWidth="1"/>
    <col min="13" max="13" width="2.8515625" style="0" customWidth="1"/>
    <col min="14" max="14" width="18.8515625" style="0" customWidth="1"/>
    <col min="15" max="15" width="4.140625" style="2" customWidth="1"/>
    <col min="16" max="16" width="2.28125" style="2" customWidth="1"/>
    <col min="17" max="17" width="3.8515625" style="2" customWidth="1"/>
    <col min="18" max="18" width="2.421875" style="2" customWidth="1"/>
    <col min="19" max="19" width="3.8515625" style="2" customWidth="1"/>
    <col min="20" max="20" width="1.1484375" style="2" customWidth="1"/>
    <col min="21" max="21" width="5.140625" style="2" customWidth="1"/>
    <col min="22" max="22" width="1.57421875" style="2" customWidth="1"/>
    <col min="23" max="23" width="5.140625" style="2" customWidth="1"/>
    <col min="24" max="24" width="6.8515625" style="0" bestFit="1" customWidth="1"/>
    <col min="25" max="36" width="11.421875" style="0" customWidth="1"/>
  </cols>
  <sheetData>
    <row r="1" spans="1:23" s="7" customFormat="1" ht="12.75">
      <c r="A1" s="28" t="s">
        <v>6</v>
      </c>
      <c r="B1" s="35"/>
      <c r="C1" s="35"/>
      <c r="D1" s="43"/>
      <c r="E1" s="155">
        <f>Spielplan!C10</f>
        <v>43421</v>
      </c>
      <c r="F1" s="156"/>
      <c r="G1" s="156"/>
      <c r="H1" s="156"/>
      <c r="I1" s="156"/>
      <c r="J1" s="156"/>
      <c r="K1" s="156"/>
      <c r="L1" s="156"/>
      <c r="M1" s="156"/>
      <c r="N1" s="156"/>
      <c r="O1" s="156"/>
      <c r="P1" s="156"/>
      <c r="Q1" s="13"/>
      <c r="R1" s="13"/>
      <c r="S1" s="13"/>
      <c r="T1" s="13"/>
      <c r="U1" s="13"/>
      <c r="V1" s="13"/>
      <c r="W1" s="13"/>
    </row>
    <row r="2" spans="1:23" s="7" customFormat="1" ht="12.75">
      <c r="A2" s="28" t="s">
        <v>31</v>
      </c>
      <c r="B2" s="35"/>
      <c r="C2" s="35"/>
      <c r="D2" s="43"/>
      <c r="E2" s="67" t="str">
        <f>Spielplan!C12</f>
        <v>NLV Vaihingen</v>
      </c>
      <c r="F2" s="1"/>
      <c r="G2" s="1"/>
      <c r="H2" s="1"/>
      <c r="I2" s="1"/>
      <c r="J2" s="1"/>
      <c r="K2" s="1"/>
      <c r="L2" s="1"/>
      <c r="M2" s="1"/>
      <c r="N2" s="1"/>
      <c r="O2" s="1"/>
      <c r="P2" s="1"/>
      <c r="Q2" s="13"/>
      <c r="R2" s="13"/>
      <c r="S2" s="13"/>
      <c r="T2" s="13"/>
      <c r="U2" s="13"/>
      <c r="V2" s="13"/>
      <c r="W2" s="13"/>
    </row>
    <row r="3" spans="1:23" s="7" customFormat="1" ht="12.75">
      <c r="A3" s="28" t="s">
        <v>7</v>
      </c>
      <c r="B3" s="35"/>
      <c r="C3" s="35"/>
      <c r="D3" s="43"/>
      <c r="E3" s="3" t="s">
        <v>114</v>
      </c>
      <c r="O3" s="13"/>
      <c r="P3" s="13"/>
      <c r="Q3" s="13"/>
      <c r="R3" s="13"/>
      <c r="S3" s="13"/>
      <c r="T3" s="13"/>
      <c r="U3" s="13"/>
      <c r="V3" s="13"/>
      <c r="W3" s="13"/>
    </row>
    <row r="4" spans="1:23" s="7" customFormat="1" ht="12.75">
      <c r="A4" s="28" t="s">
        <v>20</v>
      </c>
      <c r="B4" s="35"/>
      <c r="C4" s="35"/>
      <c r="D4" s="43"/>
      <c r="E4" s="3" t="s">
        <v>113</v>
      </c>
      <c r="O4" s="13"/>
      <c r="P4" s="13"/>
      <c r="Q4" s="13"/>
      <c r="R4" s="13"/>
      <c r="S4" s="13"/>
      <c r="T4" s="13"/>
      <c r="U4" s="13"/>
      <c r="V4" s="13"/>
      <c r="W4" s="13"/>
    </row>
    <row r="5" spans="1:23" s="7" customFormat="1" ht="12.75">
      <c r="A5" s="28" t="s">
        <v>8</v>
      </c>
      <c r="B5" s="35"/>
      <c r="C5" s="35"/>
      <c r="D5" s="43"/>
      <c r="E5" s="155" t="str">
        <f>Spielplan!C11</f>
        <v>11:00 Uhr</v>
      </c>
      <c r="F5" s="156"/>
      <c r="G5" s="156"/>
      <c r="H5" s="156"/>
      <c r="I5" s="156"/>
      <c r="J5" s="156"/>
      <c r="K5" s="156"/>
      <c r="L5" s="156"/>
      <c r="M5" s="156"/>
      <c r="N5" s="156"/>
      <c r="O5" s="156"/>
      <c r="P5" s="156"/>
      <c r="Q5" s="13"/>
      <c r="R5" s="13"/>
      <c r="S5" s="13"/>
      <c r="T5" s="13"/>
      <c r="U5" s="13"/>
      <c r="V5" s="13"/>
      <c r="W5" s="13"/>
    </row>
    <row r="6" spans="1:23" s="38" customFormat="1" ht="12.75">
      <c r="A6" s="36" t="s">
        <v>21</v>
      </c>
      <c r="B6" s="37"/>
      <c r="C6" s="37"/>
      <c r="D6" s="125"/>
      <c r="E6" s="7" t="s">
        <v>53</v>
      </c>
      <c r="I6" s="7"/>
      <c r="Q6" s="39"/>
      <c r="R6" s="39"/>
      <c r="S6" s="39"/>
      <c r="T6" s="40"/>
      <c r="U6" s="39"/>
      <c r="V6" s="40"/>
      <c r="W6" s="41"/>
    </row>
    <row r="7" spans="1:23" s="38" customFormat="1" ht="12.75">
      <c r="A7" s="36" t="s">
        <v>34</v>
      </c>
      <c r="B7" s="37"/>
      <c r="C7" s="37"/>
      <c r="D7" s="125"/>
      <c r="E7" s="42" t="s">
        <v>83</v>
      </c>
      <c r="I7" s="7"/>
      <c r="Q7" s="39"/>
      <c r="R7" s="39"/>
      <c r="S7" s="39"/>
      <c r="T7" s="40"/>
      <c r="U7" s="39"/>
      <c r="V7" s="40"/>
      <c r="W7" s="41"/>
    </row>
    <row r="8" spans="1:23" s="38" customFormat="1" ht="12.75">
      <c r="A8" s="7" t="str">
        <f>Spielplan!A10</f>
        <v>1. Spieltag</v>
      </c>
      <c r="B8" s="37"/>
      <c r="C8" s="37"/>
      <c r="D8" s="125"/>
      <c r="E8" s="42"/>
      <c r="I8" s="7"/>
      <c r="Q8" s="39"/>
      <c r="R8" s="39"/>
      <c r="S8" s="39"/>
      <c r="T8" s="40"/>
      <c r="U8" s="39"/>
      <c r="V8" s="40"/>
      <c r="W8" s="41"/>
    </row>
    <row r="9" spans="1:23" s="7" customFormat="1" ht="12.75">
      <c r="A9" s="28"/>
      <c r="B9" s="35"/>
      <c r="C9" s="35"/>
      <c r="D9" s="43"/>
      <c r="O9" s="13"/>
      <c r="P9" s="13"/>
      <c r="Q9" s="13"/>
      <c r="R9" s="13"/>
      <c r="S9" s="13"/>
      <c r="T9" s="13"/>
      <c r="U9" s="13"/>
      <c r="V9" s="13"/>
      <c r="W9" s="13"/>
    </row>
    <row r="10" spans="1:23" s="7" customFormat="1" ht="12.75">
      <c r="A10" s="28" t="s">
        <v>10</v>
      </c>
      <c r="B10" s="35"/>
      <c r="C10" s="35"/>
      <c r="D10" s="43" t="s">
        <v>74</v>
      </c>
      <c r="E10" s="30" t="str">
        <f>Spielplan!C3</f>
        <v>TV Stammheim 1</v>
      </c>
      <c r="G10" s="158" t="s">
        <v>75</v>
      </c>
      <c r="H10" s="158"/>
      <c r="I10" s="9" t="str">
        <f>Spielplan!C4</f>
        <v>TV Stammheim 2</v>
      </c>
      <c r="J10" s="9"/>
      <c r="O10" s="13"/>
      <c r="P10" s="13"/>
      <c r="Q10" s="13"/>
      <c r="R10" s="13"/>
      <c r="S10" s="13"/>
      <c r="T10" s="13"/>
      <c r="U10" s="13"/>
      <c r="V10" s="13"/>
      <c r="W10" s="13"/>
    </row>
    <row r="11" spans="1:23" s="7" customFormat="1" ht="12.75">
      <c r="A11" s="28"/>
      <c r="B11" s="35"/>
      <c r="C11" s="35"/>
      <c r="D11" s="43"/>
      <c r="E11" s="30" t="str">
        <f>Spielplan!C5</f>
        <v>TV Stammheim 3</v>
      </c>
      <c r="I11" s="9" t="str">
        <f>Spielplan!C6</f>
        <v>NLV Vaihingen 1</v>
      </c>
      <c r="J11" s="9"/>
      <c r="O11" s="13"/>
      <c r="P11" s="13"/>
      <c r="Q11" s="13"/>
      <c r="R11" s="13"/>
      <c r="S11" s="13"/>
      <c r="T11" s="13"/>
      <c r="U11" s="13"/>
      <c r="V11" s="13"/>
      <c r="W11" s="13"/>
    </row>
    <row r="12" spans="1:23" s="7" customFormat="1" ht="12.75">
      <c r="A12" s="28"/>
      <c r="B12" s="35"/>
      <c r="C12" s="35"/>
      <c r="D12" s="43"/>
      <c r="E12" s="30" t="str">
        <f>Spielplan!C7</f>
        <v>NLV Vaihingen 2</v>
      </c>
      <c r="I12" s="9" t="str">
        <f>Spielplan!E3</f>
        <v>TSV Ötisheim 2</v>
      </c>
      <c r="J12" s="9"/>
      <c r="O12" s="13"/>
      <c r="P12" s="13"/>
      <c r="Q12" s="13"/>
      <c r="R12" s="13"/>
      <c r="S12" s="13"/>
      <c r="T12" s="13"/>
      <c r="U12" s="13"/>
      <c r="V12" s="13"/>
      <c r="W12" s="13"/>
    </row>
    <row r="13" spans="1:23" s="7" customFormat="1" ht="12.75">
      <c r="A13" s="28"/>
      <c r="B13" s="35"/>
      <c r="C13" s="35"/>
      <c r="D13" s="43"/>
      <c r="E13" s="30" t="str">
        <f>Spielplan!C8</f>
        <v>TSV Ötisheim 1</v>
      </c>
      <c r="I13" s="9" t="str">
        <f>Spielplan!E4</f>
        <v>TSV Grafenau</v>
      </c>
      <c r="J13" s="9"/>
      <c r="O13" s="13"/>
      <c r="P13" s="13"/>
      <c r="Q13" s="13"/>
      <c r="R13" s="13"/>
      <c r="S13" s="13"/>
      <c r="T13" s="4"/>
      <c r="U13" s="4"/>
      <c r="V13" s="2"/>
      <c r="W13" s="4"/>
    </row>
    <row r="14" spans="1:23" s="7" customFormat="1" ht="12.75">
      <c r="A14" s="28"/>
      <c r="B14" s="35"/>
      <c r="C14" s="35"/>
      <c r="D14" s="43"/>
      <c r="E14" s="30" t="str">
        <f>Spielplan!E5</f>
        <v>TV Hohenklingen</v>
      </c>
      <c r="I14" s="9" t="str">
        <f>Spielplan!E6</f>
        <v>TV Waldrennach 1</v>
      </c>
      <c r="J14" s="9"/>
      <c r="O14" s="13"/>
      <c r="P14" s="13"/>
      <c r="Q14" s="13"/>
      <c r="R14" s="13"/>
      <c r="S14" s="13"/>
      <c r="T14" s="4"/>
      <c r="U14" s="4"/>
      <c r="V14" s="2"/>
      <c r="W14" s="4"/>
    </row>
    <row r="15" spans="1:23" s="7" customFormat="1" ht="12.75">
      <c r="A15" s="28"/>
      <c r="B15" s="35"/>
      <c r="C15" s="35"/>
      <c r="D15" s="43"/>
      <c r="E15" s="30" t="str">
        <f>Spielplan!E7</f>
        <v>TV Waldrennach 2</v>
      </c>
      <c r="O15" s="13"/>
      <c r="P15" s="13"/>
      <c r="Q15" s="13"/>
      <c r="R15" s="13"/>
      <c r="S15" s="13"/>
      <c r="T15" s="4"/>
      <c r="U15" s="4"/>
      <c r="V15" s="2"/>
      <c r="W15" s="4"/>
    </row>
    <row r="16" spans="1:23" s="7" customFormat="1" ht="12.75">
      <c r="A16" s="42"/>
      <c r="B16" s="35"/>
      <c r="C16" s="35"/>
      <c r="D16" s="43"/>
      <c r="N16" s="13"/>
      <c r="O16" s="2"/>
      <c r="P16" s="13"/>
      <c r="Q16" s="13"/>
      <c r="R16" s="13"/>
      <c r="S16" s="13"/>
      <c r="T16" s="4"/>
      <c r="U16" s="4"/>
      <c r="V16" s="2"/>
      <c r="W16" s="4"/>
    </row>
    <row r="17" spans="1:23" s="3" customFormat="1" ht="12.75">
      <c r="A17" s="120" t="s">
        <v>60</v>
      </c>
      <c r="B17" s="43"/>
      <c r="C17" s="43"/>
      <c r="D17" s="43"/>
      <c r="E17" s="13"/>
      <c r="F17" s="13"/>
      <c r="G17" s="13"/>
      <c r="H17" s="13"/>
      <c r="I17" s="13"/>
      <c r="J17" s="13"/>
      <c r="K17" s="13"/>
      <c r="L17" s="13"/>
      <c r="M17" s="13"/>
      <c r="N17" s="13"/>
      <c r="O17" s="2"/>
      <c r="P17" s="13"/>
      <c r="Q17" s="13"/>
      <c r="R17" s="13"/>
      <c r="S17" s="13"/>
      <c r="T17" s="4"/>
      <c r="U17" s="4"/>
      <c r="V17" s="2"/>
      <c r="W17" s="4"/>
    </row>
    <row r="18" spans="1:23" s="3" customFormat="1" ht="12.75">
      <c r="A18" s="29"/>
      <c r="B18" s="43"/>
      <c r="C18" s="43"/>
      <c r="D18" s="43"/>
      <c r="E18" s="13"/>
      <c r="F18" s="13"/>
      <c r="G18" s="13"/>
      <c r="H18" s="13"/>
      <c r="I18" s="13"/>
      <c r="J18" s="13"/>
      <c r="K18" s="13"/>
      <c r="L18" s="13"/>
      <c r="M18" s="13"/>
      <c r="N18" s="13"/>
      <c r="O18" s="2"/>
      <c r="P18" s="13"/>
      <c r="Q18" s="13"/>
      <c r="R18" s="13"/>
      <c r="S18" s="13"/>
      <c r="T18" s="4"/>
      <c r="U18" s="4"/>
      <c r="V18" s="2"/>
      <c r="W18" s="4"/>
    </row>
    <row r="19" spans="1:21" s="3" customFormat="1" ht="12.75">
      <c r="A19" s="132" t="s">
        <v>0</v>
      </c>
      <c r="B19" s="43" t="s">
        <v>54</v>
      </c>
      <c r="C19" s="43" t="s">
        <v>70</v>
      </c>
      <c r="D19" s="43" t="s">
        <v>73</v>
      </c>
      <c r="E19" s="13" t="s">
        <v>1</v>
      </c>
      <c r="F19" s="13"/>
      <c r="G19" s="7" t="s">
        <v>2</v>
      </c>
      <c r="H19" s="13"/>
      <c r="I19" s="13"/>
      <c r="J19" s="13"/>
      <c r="K19" s="13"/>
      <c r="L19" s="13"/>
      <c r="M19" s="13"/>
      <c r="N19" s="13" t="s">
        <v>3</v>
      </c>
      <c r="O19" s="2"/>
      <c r="P19" s="13" t="s">
        <v>35</v>
      </c>
      <c r="Q19" s="13"/>
      <c r="R19" s="13"/>
      <c r="S19" s="134"/>
      <c r="T19" s="134" t="s">
        <v>4</v>
      </c>
      <c r="U19" s="134"/>
    </row>
    <row r="20" spans="1:21" s="3" customFormat="1" ht="12.75">
      <c r="A20" s="29"/>
      <c r="B20" s="43"/>
      <c r="C20" s="43"/>
      <c r="D20" s="43"/>
      <c r="E20" s="13"/>
      <c r="F20" s="13"/>
      <c r="G20" s="13"/>
      <c r="H20" s="13"/>
      <c r="I20" s="13"/>
      <c r="J20" s="13"/>
      <c r="K20" s="13"/>
      <c r="L20" s="13"/>
      <c r="M20" s="13"/>
      <c r="N20" s="13"/>
      <c r="O20" s="13"/>
      <c r="P20" s="13"/>
      <c r="Q20" s="13"/>
      <c r="R20" s="13"/>
      <c r="S20" s="13"/>
      <c r="T20" s="13"/>
      <c r="U20" s="13"/>
    </row>
    <row r="21" spans="1:21" s="5" customFormat="1" ht="12.75">
      <c r="A21" s="29" t="str">
        <f>E5</f>
        <v>11:00 Uhr</v>
      </c>
      <c r="B21" s="44">
        <v>1</v>
      </c>
      <c r="C21" s="44">
        <v>1</v>
      </c>
      <c r="D21" s="44" t="s">
        <v>74</v>
      </c>
      <c r="E21" s="9" t="str">
        <f>T(E10)</f>
        <v>TV Stammheim 1</v>
      </c>
      <c r="F21" s="9" t="s">
        <v>5</v>
      </c>
      <c r="G21" s="157" t="str">
        <f>T(E11)</f>
        <v>TV Stammheim 3</v>
      </c>
      <c r="H21" s="157"/>
      <c r="I21" s="157"/>
      <c r="J21" s="157"/>
      <c r="K21" s="157"/>
      <c r="L21" s="157"/>
      <c r="M21" s="9"/>
      <c r="N21" s="9" t="str">
        <f>E14</f>
        <v>TV Hohenklingen</v>
      </c>
      <c r="O21" s="119"/>
      <c r="P21" s="118" t="s">
        <v>5</v>
      </c>
      <c r="Q21" s="119"/>
      <c r="R21" s="4"/>
      <c r="S21" s="136" t="str">
        <f>IF(O21="","0",IF(O21=Q21,"1",IF(O21&gt;Q21,"2","0")))</f>
        <v>0</v>
      </c>
      <c r="T21" s="135" t="s">
        <v>5</v>
      </c>
      <c r="U21" s="136" t="str">
        <f>IF(Q21="","0",IF(Q21=O21,"1",IF(Q21&gt;O21,"2","0")))</f>
        <v>0</v>
      </c>
    </row>
    <row r="22" spans="1:21" s="5" customFormat="1" ht="12.75">
      <c r="A22" s="29"/>
      <c r="B22" s="44">
        <v>2</v>
      </c>
      <c r="C22" s="44">
        <v>2</v>
      </c>
      <c r="D22" s="44" t="s">
        <v>74</v>
      </c>
      <c r="E22" s="9" t="str">
        <f>T(E12)</f>
        <v>NLV Vaihingen 2</v>
      </c>
      <c r="F22" s="9" t="s">
        <v>5</v>
      </c>
      <c r="G22" s="157" t="str">
        <f>T(E13)</f>
        <v>TSV Ötisheim 1</v>
      </c>
      <c r="H22" s="157"/>
      <c r="I22" s="157"/>
      <c r="J22" s="157"/>
      <c r="K22" s="157"/>
      <c r="L22" s="157"/>
      <c r="M22" s="9"/>
      <c r="N22" s="9" t="str">
        <f>E15</f>
        <v>TV Waldrennach 2</v>
      </c>
      <c r="O22" s="119"/>
      <c r="P22" s="118" t="s">
        <v>5</v>
      </c>
      <c r="Q22" s="119"/>
      <c r="R22" s="4"/>
      <c r="S22" s="136" t="str">
        <f>IF(O22="","0",IF(O22=Q22,"1",IF(O22&gt;Q22,"2","0")))</f>
        <v>0</v>
      </c>
      <c r="T22" s="135" t="s">
        <v>5</v>
      </c>
      <c r="U22" s="136" t="str">
        <f>IF(Q22="","0",IF(Q22=O22,"1",IF(Q22&gt;O22,"2","0")))</f>
        <v>0</v>
      </c>
    </row>
    <row r="23" spans="1:21" s="5" customFormat="1" ht="12.75">
      <c r="A23" s="29"/>
      <c r="B23"/>
      <c r="C23"/>
      <c r="D23" s="2"/>
      <c r="E23" s="1"/>
      <c r="F23" s="1"/>
      <c r="G23" s="1"/>
      <c r="H23" s="1"/>
      <c r="I23" s="1"/>
      <c r="J23" s="1"/>
      <c r="K23" s="1"/>
      <c r="L23" s="1"/>
      <c r="M23" s="1"/>
      <c r="N23" s="1"/>
      <c r="O23" s="4"/>
      <c r="P23" s="4"/>
      <c r="Q23" s="4"/>
      <c r="R23" s="4"/>
      <c r="S23" s="135"/>
      <c r="T23" s="135"/>
      <c r="U23" s="135"/>
    </row>
    <row r="24" spans="1:21" s="5" customFormat="1" ht="12.75">
      <c r="A24" s="29"/>
      <c r="B24" s="44">
        <v>3</v>
      </c>
      <c r="C24" s="44">
        <v>1</v>
      </c>
      <c r="D24" s="44" t="s">
        <v>74</v>
      </c>
      <c r="E24" s="9" t="str">
        <f>E14</f>
        <v>TV Hohenklingen</v>
      </c>
      <c r="F24" s="9" t="s">
        <v>5</v>
      </c>
      <c r="G24" s="157" t="str">
        <f>E10</f>
        <v>TV Stammheim 1</v>
      </c>
      <c r="H24" s="157"/>
      <c r="I24" s="157"/>
      <c r="J24" s="157"/>
      <c r="K24" s="157"/>
      <c r="L24" s="157"/>
      <c r="M24" s="9"/>
      <c r="N24" s="9" t="str">
        <f>E12</f>
        <v>NLV Vaihingen 2</v>
      </c>
      <c r="O24" s="119"/>
      <c r="P24" s="118" t="s">
        <v>5</v>
      </c>
      <c r="Q24" s="119"/>
      <c r="R24" s="4"/>
      <c r="S24" s="136" t="str">
        <f>IF(O24="","0",IF(O24=Q24,"1",IF(O24&gt;Q24,"2","0")))</f>
        <v>0</v>
      </c>
      <c r="T24" s="135" t="s">
        <v>5</v>
      </c>
      <c r="U24" s="136" t="str">
        <f>IF(Q24="","0",IF(Q24=O24,"1",IF(Q24&gt;O24,"2","0")))</f>
        <v>0</v>
      </c>
    </row>
    <row r="25" spans="1:21" s="5" customFormat="1" ht="12.75">
      <c r="A25" s="29"/>
      <c r="B25" s="44">
        <v>4</v>
      </c>
      <c r="C25" s="44">
        <v>2</v>
      </c>
      <c r="D25" s="44" t="s">
        <v>74</v>
      </c>
      <c r="E25" s="9" t="str">
        <f>E15</f>
        <v>TV Waldrennach 2</v>
      </c>
      <c r="F25" s="9" t="s">
        <v>5</v>
      </c>
      <c r="G25" s="157" t="str">
        <f>E11</f>
        <v>TV Stammheim 3</v>
      </c>
      <c r="H25" s="157"/>
      <c r="I25" s="157"/>
      <c r="J25" s="157"/>
      <c r="K25" s="157"/>
      <c r="L25" s="157"/>
      <c r="M25" s="9"/>
      <c r="N25" s="9" t="str">
        <f>E13</f>
        <v>TSV Ötisheim 1</v>
      </c>
      <c r="O25" s="119"/>
      <c r="P25" s="118" t="s">
        <v>5</v>
      </c>
      <c r="Q25" s="119"/>
      <c r="R25" s="4"/>
      <c r="S25" s="136" t="str">
        <f>IF(O25="","0",IF(O25=Q25,"1",IF(O25&gt;Q25,"2","0")))</f>
        <v>0</v>
      </c>
      <c r="T25" s="135" t="s">
        <v>5</v>
      </c>
      <c r="U25" s="136" t="str">
        <f>IF(Q25="","0",IF(Q25=O25,"1",IF(Q25&gt;O25,"2","0")))</f>
        <v>0</v>
      </c>
    </row>
    <row r="26" spans="1:21" s="5" customFormat="1" ht="12.75">
      <c r="A26" s="29"/>
      <c r="B26" s="44">
        <v>5</v>
      </c>
      <c r="C26" s="44">
        <v>3</v>
      </c>
      <c r="D26" s="44" t="s">
        <v>75</v>
      </c>
      <c r="E26" s="9" t="str">
        <f>I10</f>
        <v>TV Stammheim 2</v>
      </c>
      <c r="F26" s="9" t="s">
        <v>5</v>
      </c>
      <c r="G26" s="157" t="str">
        <f>I11</f>
        <v>NLV Vaihingen 1</v>
      </c>
      <c r="H26" s="157"/>
      <c r="I26" s="157"/>
      <c r="J26" s="157"/>
      <c r="K26" s="157"/>
      <c r="L26" s="157"/>
      <c r="M26" s="9"/>
      <c r="N26" s="9" t="str">
        <f>I14</f>
        <v>TV Waldrennach 1</v>
      </c>
      <c r="O26" s="119"/>
      <c r="P26" s="118" t="s">
        <v>5</v>
      </c>
      <c r="Q26" s="119"/>
      <c r="R26" s="4"/>
      <c r="S26" s="136" t="str">
        <f>IF(O26="","0",IF(O26=Q26,"1",IF(O26&gt;Q26,"2","0")))</f>
        <v>0</v>
      </c>
      <c r="T26" s="135" t="s">
        <v>5</v>
      </c>
      <c r="U26" s="136" t="str">
        <f>IF(Q26="","0",IF(Q26=O26,"1",IF(Q26&gt;O26,"2","0")))</f>
        <v>0</v>
      </c>
    </row>
    <row r="27" spans="1:21" s="5" customFormat="1" ht="12.75">
      <c r="A27" s="29"/>
      <c r="B27" s="44">
        <v>6</v>
      </c>
      <c r="C27" s="44">
        <v>3</v>
      </c>
      <c r="D27" s="44" t="s">
        <v>75</v>
      </c>
      <c r="E27" s="9" t="str">
        <f>I12</f>
        <v>TSV Ötisheim 2</v>
      </c>
      <c r="F27" s="9" t="s">
        <v>5</v>
      </c>
      <c r="G27" s="157" t="str">
        <f>I13</f>
        <v>TSV Grafenau</v>
      </c>
      <c r="H27" s="157"/>
      <c r="I27" s="157"/>
      <c r="J27" s="157"/>
      <c r="K27" s="157"/>
      <c r="L27" s="157"/>
      <c r="M27" s="9"/>
      <c r="N27" s="9" t="str">
        <f>I14</f>
        <v>TV Waldrennach 1</v>
      </c>
      <c r="O27" s="119"/>
      <c r="P27" s="118" t="s">
        <v>5</v>
      </c>
      <c r="Q27" s="119"/>
      <c r="R27" s="4"/>
      <c r="S27" s="136" t="str">
        <f>IF(O27="","0",IF(O27=Q27,"1",IF(O27&gt;Q27,"2","0")))</f>
        <v>0</v>
      </c>
      <c r="T27" s="135" t="s">
        <v>5</v>
      </c>
      <c r="U27" s="136" t="str">
        <f>IF(Q27="","0",IF(Q27=O27,"1",IF(Q27&gt;O27,"2","0")))</f>
        <v>0</v>
      </c>
    </row>
    <row r="28" spans="1:21" s="5" customFormat="1" ht="12.75">
      <c r="A28" s="29"/>
      <c r="B28" s="44"/>
      <c r="C28" s="44"/>
      <c r="D28" s="44"/>
      <c r="E28" s="9"/>
      <c r="F28" s="9"/>
      <c r="G28" s="9"/>
      <c r="H28" s="9"/>
      <c r="I28" s="9"/>
      <c r="J28" s="9"/>
      <c r="K28" s="9"/>
      <c r="L28" s="9"/>
      <c r="M28" s="9"/>
      <c r="N28" s="9"/>
      <c r="O28" s="4"/>
      <c r="P28" s="4"/>
      <c r="Q28" s="4"/>
      <c r="R28" s="4"/>
      <c r="S28" s="136"/>
      <c r="T28" s="135"/>
      <c r="U28" s="136"/>
    </row>
    <row r="29" spans="1:21" s="5" customFormat="1" ht="12.75">
      <c r="A29"/>
      <c r="B29" s="44">
        <v>7</v>
      </c>
      <c r="C29" s="44">
        <v>1</v>
      </c>
      <c r="D29" s="44" t="s">
        <v>74</v>
      </c>
      <c r="E29" s="9" t="str">
        <f>E12</f>
        <v>NLV Vaihingen 2</v>
      </c>
      <c r="F29" s="9" t="s">
        <v>5</v>
      </c>
      <c r="G29" s="157" t="str">
        <f>E14</f>
        <v>TV Hohenklingen</v>
      </c>
      <c r="H29" s="157"/>
      <c r="I29" s="157"/>
      <c r="J29" s="157"/>
      <c r="K29" s="157"/>
      <c r="L29" s="157"/>
      <c r="M29" s="9"/>
      <c r="N29" s="9" t="str">
        <f>E10</f>
        <v>TV Stammheim 1</v>
      </c>
      <c r="O29" s="119"/>
      <c r="P29" s="118" t="s">
        <v>5</v>
      </c>
      <c r="Q29" s="119"/>
      <c r="R29" s="4"/>
      <c r="S29" s="136" t="str">
        <f>IF(O29="","0",IF(O29=Q29,"1",IF(O29&gt;Q29,"2","0")))</f>
        <v>0</v>
      </c>
      <c r="T29" s="135" t="s">
        <v>5</v>
      </c>
      <c r="U29" s="136" t="str">
        <f>IF(Q29="","0",IF(Q29=O29,"1",IF(Q29&gt;O29,"2","0")))</f>
        <v>0</v>
      </c>
    </row>
    <row r="30" spans="1:21" s="5" customFormat="1" ht="12.75">
      <c r="A30" s="29"/>
      <c r="B30" s="44">
        <v>8</v>
      </c>
      <c r="C30" s="44">
        <v>2</v>
      </c>
      <c r="D30" s="44" t="s">
        <v>74</v>
      </c>
      <c r="E30" s="45" t="str">
        <f>E13</f>
        <v>TSV Ötisheim 1</v>
      </c>
      <c r="F30" s="9" t="s">
        <v>5</v>
      </c>
      <c r="G30" s="157" t="str">
        <f>E15</f>
        <v>TV Waldrennach 2</v>
      </c>
      <c r="H30" s="157"/>
      <c r="I30" s="157"/>
      <c r="J30" s="157"/>
      <c r="K30" s="157"/>
      <c r="L30" s="157"/>
      <c r="M30" s="45"/>
      <c r="N30" s="9" t="str">
        <f>E11</f>
        <v>TV Stammheim 3</v>
      </c>
      <c r="O30" s="119"/>
      <c r="P30" s="118" t="s">
        <v>5</v>
      </c>
      <c r="Q30" s="119"/>
      <c r="R30" s="4"/>
      <c r="S30" s="136" t="str">
        <f>IF(O30="","0",IF(O30=Q30,"1",IF(O30&gt;Q30,"2","0")))</f>
        <v>0</v>
      </c>
      <c r="T30" s="135" t="s">
        <v>5</v>
      </c>
      <c r="U30" s="136" t="str">
        <f>IF(Q30="","0",IF(Q30=O30,"1",IF(Q30&gt;O30,"2","0")))</f>
        <v>0</v>
      </c>
    </row>
    <row r="31" spans="1:21" s="5" customFormat="1" ht="12.75">
      <c r="A31" s="29"/>
      <c r="B31" s="44">
        <v>9</v>
      </c>
      <c r="C31" s="44">
        <v>3</v>
      </c>
      <c r="D31" s="44" t="s">
        <v>75</v>
      </c>
      <c r="E31" s="9" t="str">
        <f>I14</f>
        <v>TV Waldrennach 1</v>
      </c>
      <c r="F31" s="9" t="s">
        <v>5</v>
      </c>
      <c r="G31" s="157" t="str">
        <f>I10</f>
        <v>TV Stammheim 2</v>
      </c>
      <c r="H31" s="157"/>
      <c r="I31" s="157"/>
      <c r="J31" s="157"/>
      <c r="K31" s="157"/>
      <c r="L31" s="157"/>
      <c r="M31" s="9"/>
      <c r="N31" s="9" t="str">
        <f>I13</f>
        <v>TSV Grafenau</v>
      </c>
      <c r="O31" s="119"/>
      <c r="P31" s="118" t="s">
        <v>5</v>
      </c>
      <c r="Q31" s="119"/>
      <c r="R31" s="4"/>
      <c r="S31" s="136" t="str">
        <f>IF(O31="","0",IF(O31=Q31,"1",IF(O31&gt;Q31,"2","0")))</f>
        <v>0</v>
      </c>
      <c r="T31" s="135" t="s">
        <v>5</v>
      </c>
      <c r="U31" s="136" t="str">
        <f>IF(Q31="","0",IF(Q31=O31,"1",IF(Q31&gt;O31,"2","0")))</f>
        <v>0</v>
      </c>
    </row>
    <row r="32" spans="1:21" s="5" customFormat="1" ht="12.75">
      <c r="A32" s="29"/>
      <c r="B32" s="44">
        <v>10</v>
      </c>
      <c r="C32" s="44">
        <v>4</v>
      </c>
      <c r="D32" s="44" t="s">
        <v>75</v>
      </c>
      <c r="E32" s="9" t="str">
        <f>I11</f>
        <v>NLV Vaihingen 1</v>
      </c>
      <c r="F32" s="9" t="s">
        <v>5</v>
      </c>
      <c r="G32" s="157" t="str">
        <f>I12</f>
        <v>TSV Ötisheim 2</v>
      </c>
      <c r="H32" s="157"/>
      <c r="I32" s="157"/>
      <c r="J32" s="157"/>
      <c r="K32" s="157"/>
      <c r="L32" s="157"/>
      <c r="M32" s="9"/>
      <c r="N32" s="9" t="str">
        <f>I13</f>
        <v>TSV Grafenau</v>
      </c>
      <c r="O32" s="119"/>
      <c r="P32" s="118" t="s">
        <v>5</v>
      </c>
      <c r="Q32" s="119"/>
      <c r="R32" s="4"/>
      <c r="S32" s="136" t="str">
        <f>IF(O32="","0",IF(O32=Q32,"1",IF(O32&gt;Q32,"2","0")))</f>
        <v>0</v>
      </c>
      <c r="T32" s="135" t="s">
        <v>5</v>
      </c>
      <c r="U32" s="136" t="str">
        <f>IF(Q32="","0",IF(Q32=O32,"1",IF(Q32&gt;O32,"2","0")))</f>
        <v>0</v>
      </c>
    </row>
    <row r="33" spans="1:21" s="5" customFormat="1" ht="12.75">
      <c r="A33" s="29"/>
      <c r="B33" s="44"/>
      <c r="C33" s="44"/>
      <c r="D33" s="44"/>
      <c r="E33" s="45"/>
      <c r="F33" s="45"/>
      <c r="G33" s="45"/>
      <c r="H33" s="45"/>
      <c r="I33" s="45"/>
      <c r="J33" s="45"/>
      <c r="K33" s="45"/>
      <c r="L33" s="45"/>
      <c r="M33" s="45"/>
      <c r="N33" s="9"/>
      <c r="O33" s="4"/>
      <c r="P33" s="4"/>
      <c r="Q33" s="4"/>
      <c r="R33" s="4"/>
      <c r="S33" s="135"/>
      <c r="T33" s="135"/>
      <c r="U33" s="135"/>
    </row>
    <row r="34" spans="1:21" s="5" customFormat="1" ht="12.75">
      <c r="A34" s="29"/>
      <c r="B34" s="44">
        <v>11</v>
      </c>
      <c r="C34" s="44">
        <v>1</v>
      </c>
      <c r="D34" s="44" t="s">
        <v>74</v>
      </c>
      <c r="E34" s="9" t="str">
        <f>E10</f>
        <v>TV Stammheim 1</v>
      </c>
      <c r="F34" s="9" t="s">
        <v>5</v>
      </c>
      <c r="G34" s="157" t="str">
        <f>E12</f>
        <v>NLV Vaihingen 2</v>
      </c>
      <c r="H34" s="157"/>
      <c r="I34" s="157"/>
      <c r="J34" s="157"/>
      <c r="K34" s="157"/>
      <c r="L34" s="157"/>
      <c r="M34" s="9"/>
      <c r="N34" s="9" t="str">
        <f>E14</f>
        <v>TV Hohenklingen</v>
      </c>
      <c r="O34" s="119"/>
      <c r="P34" s="118" t="s">
        <v>5</v>
      </c>
      <c r="Q34" s="119"/>
      <c r="R34" s="4"/>
      <c r="S34" s="136" t="str">
        <f>IF(O34="","0",IF(O34=Q34,"1",IF(O34&gt;Q34,"2","0")))</f>
        <v>0</v>
      </c>
      <c r="T34" s="135" t="s">
        <v>5</v>
      </c>
      <c r="U34" s="136" t="str">
        <f>IF(Q34="","0",IF(Q34=O34,"1",IF(Q34&gt;O34,"2","0")))</f>
        <v>0</v>
      </c>
    </row>
    <row r="35" spans="1:21" s="5" customFormat="1" ht="12.75">
      <c r="A35" s="29"/>
      <c r="B35" s="44">
        <v>12</v>
      </c>
      <c r="C35" s="44">
        <v>2</v>
      </c>
      <c r="D35" s="44" t="s">
        <v>74</v>
      </c>
      <c r="E35" s="9" t="str">
        <f>E11</f>
        <v>TV Stammheim 3</v>
      </c>
      <c r="F35" s="9" t="s">
        <v>5</v>
      </c>
      <c r="G35" s="157" t="str">
        <f>E13</f>
        <v>TSV Ötisheim 1</v>
      </c>
      <c r="H35" s="157"/>
      <c r="I35" s="157"/>
      <c r="J35" s="157"/>
      <c r="K35" s="157"/>
      <c r="L35" s="157"/>
      <c r="M35" s="9"/>
      <c r="N35" s="9" t="str">
        <f>E15</f>
        <v>TV Waldrennach 2</v>
      </c>
      <c r="O35" s="119"/>
      <c r="P35" s="118" t="s">
        <v>5</v>
      </c>
      <c r="Q35" s="119"/>
      <c r="R35" s="4"/>
      <c r="S35" s="136" t="str">
        <f>IF(O35="","0",IF(O35=Q35,"1",IF(O35&gt;Q35,"2","0")))</f>
        <v>0</v>
      </c>
      <c r="T35" s="135" t="s">
        <v>5</v>
      </c>
      <c r="U35" s="136" t="str">
        <f>IF(Q35="","0",IF(Q35=O35,"1",IF(Q35&gt;O35,"2","0")))</f>
        <v>0</v>
      </c>
    </row>
    <row r="36" spans="1:21" s="5" customFormat="1" ht="12.75">
      <c r="A36" s="29"/>
      <c r="B36" s="44">
        <v>13</v>
      </c>
      <c r="C36" s="44">
        <v>3</v>
      </c>
      <c r="D36" s="44" t="s">
        <v>75</v>
      </c>
      <c r="E36" s="9" t="str">
        <f>I10</f>
        <v>TV Stammheim 2</v>
      </c>
      <c r="F36" s="9" t="s">
        <v>5</v>
      </c>
      <c r="G36" s="157" t="str">
        <f>I13</f>
        <v>TSV Grafenau</v>
      </c>
      <c r="H36" s="157"/>
      <c r="I36" s="157"/>
      <c r="J36" s="157"/>
      <c r="K36" s="157"/>
      <c r="L36" s="157"/>
      <c r="M36" s="9"/>
      <c r="N36" s="9" t="str">
        <f>I12</f>
        <v>TSV Ötisheim 2</v>
      </c>
      <c r="O36" s="119"/>
      <c r="P36" s="118" t="s">
        <v>5</v>
      </c>
      <c r="Q36" s="119"/>
      <c r="R36" s="4"/>
      <c r="S36" s="136" t="str">
        <f>IF(O36="","0",IF(O36=Q36,"1",IF(O36&gt;Q36,"2","0")))</f>
        <v>0</v>
      </c>
      <c r="T36" s="135" t="s">
        <v>5</v>
      </c>
      <c r="U36" s="136" t="str">
        <f>IF(Q36="","0",IF(Q36=O36,"1",IF(Q36&gt;O36,"2","0")))</f>
        <v>0</v>
      </c>
    </row>
    <row r="37" spans="1:21" s="5" customFormat="1" ht="12.75">
      <c r="A37" s="29"/>
      <c r="B37" s="44">
        <v>14</v>
      </c>
      <c r="C37" s="44">
        <v>4</v>
      </c>
      <c r="D37" s="44" t="s">
        <v>75</v>
      </c>
      <c r="E37" s="9" t="str">
        <f>I11</f>
        <v>NLV Vaihingen 1</v>
      </c>
      <c r="F37" s="9" t="s">
        <v>5</v>
      </c>
      <c r="G37" s="157" t="str">
        <f>I14</f>
        <v>TV Waldrennach 1</v>
      </c>
      <c r="H37" s="157"/>
      <c r="I37" s="157"/>
      <c r="J37" s="157"/>
      <c r="K37" s="157"/>
      <c r="L37" s="157"/>
      <c r="M37" s="9"/>
      <c r="N37" s="9" t="str">
        <f>I12</f>
        <v>TSV Ötisheim 2</v>
      </c>
      <c r="O37" s="119"/>
      <c r="P37" s="118" t="s">
        <v>5</v>
      </c>
      <c r="Q37" s="119"/>
      <c r="R37" s="4"/>
      <c r="S37" s="136" t="str">
        <f>IF(O37="","0",IF(O37=Q37,"1",IF(O37&gt;Q37,"2","0")))</f>
        <v>0</v>
      </c>
      <c r="T37" s="135" t="s">
        <v>5</v>
      </c>
      <c r="U37" s="136" t="str">
        <f>IF(Q37="","0",IF(Q37=O37,"1",IF(Q37&gt;O37,"2","0")))</f>
        <v>0</v>
      </c>
    </row>
    <row r="38" spans="1:21" s="5" customFormat="1" ht="12.75">
      <c r="A38" s="29"/>
      <c r="B38" s="44"/>
      <c r="C38" s="44"/>
      <c r="D38" s="44"/>
      <c r="E38" s="45"/>
      <c r="F38" s="45"/>
      <c r="G38" s="45"/>
      <c r="H38" s="45"/>
      <c r="I38" s="45"/>
      <c r="J38" s="45"/>
      <c r="K38" s="45"/>
      <c r="L38" s="45"/>
      <c r="M38" s="45"/>
      <c r="N38" s="9"/>
      <c r="O38" s="4"/>
      <c r="P38" s="4"/>
      <c r="Q38" s="4"/>
      <c r="R38" s="4"/>
      <c r="S38" s="135"/>
      <c r="T38" s="135"/>
      <c r="U38" s="135"/>
    </row>
    <row r="39" spans="1:21" s="5" customFormat="1" ht="12.75">
      <c r="A39" s="29" t="s">
        <v>84</v>
      </c>
      <c r="B39" s="44">
        <v>15</v>
      </c>
      <c r="C39" s="44">
        <v>1</v>
      </c>
      <c r="D39" s="44" t="s">
        <v>74</v>
      </c>
      <c r="E39" s="9" t="str">
        <f>E10</f>
        <v>TV Stammheim 1</v>
      </c>
      <c r="F39" s="9" t="s">
        <v>5</v>
      </c>
      <c r="G39" s="157" t="str">
        <f>E13</f>
        <v>TSV Ötisheim 1</v>
      </c>
      <c r="H39" s="157"/>
      <c r="I39" s="157"/>
      <c r="J39" s="157"/>
      <c r="K39" s="157"/>
      <c r="L39" s="157"/>
      <c r="M39" s="9"/>
      <c r="N39" s="9" t="str">
        <f>E14</f>
        <v>TV Hohenklingen</v>
      </c>
      <c r="O39" s="119"/>
      <c r="P39" s="118" t="s">
        <v>5</v>
      </c>
      <c r="Q39" s="119"/>
      <c r="R39" s="4"/>
      <c r="S39" s="136" t="str">
        <f>IF(O39="","0",IF(O39=Q39,"1",IF(O39&gt;Q39,"2","0")))</f>
        <v>0</v>
      </c>
      <c r="T39" s="135" t="s">
        <v>5</v>
      </c>
      <c r="U39" s="136" t="str">
        <f>IF(Q39="","0",IF(Q39=O39,"1",IF(Q39&gt;O39,"2","0")))</f>
        <v>0</v>
      </c>
    </row>
    <row r="40" spans="1:21" s="5" customFormat="1" ht="12.75">
      <c r="A40" s="29"/>
      <c r="B40" s="44">
        <v>16</v>
      </c>
      <c r="C40" s="44">
        <v>2</v>
      </c>
      <c r="D40" s="44" t="s">
        <v>74</v>
      </c>
      <c r="E40" s="9" t="str">
        <f>E11</f>
        <v>TV Stammheim 3</v>
      </c>
      <c r="F40" s="9" t="s">
        <v>5</v>
      </c>
      <c r="G40" s="157" t="str">
        <f>E12</f>
        <v>NLV Vaihingen 2</v>
      </c>
      <c r="H40" s="157"/>
      <c r="I40" s="157"/>
      <c r="J40" s="157"/>
      <c r="K40" s="157"/>
      <c r="L40" s="157"/>
      <c r="M40" s="9"/>
      <c r="N40" s="9" t="str">
        <f>E15</f>
        <v>TV Waldrennach 2</v>
      </c>
      <c r="O40" s="119"/>
      <c r="P40" s="118" t="s">
        <v>5</v>
      </c>
      <c r="Q40" s="119"/>
      <c r="R40" s="4"/>
      <c r="S40" s="136" t="str">
        <f>IF(O40="","0",IF(O40=Q40,"1",IF(O40&gt;Q40,"2","0")))</f>
        <v>0</v>
      </c>
      <c r="T40" s="135" t="s">
        <v>5</v>
      </c>
      <c r="U40" s="136" t="str">
        <f>IF(Q40="","0",IF(Q40=O40,"1",IF(Q40&gt;O40,"2","0")))</f>
        <v>0</v>
      </c>
    </row>
    <row r="41" spans="1:21" s="5" customFormat="1" ht="12.75">
      <c r="A41" s="29"/>
      <c r="B41" s="44"/>
      <c r="C41" s="44"/>
      <c r="D41" s="44"/>
      <c r="E41" s="9"/>
      <c r="F41" s="9"/>
      <c r="G41" s="9"/>
      <c r="H41" s="9"/>
      <c r="I41" s="9"/>
      <c r="J41" s="9"/>
      <c r="K41" s="9"/>
      <c r="L41" s="9"/>
      <c r="M41" s="9"/>
      <c r="N41" s="9"/>
      <c r="O41" s="4"/>
      <c r="P41" s="4"/>
      <c r="Q41" s="4"/>
      <c r="R41" s="4"/>
      <c r="S41" s="135"/>
      <c r="T41" s="135"/>
      <c r="U41" s="135"/>
    </row>
    <row r="42" spans="1:21" s="5" customFormat="1" ht="12.75">
      <c r="A42" s="29"/>
      <c r="B42" s="44">
        <v>17</v>
      </c>
      <c r="C42" s="44">
        <v>1</v>
      </c>
      <c r="D42" s="44" t="s">
        <v>74</v>
      </c>
      <c r="E42" s="9" t="str">
        <f>E14</f>
        <v>TV Hohenklingen</v>
      </c>
      <c r="F42" s="9" t="s">
        <v>5</v>
      </c>
      <c r="G42" s="157" t="str">
        <f>E11</f>
        <v>TV Stammheim 3</v>
      </c>
      <c r="H42" s="157"/>
      <c r="I42" s="157"/>
      <c r="J42" s="157"/>
      <c r="K42" s="157"/>
      <c r="L42" s="157"/>
      <c r="M42" s="9"/>
      <c r="N42" s="9" t="str">
        <f>E13</f>
        <v>TSV Ötisheim 1</v>
      </c>
      <c r="O42" s="119"/>
      <c r="P42" s="118" t="s">
        <v>5</v>
      </c>
      <c r="Q42" s="119"/>
      <c r="R42" s="4"/>
      <c r="S42" s="136" t="str">
        <f>IF(O42="","0",IF(O42=Q42,"1",IF(O42&gt;Q42,"2","0")))</f>
        <v>0</v>
      </c>
      <c r="T42" s="135" t="s">
        <v>5</v>
      </c>
      <c r="U42" s="136" t="str">
        <f>IF(Q42="","0",IF(Q42=O42,"1",IF(Q42&gt;O42,"2","0")))</f>
        <v>0</v>
      </c>
    </row>
    <row r="43" spans="1:21" s="5" customFormat="1" ht="12.75">
      <c r="A43" s="29"/>
      <c r="B43" s="44">
        <v>18</v>
      </c>
      <c r="C43" s="44">
        <v>2</v>
      </c>
      <c r="D43" s="44" t="s">
        <v>74</v>
      </c>
      <c r="E43" s="9" t="str">
        <f>E15</f>
        <v>TV Waldrennach 2</v>
      </c>
      <c r="F43" s="9" t="s">
        <v>5</v>
      </c>
      <c r="G43" s="157" t="str">
        <f>E10</f>
        <v>TV Stammheim 1</v>
      </c>
      <c r="H43" s="157"/>
      <c r="I43" s="157"/>
      <c r="J43" s="157"/>
      <c r="K43" s="157"/>
      <c r="L43" s="157"/>
      <c r="M43" s="9"/>
      <c r="N43" s="9" t="str">
        <f>E12</f>
        <v>NLV Vaihingen 2</v>
      </c>
      <c r="O43" s="119"/>
      <c r="P43" s="118" t="s">
        <v>5</v>
      </c>
      <c r="Q43" s="119"/>
      <c r="R43" s="4"/>
      <c r="S43" s="136" t="str">
        <f>IF(O43="","0",IF(O43=Q43,"1",IF(O43&gt;Q43,"2","0")))</f>
        <v>0</v>
      </c>
      <c r="T43" s="135" t="s">
        <v>5</v>
      </c>
      <c r="U43" s="136" t="str">
        <f>IF(Q43="","0",IF(Q43=O43,"1",IF(Q43&gt;O43,"2","0")))</f>
        <v>0</v>
      </c>
    </row>
    <row r="44" spans="1:21" s="5" customFormat="1" ht="12.75">
      <c r="A44" s="29"/>
      <c r="B44" s="44">
        <v>19</v>
      </c>
      <c r="C44" s="44">
        <v>3</v>
      </c>
      <c r="D44" s="44" t="s">
        <v>75</v>
      </c>
      <c r="E44" s="9" t="str">
        <f>I10</f>
        <v>TV Stammheim 2</v>
      </c>
      <c r="F44" s="9" t="s">
        <v>5</v>
      </c>
      <c r="G44" s="157" t="str">
        <f>I12</f>
        <v>TSV Ötisheim 2</v>
      </c>
      <c r="H44" s="157"/>
      <c r="I44" s="157"/>
      <c r="J44" s="157"/>
      <c r="K44" s="157"/>
      <c r="L44" s="157"/>
      <c r="M44" s="9"/>
      <c r="N44" s="9" t="str">
        <f>I11</f>
        <v>NLV Vaihingen 1</v>
      </c>
      <c r="O44" s="119"/>
      <c r="P44" s="118" t="s">
        <v>5</v>
      </c>
      <c r="Q44" s="119"/>
      <c r="R44" s="4"/>
      <c r="S44" s="136" t="str">
        <f>IF(O44="","0",IF(O44=Q44,"1",IF(O44&gt;Q44,"2","0")))</f>
        <v>0</v>
      </c>
      <c r="T44" s="135" t="s">
        <v>5</v>
      </c>
      <c r="U44" s="136" t="str">
        <f>IF(Q44="","0",IF(Q44=O44,"1",IF(Q44&gt;O44,"2","0")))</f>
        <v>0</v>
      </c>
    </row>
    <row r="45" spans="1:21" s="5" customFormat="1" ht="12.75">
      <c r="A45" s="29"/>
      <c r="B45" s="44">
        <v>20</v>
      </c>
      <c r="C45" s="44">
        <v>4</v>
      </c>
      <c r="D45" s="44" t="s">
        <v>75</v>
      </c>
      <c r="E45" s="9" t="str">
        <f>I13</f>
        <v>TSV Grafenau</v>
      </c>
      <c r="F45" s="9" t="s">
        <v>5</v>
      </c>
      <c r="G45" s="157" t="str">
        <f>I14</f>
        <v>TV Waldrennach 1</v>
      </c>
      <c r="H45" s="157"/>
      <c r="I45" s="157"/>
      <c r="J45" s="157"/>
      <c r="K45" s="157"/>
      <c r="L45" s="157"/>
      <c r="M45" s="9"/>
      <c r="N45" s="9" t="str">
        <f>I11</f>
        <v>NLV Vaihingen 1</v>
      </c>
      <c r="O45" s="119"/>
      <c r="P45" s="118" t="s">
        <v>5</v>
      </c>
      <c r="Q45" s="119"/>
      <c r="R45" s="4"/>
      <c r="S45" s="136" t="str">
        <f>IF(O45="","0",IF(O45=Q45,"1",IF(O45&gt;Q45,"2","0")))</f>
        <v>0</v>
      </c>
      <c r="T45" s="135" t="s">
        <v>5</v>
      </c>
      <c r="U45" s="136" t="str">
        <f>IF(Q45="","0",IF(Q45=O45,"1",IF(Q45&gt;O45,"2","0")))</f>
        <v>0</v>
      </c>
    </row>
    <row r="46" spans="1:21" s="5" customFormat="1" ht="12.75">
      <c r="A46" s="29"/>
      <c r="B46" s="44"/>
      <c r="C46" s="44"/>
      <c r="D46" s="44"/>
      <c r="E46" s="45"/>
      <c r="F46" s="45"/>
      <c r="G46" s="45"/>
      <c r="H46" s="45"/>
      <c r="I46" s="45"/>
      <c r="J46" s="45"/>
      <c r="K46" s="45"/>
      <c r="L46" s="45"/>
      <c r="M46" s="45"/>
      <c r="N46" s="9"/>
      <c r="O46" s="4"/>
      <c r="P46" s="4"/>
      <c r="Q46" s="4"/>
      <c r="R46" s="4"/>
      <c r="S46" s="135"/>
      <c r="T46" s="135"/>
      <c r="U46" s="135"/>
    </row>
    <row r="47" spans="1:21" s="5" customFormat="1" ht="12.75">
      <c r="A47" s="29"/>
      <c r="B47" s="44">
        <v>21</v>
      </c>
      <c r="C47" s="44">
        <v>1</v>
      </c>
      <c r="D47" s="44" t="s">
        <v>74</v>
      </c>
      <c r="E47" s="9" t="str">
        <f>E12</f>
        <v>NLV Vaihingen 2</v>
      </c>
      <c r="F47" s="9" t="s">
        <v>5</v>
      </c>
      <c r="G47" s="157" t="str">
        <f>E15</f>
        <v>TV Waldrennach 2</v>
      </c>
      <c r="H47" s="157"/>
      <c r="I47" s="157"/>
      <c r="J47" s="157"/>
      <c r="K47" s="157"/>
      <c r="L47" s="157"/>
      <c r="M47" s="9"/>
      <c r="N47" s="9" t="str">
        <f>E11</f>
        <v>TV Stammheim 3</v>
      </c>
      <c r="O47" s="119"/>
      <c r="P47" s="118" t="s">
        <v>5</v>
      </c>
      <c r="Q47" s="119"/>
      <c r="R47" s="4"/>
      <c r="S47" s="136" t="str">
        <f>IF(O47="","0",IF(O47=Q47,"1",IF(O47&gt;Q47,"2","0")))</f>
        <v>0</v>
      </c>
      <c r="T47" s="135" t="s">
        <v>5</v>
      </c>
      <c r="U47" s="136" t="str">
        <f>IF(Q47="","0",IF(Q47=O47,"1",IF(Q47&gt;O47,"2","0")))</f>
        <v>0</v>
      </c>
    </row>
    <row r="48" spans="1:21" s="5" customFormat="1" ht="12.75">
      <c r="A48" s="29"/>
      <c r="B48" s="44">
        <v>22</v>
      </c>
      <c r="C48" s="44">
        <v>2</v>
      </c>
      <c r="D48" s="44" t="s">
        <v>74</v>
      </c>
      <c r="E48" s="9" t="str">
        <f>E13</f>
        <v>TSV Ötisheim 1</v>
      </c>
      <c r="F48" s="9" t="s">
        <v>5</v>
      </c>
      <c r="G48" s="157" t="str">
        <f>E14</f>
        <v>TV Hohenklingen</v>
      </c>
      <c r="H48" s="157"/>
      <c r="I48" s="157"/>
      <c r="J48" s="157"/>
      <c r="K48" s="157"/>
      <c r="L48" s="157"/>
      <c r="M48" s="9"/>
      <c r="N48" s="9" t="str">
        <f>E10</f>
        <v>TV Stammheim 1</v>
      </c>
      <c r="O48" s="119"/>
      <c r="P48" s="118" t="s">
        <v>5</v>
      </c>
      <c r="Q48" s="119"/>
      <c r="R48" s="4"/>
      <c r="S48" s="136" t="str">
        <f>IF(O48="","0",IF(O48=Q48,"1",IF(O48&gt;Q48,"2","0")))</f>
        <v>0</v>
      </c>
      <c r="T48" s="135" t="s">
        <v>5</v>
      </c>
      <c r="U48" s="136" t="str">
        <f>IF(Q48="","0",IF(Q48=O48,"1",IF(Q48&gt;O48,"2","0")))</f>
        <v>0</v>
      </c>
    </row>
    <row r="49" spans="1:21" s="5" customFormat="1" ht="12.75">
      <c r="A49" s="29"/>
      <c r="B49" s="44">
        <v>23</v>
      </c>
      <c r="C49" s="44">
        <v>3</v>
      </c>
      <c r="D49" s="44" t="s">
        <v>75</v>
      </c>
      <c r="E49" s="9" t="str">
        <f>I11</f>
        <v>NLV Vaihingen 1</v>
      </c>
      <c r="F49" s="9" t="s">
        <v>5</v>
      </c>
      <c r="G49" s="157" t="str">
        <f>I13</f>
        <v>TSV Grafenau</v>
      </c>
      <c r="H49" s="157"/>
      <c r="I49" s="157"/>
      <c r="J49" s="157"/>
      <c r="K49" s="157"/>
      <c r="L49" s="157"/>
      <c r="M49" s="9"/>
      <c r="N49" s="9" t="str">
        <f>I10</f>
        <v>TV Stammheim 2</v>
      </c>
      <c r="O49" s="119"/>
      <c r="P49" s="118" t="s">
        <v>5</v>
      </c>
      <c r="Q49" s="119"/>
      <c r="R49" s="4"/>
      <c r="S49" s="136" t="str">
        <f>IF(O49="","0",IF(O49=Q49,"1",IF(O49&gt;Q49,"2","0")))</f>
        <v>0</v>
      </c>
      <c r="T49" s="135" t="s">
        <v>5</v>
      </c>
      <c r="U49" s="136" t="str">
        <f>IF(Q49="","0",IF(Q49=O49,"1",IF(Q49&gt;O49,"2","0")))</f>
        <v>0</v>
      </c>
    </row>
    <row r="50" spans="1:21" s="5" customFormat="1" ht="12.75">
      <c r="A50" s="29"/>
      <c r="B50" s="44">
        <v>24</v>
      </c>
      <c r="C50" s="44">
        <v>4</v>
      </c>
      <c r="D50" s="44" t="s">
        <v>75</v>
      </c>
      <c r="E50" s="9" t="str">
        <f>I12</f>
        <v>TSV Ötisheim 2</v>
      </c>
      <c r="F50" s="9" t="s">
        <v>5</v>
      </c>
      <c r="G50" s="157" t="str">
        <f>I14</f>
        <v>TV Waldrennach 1</v>
      </c>
      <c r="H50" s="157"/>
      <c r="I50" s="157"/>
      <c r="J50" s="157"/>
      <c r="K50" s="157"/>
      <c r="L50" s="157"/>
      <c r="M50" s="9"/>
      <c r="N50" s="9" t="str">
        <f>I10</f>
        <v>TV Stammheim 2</v>
      </c>
      <c r="O50" s="119"/>
      <c r="P50" s="118" t="s">
        <v>5</v>
      </c>
      <c r="Q50" s="119"/>
      <c r="R50" s="4"/>
      <c r="S50" s="136" t="str">
        <f>IF(O50="","0",IF(O50=Q50,"1",IF(O50&gt;Q50,"2","0")))</f>
        <v>0</v>
      </c>
      <c r="T50" s="135" t="s">
        <v>5</v>
      </c>
      <c r="U50" s="136" t="str">
        <f>IF(Q50="","0",IF(Q50=O50,"1",IF(Q50&gt;O50,"2","0")))</f>
        <v>0</v>
      </c>
    </row>
    <row r="51" spans="1:21" s="5" customFormat="1" ht="12.75">
      <c r="A51" s="29"/>
      <c r="B51" s="44"/>
      <c r="C51" s="44"/>
      <c r="D51" s="44"/>
      <c r="E51" s="45"/>
      <c r="F51" s="45"/>
      <c r="G51" s="45"/>
      <c r="H51" s="45"/>
      <c r="I51" s="45"/>
      <c r="J51" s="45"/>
      <c r="K51" s="45"/>
      <c r="L51" s="45"/>
      <c r="M51" s="45"/>
      <c r="N51" s="9"/>
      <c r="O51" s="4"/>
      <c r="P51" s="4"/>
      <c r="Q51" s="4"/>
      <c r="R51" s="4"/>
      <c r="S51" s="135"/>
      <c r="T51" s="135"/>
      <c r="U51" s="135"/>
    </row>
    <row r="52" spans="1:21" s="3" customFormat="1" ht="12.75">
      <c r="A52" s="29"/>
      <c r="B52" s="44">
        <v>25</v>
      </c>
      <c r="C52" s="44">
        <v>1</v>
      </c>
      <c r="D52" s="44" t="s">
        <v>74</v>
      </c>
      <c r="E52" s="9" t="str">
        <f>E14</f>
        <v>TV Hohenklingen</v>
      </c>
      <c r="F52" s="9" t="s">
        <v>5</v>
      </c>
      <c r="G52" s="157" t="str">
        <f>E15</f>
        <v>TV Waldrennach 2</v>
      </c>
      <c r="H52" s="157"/>
      <c r="I52" s="157"/>
      <c r="J52" s="157"/>
      <c r="K52" s="157"/>
      <c r="L52" s="157"/>
      <c r="M52" s="9"/>
      <c r="N52" s="9" t="str">
        <f>E12</f>
        <v>NLV Vaihingen 2</v>
      </c>
      <c r="O52" s="119"/>
      <c r="P52" s="118" t="s">
        <v>5</v>
      </c>
      <c r="Q52" s="119"/>
      <c r="R52" s="4"/>
      <c r="S52" s="136" t="str">
        <f>IF(O52="","0",IF(O52=Q52,"1",IF(O52&gt;Q52,"2","0")))</f>
        <v>0</v>
      </c>
      <c r="T52" s="135" t="s">
        <v>5</v>
      </c>
      <c r="U52" s="136" t="str">
        <f>IF(Q52="","0",IF(Q52=O52,"1",IF(Q52&gt;O52,"2","0")))</f>
        <v>0</v>
      </c>
    </row>
    <row r="53" spans="1:23" ht="12.75">
      <c r="A53" s="29"/>
      <c r="B53" s="46"/>
      <c r="C53" s="46"/>
      <c r="D53" s="46"/>
      <c r="E53" s="1"/>
      <c r="F53" s="1"/>
      <c r="G53" s="1"/>
      <c r="H53" s="1"/>
      <c r="I53" s="1"/>
      <c r="J53" s="1"/>
      <c r="K53" s="1"/>
      <c r="L53" s="1"/>
      <c r="M53" s="1"/>
      <c r="N53" s="1"/>
      <c r="T53" s="13"/>
      <c r="U53" s="13"/>
      <c r="V53" s="13"/>
      <c r="W53" s="13"/>
    </row>
    <row r="54" spans="1:21" ht="12.75">
      <c r="A54" s="29"/>
      <c r="B54" s="46"/>
      <c r="C54" s="46"/>
      <c r="D54" s="46"/>
      <c r="E54" s="1"/>
      <c r="F54" s="1"/>
      <c r="G54" s="1"/>
      <c r="H54" s="1"/>
      <c r="I54" s="1"/>
      <c r="J54" s="1"/>
      <c r="K54" s="1"/>
      <c r="L54" s="1"/>
      <c r="M54" s="1"/>
      <c r="N54" s="1"/>
      <c r="T54" s="13"/>
      <c r="U54" s="13"/>
    </row>
    <row r="55" spans="1:23" s="7" customFormat="1" ht="12.75">
      <c r="A55" s="28"/>
      <c r="B55" s="35"/>
      <c r="C55" s="35"/>
      <c r="D55" s="43"/>
      <c r="O55" s="13"/>
      <c r="P55" s="13"/>
      <c r="Q55" s="13"/>
      <c r="R55" s="13"/>
      <c r="S55" s="13"/>
      <c r="T55" s="13"/>
      <c r="U55" s="13"/>
      <c r="V55" s="13"/>
      <c r="W55" s="13"/>
    </row>
    <row r="56" spans="1:24" s="7" customFormat="1" ht="12.75">
      <c r="A56" s="28"/>
      <c r="B56" s="35" t="s">
        <v>37</v>
      </c>
      <c r="C56" s="35"/>
      <c r="D56" s="43"/>
      <c r="K56" s="69"/>
      <c r="N56" s="7" t="s">
        <v>33</v>
      </c>
      <c r="O56" s="13"/>
      <c r="P56" s="13" t="s">
        <v>11</v>
      </c>
      <c r="Q56" s="13"/>
      <c r="R56" s="13"/>
      <c r="S56" s="13" t="s">
        <v>55</v>
      </c>
      <c r="T56" s="4"/>
      <c r="U56" s="13"/>
      <c r="V56" s="13" t="s">
        <v>4</v>
      </c>
      <c r="W56" s="13"/>
      <c r="X56" s="13" t="s">
        <v>57</v>
      </c>
    </row>
    <row r="57" spans="1:26" ht="12.75">
      <c r="A57" s="29"/>
      <c r="B57" s="1" t="str">
        <f aca="true" t="shared" si="0" ref="B57:B62">E10</f>
        <v>TV Stammheim 1</v>
      </c>
      <c r="C57" s="1"/>
      <c r="G57" s="47" t="str">
        <f>S21</f>
        <v>0</v>
      </c>
      <c r="H57" s="47" t="str">
        <f>U24</f>
        <v>0</v>
      </c>
      <c r="I57" s="47" t="str">
        <f>S34</f>
        <v>0</v>
      </c>
      <c r="J57" s="47" t="str">
        <f>U43</f>
        <v>0</v>
      </c>
      <c r="K57" s="47" t="str">
        <f>S39</f>
        <v>0</v>
      </c>
      <c r="L57" s="2"/>
      <c r="M57" s="2"/>
      <c r="N57" s="9" t="str">
        <f>$B$57</f>
        <v>TV Stammheim 1</v>
      </c>
      <c r="O57" s="4">
        <f>$O$21+$Q$24+$Q$43+$O$34+$O$39</f>
        <v>0</v>
      </c>
      <c r="P57" s="4" t="s">
        <v>5</v>
      </c>
      <c r="Q57" s="4">
        <f>$Q$21+$O$24+$Q$34+$O$43+$Q$39</f>
        <v>0</v>
      </c>
      <c r="R57" s="4"/>
      <c r="S57" s="4">
        <f aca="true" t="shared" si="1" ref="S57:S62">O57-Q57</f>
        <v>0</v>
      </c>
      <c r="T57" s="4"/>
      <c r="U57" s="4">
        <f>$S$21+$U$24+$S$34+$U$43+$S$39</f>
        <v>0</v>
      </c>
      <c r="V57" s="4" t="s">
        <v>5</v>
      </c>
      <c r="W57" s="4">
        <f>$U$21+$S$24+$U$34+$S$43+$U$39</f>
        <v>0</v>
      </c>
      <c r="X57" s="4">
        <f aca="true" t="shared" si="2" ref="X57:X62">(U57+W57)/2</f>
        <v>0</v>
      </c>
      <c r="Z57" s="5"/>
    </row>
    <row r="58" spans="1:26" ht="12.75">
      <c r="A58" s="29"/>
      <c r="B58" s="1" t="str">
        <f t="shared" si="0"/>
        <v>TV Stammheim 3</v>
      </c>
      <c r="C58" s="1"/>
      <c r="G58" s="47" t="str">
        <f>U21</f>
        <v>0</v>
      </c>
      <c r="H58" s="47" t="str">
        <f>U25</f>
        <v>0</v>
      </c>
      <c r="I58" s="47" t="str">
        <f>S35</f>
        <v>0</v>
      </c>
      <c r="J58" s="47" t="str">
        <f>U42</f>
        <v>0</v>
      </c>
      <c r="K58" s="47" t="str">
        <f>S40</f>
        <v>0</v>
      </c>
      <c r="L58" s="2"/>
      <c r="M58" s="2"/>
      <c r="N58" s="9" t="str">
        <f>$B$62</f>
        <v>TV Waldrennach 2</v>
      </c>
      <c r="O58" s="4">
        <f>$O$25+$Q$30+$O$43+$Q$47+$Q$52</f>
        <v>0</v>
      </c>
      <c r="P58" s="4" t="s">
        <v>5</v>
      </c>
      <c r="Q58" s="4">
        <f>$Q$25+$O$30+$Q$43+$O$47+$O$52</f>
        <v>0</v>
      </c>
      <c r="R58" s="4"/>
      <c r="S58" s="4">
        <f t="shared" si="1"/>
        <v>0</v>
      </c>
      <c r="T58" s="4"/>
      <c r="U58" s="4">
        <f>$S$25+$U$30+$S$43+$U$47+$U$52</f>
        <v>0</v>
      </c>
      <c r="V58" s="4" t="s">
        <v>5</v>
      </c>
      <c r="W58" s="4">
        <f>$U$25+$S$30+$U$43+$S$47+$S$52</f>
        <v>0</v>
      </c>
      <c r="X58" s="4">
        <f t="shared" si="2"/>
        <v>0</v>
      </c>
      <c r="Z58" s="5"/>
    </row>
    <row r="59" spans="1:26" ht="12.75">
      <c r="A59" s="29"/>
      <c r="B59" s="1" t="str">
        <f t="shared" si="0"/>
        <v>NLV Vaihingen 2</v>
      </c>
      <c r="C59" s="1"/>
      <c r="G59" s="47" t="str">
        <f>S22</f>
        <v>0</v>
      </c>
      <c r="H59" s="47" t="str">
        <f>S29</f>
        <v>0</v>
      </c>
      <c r="I59" s="47" t="str">
        <f>U34</f>
        <v>0</v>
      </c>
      <c r="J59" s="47" t="str">
        <f>S47</f>
        <v>0</v>
      </c>
      <c r="K59" s="47" t="str">
        <f>U40</f>
        <v>0</v>
      </c>
      <c r="L59" s="2"/>
      <c r="M59" s="2"/>
      <c r="N59" s="9" t="str">
        <f>$B$58</f>
        <v>TV Stammheim 3</v>
      </c>
      <c r="O59" s="4">
        <f>$Q$21+$Q$25+$O$35+$Q$42+$O$40</f>
        <v>0</v>
      </c>
      <c r="P59" s="4" t="s">
        <v>5</v>
      </c>
      <c r="Q59" s="4">
        <f>$O$21+$O$25+$Q$35+$O$42+$Q$40</f>
        <v>0</v>
      </c>
      <c r="R59" s="4"/>
      <c r="S59" s="4">
        <f t="shared" si="1"/>
        <v>0</v>
      </c>
      <c r="T59" s="4"/>
      <c r="U59" s="4">
        <f>$U$21+$U$25+$S$35+$U$42+$S$40</f>
        <v>0</v>
      </c>
      <c r="V59" s="4" t="s">
        <v>5</v>
      </c>
      <c r="W59" s="4">
        <f>$S$21+$S$25+$U$35+$S$42+$U$40</f>
        <v>0</v>
      </c>
      <c r="X59" s="4">
        <f t="shared" si="2"/>
        <v>0</v>
      </c>
      <c r="Z59" s="5"/>
    </row>
    <row r="60" spans="1:26" ht="12.75">
      <c r="A60" s="29"/>
      <c r="B60" s="1" t="str">
        <f t="shared" si="0"/>
        <v>TSV Ötisheim 1</v>
      </c>
      <c r="C60" s="1"/>
      <c r="G60" s="47" t="str">
        <f>U22</f>
        <v>0</v>
      </c>
      <c r="H60" s="47" t="str">
        <f>S30</f>
        <v>0</v>
      </c>
      <c r="I60" s="47" t="str">
        <f>U35</f>
        <v>0</v>
      </c>
      <c r="J60" s="47" t="str">
        <f>S48</f>
        <v>0</v>
      </c>
      <c r="K60" s="47" t="str">
        <f>U39</f>
        <v>0</v>
      </c>
      <c r="L60" s="2"/>
      <c r="M60" s="2"/>
      <c r="N60" s="9" t="str">
        <f>$B$61</f>
        <v>TV Hohenklingen</v>
      </c>
      <c r="O60" s="4">
        <f>$O$24+$Q$29+$O$42+$Q$48+$O$52</f>
        <v>0</v>
      </c>
      <c r="P60" s="4" t="s">
        <v>5</v>
      </c>
      <c r="Q60" s="4">
        <f>$Q$24+$O$29+$Q$42+$O$48+$Q$52</f>
        <v>0</v>
      </c>
      <c r="R60" s="4"/>
      <c r="S60" s="4">
        <f t="shared" si="1"/>
        <v>0</v>
      </c>
      <c r="T60" s="4"/>
      <c r="U60" s="4">
        <f>$S$24+$U$29+$S$42+$U$48+$S$52</f>
        <v>0</v>
      </c>
      <c r="V60" s="4" t="s">
        <v>5</v>
      </c>
      <c r="W60" s="4">
        <f>$U$24+$S$29+$U$42+$S$48+$U$52</f>
        <v>0</v>
      </c>
      <c r="X60" s="4">
        <f t="shared" si="2"/>
        <v>0</v>
      </c>
      <c r="Z60" s="5"/>
    </row>
    <row r="61" spans="1:26" ht="12.75">
      <c r="A61" s="29"/>
      <c r="B61" s="1" t="str">
        <f t="shared" si="0"/>
        <v>TV Hohenklingen</v>
      </c>
      <c r="C61" s="1"/>
      <c r="G61" s="47" t="str">
        <f>S24</f>
        <v>0</v>
      </c>
      <c r="H61" s="47" t="str">
        <f>U29</f>
        <v>0</v>
      </c>
      <c r="I61" s="47" t="str">
        <f>S42</f>
        <v>0</v>
      </c>
      <c r="J61" s="47" t="str">
        <f>U48</f>
        <v>0</v>
      </c>
      <c r="K61" s="47" t="str">
        <f>S52</f>
        <v>0</v>
      </c>
      <c r="L61" s="2"/>
      <c r="M61" s="2"/>
      <c r="N61" s="9" t="str">
        <f>$B$60</f>
        <v>TSV Ötisheim 1</v>
      </c>
      <c r="O61" s="4">
        <f>$Q$22+$O$30+$Q$35+$O$48+$Q$39</f>
        <v>0</v>
      </c>
      <c r="P61" s="4" t="s">
        <v>5</v>
      </c>
      <c r="Q61" s="4">
        <f>$O$22+$Q$30+$O$35+$Q$48+$O$39</f>
        <v>0</v>
      </c>
      <c r="R61" s="4"/>
      <c r="S61" s="4">
        <f t="shared" si="1"/>
        <v>0</v>
      </c>
      <c r="T61" s="4"/>
      <c r="U61" s="4">
        <f>$U$22+$U$35+$S$30+$S$48+$U$39</f>
        <v>0</v>
      </c>
      <c r="V61" s="4" t="s">
        <v>5</v>
      </c>
      <c r="W61" s="4">
        <f>$S$22+$U$30+$U$48+$S$35+$S$39</f>
        <v>0</v>
      </c>
      <c r="X61" s="4">
        <f t="shared" si="2"/>
        <v>0</v>
      </c>
      <c r="Z61" s="5"/>
    </row>
    <row r="62" spans="2:26" ht="12.75">
      <c r="B62" s="1" t="str">
        <f t="shared" si="0"/>
        <v>TV Waldrennach 2</v>
      </c>
      <c r="C62" s="1"/>
      <c r="G62" s="47" t="str">
        <f>S25</f>
        <v>0</v>
      </c>
      <c r="H62" s="47" t="str">
        <f>U30</f>
        <v>0</v>
      </c>
      <c r="I62" s="47" t="str">
        <f>S43</f>
        <v>0</v>
      </c>
      <c r="J62" s="47" t="str">
        <f>U47</f>
        <v>0</v>
      </c>
      <c r="K62" s="47" t="str">
        <f>U52</f>
        <v>0</v>
      </c>
      <c r="N62" s="9" t="str">
        <f>$B$59</f>
        <v>NLV Vaihingen 2</v>
      </c>
      <c r="O62" s="4">
        <f>$O$22+$O$29+$Q$34+$O$47+$Q$40</f>
        <v>0</v>
      </c>
      <c r="P62" s="4" t="s">
        <v>5</v>
      </c>
      <c r="Q62" s="4">
        <f>$Q$22+$Q$29+$O$34+$Q$47+$O$40</f>
        <v>0</v>
      </c>
      <c r="R62" s="4"/>
      <c r="S62" s="4">
        <f t="shared" si="1"/>
        <v>0</v>
      </c>
      <c r="T62" s="4"/>
      <c r="U62" s="4">
        <f>$S$22+$S$29+$U$34+$S$47+$U$40</f>
        <v>0</v>
      </c>
      <c r="V62" s="4" t="s">
        <v>5</v>
      </c>
      <c r="W62" s="4">
        <f>$U$22+$U$29+$S$34+$U$47+$S$40</f>
        <v>0</v>
      </c>
      <c r="X62" s="4">
        <f t="shared" si="2"/>
        <v>0</v>
      </c>
      <c r="Z62" s="5"/>
    </row>
    <row r="63" spans="14:26" ht="12.75">
      <c r="N63" s="5"/>
      <c r="O63" s="4"/>
      <c r="P63" s="4"/>
      <c r="Q63" s="4"/>
      <c r="R63" s="4"/>
      <c r="S63" s="4"/>
      <c r="T63" s="4"/>
      <c r="U63" s="4"/>
      <c r="V63" s="4"/>
      <c r="W63" s="4"/>
      <c r="X63" s="5"/>
      <c r="Y63" s="5"/>
      <c r="Z63" s="5"/>
    </row>
    <row r="65" spans="2:23" s="73" customFormat="1" ht="19.5" customHeight="1">
      <c r="B65" s="150" t="s">
        <v>76</v>
      </c>
      <c r="C65" s="151"/>
      <c r="D65" s="151"/>
      <c r="E65" s="152"/>
      <c r="F65" s="150" t="s">
        <v>57</v>
      </c>
      <c r="G65" s="152"/>
      <c r="H65" s="150" t="s">
        <v>4</v>
      </c>
      <c r="I65" s="151"/>
      <c r="J65" s="152"/>
      <c r="K65" s="150" t="s">
        <v>11</v>
      </c>
      <c r="L65" s="152"/>
      <c r="Q65" s="74"/>
      <c r="R65" s="74"/>
      <c r="S65" s="74"/>
      <c r="T65" s="74"/>
      <c r="U65" s="74"/>
      <c r="V65" s="74"/>
      <c r="W65" s="74"/>
    </row>
    <row r="66" spans="1:23" s="73" customFormat="1" ht="19.5" customHeight="1">
      <c r="A66" s="75"/>
      <c r="B66" s="76" t="s">
        <v>25</v>
      </c>
      <c r="C66" s="142">
        <f>IF(X57&lt;5,"",$N$57)</f>
      </c>
      <c r="D66" s="143"/>
      <c r="E66" s="144"/>
      <c r="F66" s="153">
        <f>IF(X57&lt;5,"",$X$57)</f>
      </c>
      <c r="G66" s="154"/>
      <c r="H66" s="147">
        <f>IF(X57&lt;5,"",$U$57)</f>
      </c>
      <c r="I66" s="148"/>
      <c r="J66" s="149"/>
      <c r="K66" s="147">
        <f>IF(X57&lt;5,"",$S$57)</f>
      </c>
      <c r="L66" s="149"/>
      <c r="Q66" s="74"/>
      <c r="R66" s="74"/>
      <c r="S66" s="74"/>
      <c r="T66" s="74"/>
      <c r="U66" s="74"/>
      <c r="V66" s="74"/>
      <c r="W66" s="77"/>
    </row>
    <row r="67" spans="1:23" s="73" customFormat="1" ht="19.5" customHeight="1">
      <c r="A67" s="75"/>
      <c r="B67" s="76" t="s">
        <v>26</v>
      </c>
      <c r="C67" s="142">
        <f>IF(X58&lt;5,"",$N$58)</f>
      </c>
      <c r="D67" s="143"/>
      <c r="E67" s="144"/>
      <c r="F67" s="153">
        <f>IF(X58&lt;5,"",$X$58)</f>
      </c>
      <c r="G67" s="154"/>
      <c r="H67" s="147">
        <f>IF(X58&lt;5,"",$U$58)</f>
      </c>
      <c r="I67" s="148"/>
      <c r="J67" s="149"/>
      <c r="K67" s="147">
        <f>IF(X58&lt;5,"",$S$58)</f>
      </c>
      <c r="L67" s="149"/>
      <c r="Q67" s="74"/>
      <c r="R67" s="74"/>
      <c r="S67" s="74"/>
      <c r="T67" s="74"/>
      <c r="U67" s="74"/>
      <c r="V67" s="74"/>
      <c r="W67" s="77"/>
    </row>
    <row r="68" spans="1:23" s="73" customFormat="1" ht="19.5" customHeight="1">
      <c r="A68" s="75"/>
      <c r="B68" s="76" t="s">
        <v>27</v>
      </c>
      <c r="C68" s="142">
        <f>IF(X59&lt;5,"",$N$59)</f>
      </c>
      <c r="D68" s="143"/>
      <c r="E68" s="144"/>
      <c r="F68" s="153">
        <f>IF(X59&lt;5,"",$X$59)</f>
      </c>
      <c r="G68" s="154"/>
      <c r="H68" s="147">
        <f>IF(X59&lt;5,"",$U$59)</f>
      </c>
      <c r="I68" s="148"/>
      <c r="J68" s="149"/>
      <c r="K68" s="147">
        <f>IF(X59&lt;5,"",$S$59)</f>
      </c>
      <c r="L68" s="149"/>
      <c r="Q68" s="74"/>
      <c r="R68" s="74"/>
      <c r="S68" s="74"/>
      <c r="T68" s="74"/>
      <c r="U68" s="74"/>
      <c r="V68" s="74"/>
      <c r="W68" s="74"/>
    </row>
    <row r="69" spans="2:23" s="73" customFormat="1" ht="19.5" customHeight="1">
      <c r="B69" s="76" t="s">
        <v>29</v>
      </c>
      <c r="C69" s="142">
        <f>IF(X60&lt;5,"",$N$60)</f>
      </c>
      <c r="D69" s="143"/>
      <c r="E69" s="144"/>
      <c r="F69" s="153">
        <f>IF(X60&lt;5,"",$X$60)</f>
      </c>
      <c r="G69" s="154"/>
      <c r="H69" s="147">
        <f>IF(X60&lt;5,"",$U$60)</f>
      </c>
      <c r="I69" s="148"/>
      <c r="J69" s="149"/>
      <c r="K69" s="147">
        <f>IF(X60&lt;5,"",$S$60)</f>
      </c>
      <c r="L69" s="149"/>
      <c r="Q69" s="74"/>
      <c r="R69" s="74"/>
      <c r="S69" s="74"/>
      <c r="T69" s="74"/>
      <c r="U69" s="74"/>
      <c r="V69" s="74"/>
      <c r="W69" s="77"/>
    </row>
    <row r="70" spans="2:23" s="73" customFormat="1" ht="19.5" customHeight="1">
      <c r="B70" s="76" t="s">
        <v>28</v>
      </c>
      <c r="C70" s="142">
        <f>IF(X61&lt;5,"",$N$61)</f>
      </c>
      <c r="D70" s="143"/>
      <c r="E70" s="144"/>
      <c r="F70" s="153">
        <f>IF(X61&lt;5,"",$X$61)</f>
      </c>
      <c r="G70" s="154"/>
      <c r="H70" s="147">
        <f>IF(X61&lt;5,"",$U$61)</f>
      </c>
      <c r="I70" s="148"/>
      <c r="J70" s="149"/>
      <c r="K70" s="147">
        <f>IF(X61&lt;5,"",$S$61)</f>
      </c>
      <c r="L70" s="149"/>
      <c r="Q70" s="74"/>
      <c r="R70" s="74"/>
      <c r="S70" s="74"/>
      <c r="T70" s="74"/>
      <c r="U70" s="74"/>
      <c r="V70" s="74"/>
      <c r="W70" s="77"/>
    </row>
    <row r="71" spans="2:23" s="73" customFormat="1" ht="19.5" customHeight="1">
      <c r="B71" s="76" t="s">
        <v>71</v>
      </c>
      <c r="C71" s="142">
        <f>IF(X62&lt;5,"",$N$62)</f>
      </c>
      <c r="D71" s="143"/>
      <c r="E71" s="144"/>
      <c r="F71" s="153">
        <f>IF(X62&lt;5,"",$X$62)</f>
      </c>
      <c r="G71" s="154"/>
      <c r="H71" s="147">
        <f>IF(X62&lt;5,"",$U$62)</f>
      </c>
      <c r="I71" s="148"/>
      <c r="J71" s="149"/>
      <c r="K71" s="147">
        <f>IF(X62&lt;5,"",$S$62)</f>
      </c>
      <c r="L71" s="149"/>
      <c r="Q71" s="74"/>
      <c r="R71" s="74"/>
      <c r="S71" s="74"/>
      <c r="T71" s="74"/>
      <c r="U71" s="74"/>
      <c r="V71" s="74"/>
      <c r="W71" s="77"/>
    </row>
    <row r="72" spans="4:23" s="73" customFormat="1" ht="12.75">
      <c r="D72" s="74"/>
      <c r="O72" s="74"/>
      <c r="P72" s="74"/>
      <c r="Q72" s="74"/>
      <c r="R72" s="74"/>
      <c r="S72" s="74"/>
      <c r="T72" s="78"/>
      <c r="U72" s="77"/>
      <c r="V72" s="74"/>
      <c r="W72" s="77"/>
    </row>
    <row r="73" spans="2:24" s="73" customFormat="1" ht="12.75">
      <c r="B73" s="35"/>
      <c r="C73" s="35"/>
      <c r="D73" s="43"/>
      <c r="E73" s="7"/>
      <c r="F73" s="7"/>
      <c r="G73" s="7"/>
      <c r="H73" s="7"/>
      <c r="I73" s="7"/>
      <c r="J73" s="7"/>
      <c r="K73" s="7"/>
      <c r="L73" s="7"/>
      <c r="M73" s="7"/>
      <c r="N73" s="7"/>
      <c r="O73" s="13"/>
      <c r="P73" s="13"/>
      <c r="Q73" s="13"/>
      <c r="R73" s="13"/>
      <c r="S73" s="13"/>
      <c r="T73" s="13"/>
      <c r="U73" s="13"/>
      <c r="V73" s="13"/>
      <c r="W73" s="13"/>
      <c r="X73" s="7"/>
    </row>
    <row r="74" spans="2:24" ht="12.75">
      <c r="B74" s="35" t="s">
        <v>37</v>
      </c>
      <c r="C74" s="35"/>
      <c r="D74" s="43"/>
      <c r="E74" s="7"/>
      <c r="F74" s="7"/>
      <c r="G74" s="7"/>
      <c r="H74" s="7"/>
      <c r="I74" s="7"/>
      <c r="J74" s="7"/>
      <c r="K74" s="69"/>
      <c r="L74" s="7"/>
      <c r="M74" s="7"/>
      <c r="N74" s="7" t="s">
        <v>33</v>
      </c>
      <c r="O74" s="13"/>
      <c r="P74" s="13" t="s">
        <v>11</v>
      </c>
      <c r="Q74" s="13"/>
      <c r="R74" s="13"/>
      <c r="S74" s="13" t="s">
        <v>55</v>
      </c>
      <c r="T74" s="4"/>
      <c r="U74" s="13"/>
      <c r="V74" s="13" t="s">
        <v>4</v>
      </c>
      <c r="W74" s="13"/>
      <c r="X74" s="13" t="s">
        <v>57</v>
      </c>
    </row>
    <row r="75" spans="2:24" ht="12.75">
      <c r="B75" s="1" t="str">
        <f>I10</f>
        <v>TV Stammheim 2</v>
      </c>
      <c r="C75" s="1"/>
      <c r="G75" s="47" t="str">
        <f>S26</f>
        <v>0</v>
      </c>
      <c r="H75" s="47" t="str">
        <f>U31</f>
        <v>0</v>
      </c>
      <c r="I75" s="47" t="str">
        <f>S36</f>
        <v>0</v>
      </c>
      <c r="J75" s="47" t="str">
        <f>S44</f>
        <v>0</v>
      </c>
      <c r="K75" s="126"/>
      <c r="L75" s="2"/>
      <c r="M75" s="2"/>
      <c r="N75" s="1" t="str">
        <f>$B$75</f>
        <v>TV Stammheim 2</v>
      </c>
      <c r="O75" s="2">
        <f>$O$26+$Q$31+$O$44+$O$36</f>
        <v>0</v>
      </c>
      <c r="P75" s="2" t="s">
        <v>5</v>
      </c>
      <c r="Q75" s="2">
        <f>$Q$26+$O$31+$Q$36+$Q$44</f>
        <v>0</v>
      </c>
      <c r="S75" s="2">
        <f>O75-Q75</f>
        <v>0</v>
      </c>
      <c r="U75" s="2">
        <f>$S$26+$U$31+$S$36+$S$44</f>
        <v>0</v>
      </c>
      <c r="V75" s="2" t="s">
        <v>5</v>
      </c>
      <c r="W75" s="2">
        <f>$U$26+$S$31+$U$36+$U$44</f>
        <v>0</v>
      </c>
      <c r="X75" s="2">
        <f>(U75+W75)/2</f>
        <v>0</v>
      </c>
    </row>
    <row r="76" spans="2:24" ht="12.75">
      <c r="B76" s="1" t="str">
        <f>I11</f>
        <v>NLV Vaihingen 1</v>
      </c>
      <c r="C76" s="1"/>
      <c r="G76" s="47" t="str">
        <f>U26</f>
        <v>0</v>
      </c>
      <c r="H76" s="47" t="str">
        <f>S32</f>
        <v>0</v>
      </c>
      <c r="I76" s="47" t="str">
        <f>S37</f>
        <v>0</v>
      </c>
      <c r="J76" s="47" t="str">
        <f>S49</f>
        <v>0</v>
      </c>
      <c r="K76" s="126"/>
      <c r="L76" s="2"/>
      <c r="M76" s="2"/>
      <c r="N76" s="1" t="str">
        <f>$B$77</f>
        <v>TSV Ötisheim 2</v>
      </c>
      <c r="O76" s="2">
        <f>$O$27+$Q$32+$Q$44+$O$50</f>
        <v>0</v>
      </c>
      <c r="P76" s="2" t="s">
        <v>5</v>
      </c>
      <c r="Q76" s="2">
        <f>$Q$27+$O$32+$O$44+$Q$50</f>
        <v>0</v>
      </c>
      <c r="S76" s="2">
        <f>O76-Q76</f>
        <v>0</v>
      </c>
      <c r="U76" s="2">
        <f>$S$27+$U$32+$U$44+$S$50</f>
        <v>0</v>
      </c>
      <c r="V76" s="2" t="s">
        <v>5</v>
      </c>
      <c r="W76" s="2">
        <f>$U$27+$S$32+$S$44+$U$50</f>
        <v>0</v>
      </c>
      <c r="X76" s="2">
        <f>(U76+W76)/2</f>
        <v>0</v>
      </c>
    </row>
    <row r="77" spans="2:24" ht="12.75">
      <c r="B77" s="1" t="str">
        <f>I12</f>
        <v>TSV Ötisheim 2</v>
      </c>
      <c r="C77" s="1"/>
      <c r="G77" s="47" t="str">
        <f>S27</f>
        <v>0</v>
      </c>
      <c r="H77" s="47" t="str">
        <f>U32</f>
        <v>0</v>
      </c>
      <c r="I77" s="47" t="str">
        <f>U44</f>
        <v>0</v>
      </c>
      <c r="J77" s="47" t="str">
        <f>S50</f>
        <v>0</v>
      </c>
      <c r="K77" s="126"/>
      <c r="L77" s="2"/>
      <c r="M77" s="2"/>
      <c r="N77" s="1" t="str">
        <f>$B$76</f>
        <v>NLV Vaihingen 1</v>
      </c>
      <c r="O77" s="2">
        <f>$Q$26+$O$32+$O$37+$O$49</f>
        <v>0</v>
      </c>
      <c r="P77" s="2" t="s">
        <v>5</v>
      </c>
      <c r="Q77" s="2">
        <f>$O$26+$Q$32+$Q$37+$Q$49</f>
        <v>0</v>
      </c>
      <c r="S77" s="2">
        <f>O77-Q77</f>
        <v>0</v>
      </c>
      <c r="U77" s="2">
        <f>$U$26+$S$32+$S$37+$S$49</f>
        <v>0</v>
      </c>
      <c r="V77" s="2" t="s">
        <v>5</v>
      </c>
      <c r="W77" s="2">
        <f>$S$26+$U$32+$U$37+$U$49</f>
        <v>0</v>
      </c>
      <c r="X77" s="2">
        <f>(U77+W77)/2</f>
        <v>0</v>
      </c>
    </row>
    <row r="78" spans="2:24" ht="12.75">
      <c r="B78" s="1" t="str">
        <f>I13</f>
        <v>TSV Grafenau</v>
      </c>
      <c r="C78" s="1"/>
      <c r="G78" s="47" t="str">
        <f>U27</f>
        <v>0</v>
      </c>
      <c r="H78" s="47" t="str">
        <f>U36</f>
        <v>0</v>
      </c>
      <c r="I78" s="47" t="str">
        <f>S45</f>
        <v>0</v>
      </c>
      <c r="J78" s="47" t="str">
        <f>U49</f>
        <v>0</v>
      </c>
      <c r="K78" s="126"/>
      <c r="L78" s="2"/>
      <c r="M78" s="2"/>
      <c r="N78" s="1" t="str">
        <f>$B$78</f>
        <v>TSV Grafenau</v>
      </c>
      <c r="O78" s="2">
        <f>$Q$27+$Q$36+$O$45+$Q$49</f>
        <v>0</v>
      </c>
      <c r="P78" s="2" t="s">
        <v>5</v>
      </c>
      <c r="Q78" s="2">
        <f>$O$27+$O$36+$Q$45+$O$49</f>
        <v>0</v>
      </c>
      <c r="S78" s="2">
        <f>O78-Q78</f>
        <v>0</v>
      </c>
      <c r="U78" s="2">
        <f>$U$27+$U$36+$U$49+$S$45</f>
        <v>0</v>
      </c>
      <c r="V78" s="2" t="s">
        <v>5</v>
      </c>
      <c r="W78" s="2">
        <f>$S$27+$S$36+$S$49+$U$45</f>
        <v>0</v>
      </c>
      <c r="X78" s="2">
        <f>(U78+W78)/2</f>
        <v>0</v>
      </c>
    </row>
    <row r="79" spans="2:24" ht="12.75">
      <c r="B79" s="1" t="str">
        <f>I14</f>
        <v>TV Waldrennach 1</v>
      </c>
      <c r="C79" s="1"/>
      <c r="G79" s="47" t="str">
        <f>S31</f>
        <v>0</v>
      </c>
      <c r="H79" s="47" t="str">
        <f>U37</f>
        <v>0</v>
      </c>
      <c r="I79" s="47" t="str">
        <f>U45</f>
        <v>0</v>
      </c>
      <c r="J79" s="47" t="str">
        <f>U50</f>
        <v>0</v>
      </c>
      <c r="K79" s="126"/>
      <c r="L79" s="2"/>
      <c r="M79" s="2"/>
      <c r="N79" s="1" t="str">
        <f>$B$79</f>
        <v>TV Waldrennach 1</v>
      </c>
      <c r="O79" s="2">
        <f>$O$31+$Q$37+$Q$50+$Q$45</f>
        <v>0</v>
      </c>
      <c r="P79" s="2" t="s">
        <v>5</v>
      </c>
      <c r="Q79" s="2">
        <f>$Q$31+$O$45+$O$37+$O$50</f>
        <v>0</v>
      </c>
      <c r="S79" s="2">
        <f>O79-Q79</f>
        <v>0</v>
      </c>
      <c r="U79" s="2">
        <f>$U$45+$U$37+$S$31+$U$50</f>
        <v>0</v>
      </c>
      <c r="V79" s="2" t="s">
        <v>5</v>
      </c>
      <c r="W79" s="2">
        <f>$S$45+$U$31+$S$50+$S$37</f>
        <v>0</v>
      </c>
      <c r="X79" s="2">
        <f>(U79+W79)/2</f>
        <v>0</v>
      </c>
    </row>
    <row r="82" spans="2:24" ht="19.5" customHeight="1">
      <c r="B82" s="150" t="s">
        <v>77</v>
      </c>
      <c r="C82" s="151"/>
      <c r="D82" s="151"/>
      <c r="E82" s="152"/>
      <c r="F82" s="150" t="s">
        <v>57</v>
      </c>
      <c r="G82" s="152"/>
      <c r="H82" s="150" t="s">
        <v>4</v>
      </c>
      <c r="I82" s="151"/>
      <c r="J82" s="152"/>
      <c r="K82" s="150" t="s">
        <v>11</v>
      </c>
      <c r="L82" s="152"/>
      <c r="M82" s="73"/>
      <c r="N82" s="73"/>
      <c r="O82" s="73"/>
      <c r="P82" s="73"/>
      <c r="Q82" s="74"/>
      <c r="R82" s="74"/>
      <c r="S82" s="74"/>
      <c r="T82" s="74"/>
      <c r="U82" s="74"/>
      <c r="V82" s="74"/>
      <c r="W82" s="74"/>
      <c r="X82" s="73"/>
    </row>
    <row r="83" spans="2:24" ht="19.5" customHeight="1">
      <c r="B83" s="76" t="s">
        <v>25</v>
      </c>
      <c r="C83" s="142">
        <f>IF(X75&lt;4,"",$N$75)</f>
      </c>
      <c r="D83" s="143"/>
      <c r="E83" s="144"/>
      <c r="F83" s="153">
        <f>IF(X75&lt;4,"",$X$75)</f>
      </c>
      <c r="G83" s="154"/>
      <c r="H83" s="147">
        <f>IF(X75&lt;4,"",$U$75)</f>
      </c>
      <c r="I83" s="148"/>
      <c r="J83" s="149"/>
      <c r="K83" s="147">
        <f>IF(X75&lt;4,"",$S$75)</f>
      </c>
      <c r="L83" s="149"/>
      <c r="M83" s="73"/>
      <c r="N83" s="73"/>
      <c r="O83" s="73"/>
      <c r="P83" s="73"/>
      <c r="Q83" s="74"/>
      <c r="R83" s="74"/>
      <c r="S83" s="74"/>
      <c r="T83" s="74"/>
      <c r="U83" s="74"/>
      <c r="V83" s="74"/>
      <c r="W83" s="77"/>
      <c r="X83" s="73"/>
    </row>
    <row r="84" spans="2:24" ht="19.5" customHeight="1">
      <c r="B84" s="76" t="s">
        <v>26</v>
      </c>
      <c r="C84" s="142">
        <f>IF(X76&lt;4,"",$N$76)</f>
      </c>
      <c r="D84" s="143"/>
      <c r="E84" s="144"/>
      <c r="F84" s="153">
        <f>IF(X76&lt;4,"",$X$76)</f>
      </c>
      <c r="G84" s="154"/>
      <c r="H84" s="147">
        <f>IF(X76&lt;4,"",$U$76)</f>
      </c>
      <c r="I84" s="148"/>
      <c r="J84" s="149"/>
      <c r="K84" s="147">
        <f>IF(X76&lt;4,"",$S$76)</f>
      </c>
      <c r="L84" s="149"/>
      <c r="M84" s="73"/>
      <c r="N84" s="73"/>
      <c r="O84" s="73"/>
      <c r="P84" s="73"/>
      <c r="Q84" s="74"/>
      <c r="R84" s="74"/>
      <c r="S84" s="74"/>
      <c r="T84" s="74"/>
      <c r="U84" s="74"/>
      <c r="V84" s="74"/>
      <c r="W84" s="77"/>
      <c r="X84" s="73"/>
    </row>
    <row r="85" spans="2:24" ht="19.5" customHeight="1">
      <c r="B85" s="76" t="s">
        <v>27</v>
      </c>
      <c r="C85" s="142">
        <f>IF(X77&lt;4,"",$N$77)</f>
      </c>
      <c r="D85" s="143"/>
      <c r="E85" s="144"/>
      <c r="F85" s="153">
        <f>IF(X77&lt;4,"",$X$77)</f>
      </c>
      <c r="G85" s="154"/>
      <c r="H85" s="147">
        <f>IF(X77&lt;4,"",$U$77)</f>
      </c>
      <c r="I85" s="148"/>
      <c r="J85" s="149"/>
      <c r="K85" s="147">
        <f>IF(X77&lt;4,"",$S$77)</f>
      </c>
      <c r="L85" s="149"/>
      <c r="M85" s="73"/>
      <c r="N85" s="73"/>
      <c r="O85" s="73"/>
      <c r="P85" s="73"/>
      <c r="Q85" s="74"/>
      <c r="R85" s="74"/>
      <c r="S85" s="74"/>
      <c r="T85" s="74"/>
      <c r="U85" s="74"/>
      <c r="V85" s="74"/>
      <c r="W85" s="74"/>
      <c r="X85" s="73"/>
    </row>
    <row r="86" spans="2:24" ht="19.5" customHeight="1">
      <c r="B86" s="76" t="s">
        <v>29</v>
      </c>
      <c r="C86" s="142">
        <f>IF(X78&lt;4,"",$N$78)</f>
      </c>
      <c r="D86" s="143"/>
      <c r="E86" s="144"/>
      <c r="F86" s="153">
        <f>IF(X78&lt;4,"",$X$78)</f>
      </c>
      <c r="G86" s="154"/>
      <c r="H86" s="147">
        <f>IF(X78&lt;4,"",$U$78)</f>
      </c>
      <c r="I86" s="148"/>
      <c r="J86" s="149"/>
      <c r="K86" s="147">
        <f>IF(X78&lt;4,"",$S$78)</f>
      </c>
      <c r="L86" s="149"/>
      <c r="M86" s="73"/>
      <c r="N86" s="73"/>
      <c r="O86" s="73"/>
      <c r="P86" s="73"/>
      <c r="Q86" s="74"/>
      <c r="R86" s="74"/>
      <c r="S86" s="74"/>
      <c r="T86" s="74"/>
      <c r="U86" s="74"/>
      <c r="V86" s="74"/>
      <c r="W86" s="77"/>
      <c r="X86" s="73"/>
    </row>
    <row r="87" spans="2:24" ht="19.5" customHeight="1">
      <c r="B87" s="76" t="s">
        <v>28</v>
      </c>
      <c r="C87" s="142">
        <f>IF(X79&lt;4,"",$N$79)</f>
      </c>
      <c r="D87" s="143"/>
      <c r="E87" s="144"/>
      <c r="F87" s="153">
        <f>IF(X79&lt;4,"",$X$79)</f>
      </c>
      <c r="G87" s="154"/>
      <c r="H87" s="147">
        <f>IF(X79&lt;4,"",$U$79)</f>
      </c>
      <c r="I87" s="148"/>
      <c r="J87" s="149"/>
      <c r="K87" s="147">
        <f>IF(X79&lt;4,"",$S$79)</f>
      </c>
      <c r="L87" s="149"/>
      <c r="M87" s="73"/>
      <c r="N87" s="73"/>
      <c r="O87" s="73"/>
      <c r="P87" s="73"/>
      <c r="Q87" s="74"/>
      <c r="R87" s="74"/>
      <c r="S87" s="74"/>
      <c r="T87" s="74"/>
      <c r="U87" s="74"/>
      <c r="V87" s="74"/>
      <c r="W87" s="77"/>
      <c r="X87" s="73"/>
    </row>
    <row r="88" ht="19.5" customHeight="1"/>
    <row r="89" spans="1:22" ht="12.75">
      <c r="A89" s="2" t="s">
        <v>85</v>
      </c>
      <c r="B89" s="44">
        <v>26</v>
      </c>
      <c r="C89" s="44">
        <v>1</v>
      </c>
      <c r="D89" s="44" t="s">
        <v>78</v>
      </c>
      <c r="E89" s="4" t="str">
        <f>IF(C70="","5. Gruppe A",C70)</f>
        <v>5. Gruppe A</v>
      </c>
      <c r="F89" s="4" t="s">
        <v>5</v>
      </c>
      <c r="G89" s="145" t="str">
        <f>IF(C87="","5. Gruppe B",C87)</f>
        <v>5. Gruppe B</v>
      </c>
      <c r="H89" s="145"/>
      <c r="I89" s="145"/>
      <c r="J89" s="145"/>
      <c r="K89" s="145"/>
      <c r="L89" s="145"/>
      <c r="M89" s="4"/>
      <c r="N89" s="4" t="str">
        <f>IF(C67="","2. Gruppe A",C67)</f>
        <v>2. Gruppe A</v>
      </c>
      <c r="O89" s="119"/>
      <c r="P89" s="118" t="s">
        <v>5</v>
      </c>
      <c r="Q89" s="119"/>
      <c r="R89" s="4"/>
      <c r="S89" s="136" t="str">
        <f>IF(O89="","0",IF(O89=Q89,"1",IF(O89&gt;Q89,"2","0")))</f>
        <v>0</v>
      </c>
      <c r="T89" s="135" t="s">
        <v>5</v>
      </c>
      <c r="U89" s="136" t="str">
        <f>IF(Q89="","0",IF(Q89=O89,"1",IF(Q89&gt;O89,"2","0")))</f>
        <v>0</v>
      </c>
      <c r="V89" s="135"/>
    </row>
    <row r="90" spans="2:22" ht="12.75">
      <c r="B90" s="44">
        <v>27</v>
      </c>
      <c r="C90" s="44">
        <v>2</v>
      </c>
      <c r="D90" s="44" t="s">
        <v>79</v>
      </c>
      <c r="E90" s="4" t="str">
        <f>IF(C69="","4. Gruppe A",C69)</f>
        <v>4. Gruppe A</v>
      </c>
      <c r="F90" s="4" t="s">
        <v>5</v>
      </c>
      <c r="G90" s="145" t="str">
        <f>IF(C86="","4. Gruppe B",C86)</f>
        <v>4. Gruppe B</v>
      </c>
      <c r="H90" s="145"/>
      <c r="I90" s="145"/>
      <c r="J90" s="145"/>
      <c r="K90" s="145"/>
      <c r="L90" s="145"/>
      <c r="M90" s="133"/>
      <c r="N90" s="4" t="str">
        <f>IF(C84="","2. Gruppe B",C84)</f>
        <v>2. Gruppe B</v>
      </c>
      <c r="O90" s="119"/>
      <c r="P90" s="118" t="s">
        <v>5</v>
      </c>
      <c r="Q90" s="119"/>
      <c r="R90" s="4"/>
      <c r="S90" s="136" t="str">
        <f>IF(O90="","0",IF(O90=Q90,"1",IF(O90&gt;Q90,"2","0")))</f>
        <v>0</v>
      </c>
      <c r="T90" s="135" t="s">
        <v>5</v>
      </c>
      <c r="U90" s="136" t="str">
        <f>IF(Q90="","0",IF(Q90=O90,"1",IF(Q90&gt;O90,"2","0")))</f>
        <v>0</v>
      </c>
      <c r="V90" s="135"/>
    </row>
    <row r="91" spans="2:22" ht="12.75">
      <c r="B91" s="44">
        <v>28</v>
      </c>
      <c r="C91" s="44">
        <v>3</v>
      </c>
      <c r="D91" s="44" t="s">
        <v>80</v>
      </c>
      <c r="E91" s="4" t="str">
        <f>IF(C68="","3. Gruppe A",C68)</f>
        <v>3. Gruppe A</v>
      </c>
      <c r="F91" s="4" t="s">
        <v>5</v>
      </c>
      <c r="G91" s="145" t="str">
        <f>IF(C85="","3. Gruppe B",C85)</f>
        <v>3. Gruppe B</v>
      </c>
      <c r="H91" s="145"/>
      <c r="I91" s="145"/>
      <c r="J91" s="145"/>
      <c r="K91" s="145"/>
      <c r="L91" s="145"/>
      <c r="M91" s="4"/>
      <c r="N91" s="4" t="str">
        <f>IF(C66="","1. Gruppe A",C66)</f>
        <v>1. Gruppe A</v>
      </c>
      <c r="O91" s="119"/>
      <c r="P91" s="118" t="s">
        <v>5</v>
      </c>
      <c r="Q91" s="119"/>
      <c r="R91" s="4"/>
      <c r="S91" s="136" t="str">
        <f>IF(O91="","0",IF(O91=Q91,"1",IF(O91&gt;Q91,"2","0")))</f>
        <v>0</v>
      </c>
      <c r="T91" s="135" t="s">
        <v>5</v>
      </c>
      <c r="U91" s="136" t="str">
        <f>IF(Q91="","0",IF(Q91=O91,"1",IF(Q91&gt;O91,"2","0")))</f>
        <v>0</v>
      </c>
      <c r="V91" s="135"/>
    </row>
    <row r="92" spans="5:22" ht="12.75">
      <c r="E92" s="4"/>
      <c r="F92" s="2"/>
      <c r="G92" s="145"/>
      <c r="H92" s="145"/>
      <c r="I92" s="145"/>
      <c r="J92" s="145"/>
      <c r="K92" s="145"/>
      <c r="L92" s="145"/>
      <c r="M92" s="2"/>
      <c r="N92" s="2"/>
      <c r="S92" s="135"/>
      <c r="T92" s="135"/>
      <c r="U92" s="135"/>
      <c r="V92" s="135"/>
    </row>
    <row r="93" spans="2:22" ht="12.75">
      <c r="B93" s="44">
        <v>29</v>
      </c>
      <c r="C93" s="44">
        <v>2</v>
      </c>
      <c r="D93" s="44" t="s">
        <v>81</v>
      </c>
      <c r="E93" s="4" t="str">
        <f>IF(C67="","2. Gruppe A",C67)</f>
        <v>2. Gruppe A</v>
      </c>
      <c r="F93" s="4" t="s">
        <v>5</v>
      </c>
      <c r="G93" s="145" t="str">
        <f>IF(C84="","2. Gruppe B",C84)</f>
        <v>2. Gruppe B</v>
      </c>
      <c r="H93" s="145"/>
      <c r="I93" s="145"/>
      <c r="J93" s="145"/>
      <c r="K93" s="145"/>
      <c r="L93" s="145"/>
      <c r="M93" s="4"/>
      <c r="N93" s="4" t="str">
        <f>IF(C70="","5. Gruppe A",C70)</f>
        <v>5. Gruppe A</v>
      </c>
      <c r="O93" s="119"/>
      <c r="P93" s="118" t="s">
        <v>5</v>
      </c>
      <c r="Q93" s="119"/>
      <c r="R93" s="4"/>
      <c r="S93" s="136" t="str">
        <f>IF(O93="","0",IF(O93=Q93,"1",IF(O93&gt;Q93,"2","0")))</f>
        <v>0</v>
      </c>
      <c r="T93" s="135" t="s">
        <v>5</v>
      </c>
      <c r="U93" s="136" t="str">
        <f>IF(Q93="","0",IF(Q93=O93,"1",IF(Q93&gt;O93,"2","0")))</f>
        <v>0</v>
      </c>
      <c r="V93" s="135"/>
    </row>
    <row r="94" spans="2:22" ht="12.75">
      <c r="B94" s="44">
        <v>30</v>
      </c>
      <c r="C94" s="44">
        <v>1</v>
      </c>
      <c r="D94" s="2" t="s">
        <v>82</v>
      </c>
      <c r="E94" s="4" t="str">
        <f>IF(C66="","1. Gruppe A",C66)</f>
        <v>1. Gruppe A</v>
      </c>
      <c r="F94" s="4" t="s">
        <v>5</v>
      </c>
      <c r="G94" s="145" t="str">
        <f>IF(C83="","1. Gruppe B",C83)</f>
        <v>1. Gruppe B</v>
      </c>
      <c r="H94" s="145"/>
      <c r="I94" s="145"/>
      <c r="J94" s="145"/>
      <c r="K94" s="145"/>
      <c r="L94" s="145"/>
      <c r="M94" s="2"/>
      <c r="N94" s="2" t="str">
        <f>IF(C87="","5. Gruppe B",C87)</f>
        <v>5. Gruppe B</v>
      </c>
      <c r="O94" s="119"/>
      <c r="P94" s="118" t="s">
        <v>5</v>
      </c>
      <c r="Q94" s="119"/>
      <c r="R94" s="4"/>
      <c r="S94" s="136" t="str">
        <f>IF(O94="","0",IF(O94=Q94,"1",IF(O94&gt;Q94,"2","0")))</f>
        <v>0</v>
      </c>
      <c r="T94" s="135" t="s">
        <v>5</v>
      </c>
      <c r="U94" s="136" t="str">
        <f>IF(Q94="","0",IF(Q94=O94,"1",IF(Q94&gt;O94,"2","0")))</f>
        <v>0</v>
      </c>
      <c r="V94" s="135"/>
    </row>
    <row r="95" spans="19:22" ht="12.75">
      <c r="S95" s="135"/>
      <c r="T95" s="135"/>
      <c r="U95" s="135"/>
      <c r="V95" s="135"/>
    </row>
    <row r="97" spans="1:23" s="73" customFormat="1" ht="19.5" customHeight="1">
      <c r="A97" s="105"/>
      <c r="D97" s="146" t="s">
        <v>86</v>
      </c>
      <c r="E97" s="146"/>
      <c r="F97" s="146"/>
      <c r="G97" s="146"/>
      <c r="H97" s="146"/>
      <c r="O97" s="74"/>
      <c r="P97" s="74"/>
      <c r="Q97" s="74"/>
      <c r="R97" s="74"/>
      <c r="S97" s="74"/>
      <c r="T97" s="74"/>
      <c r="U97" s="74"/>
      <c r="V97" s="74"/>
      <c r="W97" s="74"/>
    </row>
    <row r="98" spans="1:23" s="73" customFormat="1" ht="19.5" customHeight="1">
      <c r="A98" s="105"/>
      <c r="D98" s="127" t="s">
        <v>36</v>
      </c>
      <c r="E98" s="147" t="s">
        <v>33</v>
      </c>
      <c r="F98" s="148"/>
      <c r="G98" s="148"/>
      <c r="H98" s="149"/>
      <c r="O98" s="74"/>
      <c r="P98" s="74"/>
      <c r="Q98" s="74"/>
      <c r="R98" s="74"/>
      <c r="S98" s="74"/>
      <c r="T98" s="74"/>
      <c r="U98" s="74"/>
      <c r="V98" s="74"/>
      <c r="W98" s="74"/>
    </row>
    <row r="99" spans="4:23" s="73" customFormat="1" ht="19.5" customHeight="1">
      <c r="D99" s="128">
        <v>1</v>
      </c>
      <c r="E99" s="142">
        <f>IF(O94&lt;1,"",IF(O94&gt;Q94,E94,G94))</f>
      </c>
      <c r="F99" s="143"/>
      <c r="G99" s="143"/>
      <c r="H99" s="144"/>
      <c r="O99" s="74"/>
      <c r="P99" s="74"/>
      <c r="Q99" s="74"/>
      <c r="R99" s="74"/>
      <c r="S99" s="74"/>
      <c r="T99" s="74"/>
      <c r="U99" s="74"/>
      <c r="V99" s="74"/>
      <c r="W99" s="74"/>
    </row>
    <row r="100" spans="4:23" s="73" customFormat="1" ht="19.5" customHeight="1">
      <c r="D100" s="128">
        <v>2</v>
      </c>
      <c r="E100" s="142">
        <f>IF(O94&lt;1,"",IF(O94&lt;Q94,E94,G94))</f>
      </c>
      <c r="F100" s="143"/>
      <c r="G100" s="143"/>
      <c r="H100" s="144"/>
      <c r="O100" s="74"/>
      <c r="P100" s="74"/>
      <c r="Q100" s="74"/>
      <c r="R100" s="74"/>
      <c r="S100" s="74"/>
      <c r="T100" s="74"/>
      <c r="U100" s="74"/>
      <c r="V100" s="74"/>
      <c r="W100" s="74"/>
    </row>
    <row r="101" spans="4:23" s="73" customFormat="1" ht="19.5" customHeight="1">
      <c r="D101" s="128">
        <v>3</v>
      </c>
      <c r="E101" s="142">
        <f>IF(O93&lt;1,"",IF(O93&gt;Q93,E93,G93))</f>
      </c>
      <c r="F101" s="143"/>
      <c r="G101" s="143"/>
      <c r="H101" s="144"/>
      <c r="O101" s="74"/>
      <c r="P101" s="74"/>
      <c r="Q101" s="74"/>
      <c r="R101" s="74"/>
      <c r="S101" s="74"/>
      <c r="T101" s="74"/>
      <c r="U101" s="74"/>
      <c r="V101" s="74"/>
      <c r="W101" s="74"/>
    </row>
    <row r="102" spans="4:23" s="73" customFormat="1" ht="19.5" customHeight="1">
      <c r="D102" s="128">
        <v>4</v>
      </c>
      <c r="E102" s="142">
        <f>IF(O93&lt;1,"",IF(O93&lt;Q93,E93,G93))</f>
      </c>
      <c r="F102" s="143"/>
      <c r="G102" s="143"/>
      <c r="H102" s="144"/>
      <c r="O102" s="74"/>
      <c r="P102" s="74"/>
      <c r="Q102" s="74"/>
      <c r="R102" s="74"/>
      <c r="S102" s="74"/>
      <c r="T102" s="74"/>
      <c r="U102" s="74"/>
      <c r="V102" s="74"/>
      <c r="W102" s="74"/>
    </row>
    <row r="103" spans="4:23" s="73" customFormat="1" ht="19.5" customHeight="1">
      <c r="D103" s="128">
        <v>5</v>
      </c>
      <c r="E103" s="142">
        <f>IF(O91&lt;1,"",IF(O91&gt;Q91,E91,G91))</f>
      </c>
      <c r="F103" s="143"/>
      <c r="G103" s="143"/>
      <c r="H103" s="144"/>
      <c r="O103" s="74"/>
      <c r="P103" s="74"/>
      <c r="Q103" s="74"/>
      <c r="R103" s="74"/>
      <c r="S103" s="74"/>
      <c r="T103" s="74"/>
      <c r="U103" s="74"/>
      <c r="V103" s="74"/>
      <c r="W103" s="74"/>
    </row>
    <row r="104" spans="4:23" s="73" customFormat="1" ht="19.5" customHeight="1">
      <c r="D104" s="128">
        <v>6</v>
      </c>
      <c r="E104" s="142">
        <f>IF(O91&lt;1,"",IF(O91&lt;Q91,E91,G91))</f>
      </c>
      <c r="F104" s="143"/>
      <c r="G104" s="143"/>
      <c r="H104" s="144"/>
      <c r="O104" s="74"/>
      <c r="P104" s="74"/>
      <c r="Q104" s="74"/>
      <c r="R104" s="74"/>
      <c r="S104" s="74"/>
      <c r="T104" s="74"/>
      <c r="U104" s="74"/>
      <c r="V104" s="74"/>
      <c r="W104" s="74"/>
    </row>
    <row r="105" spans="4:23" s="73" customFormat="1" ht="19.5" customHeight="1">
      <c r="D105" s="128">
        <v>7</v>
      </c>
      <c r="E105" s="142">
        <f>IF(O90&lt;1,"",IF(O90&gt;Q90,E90,G90))</f>
      </c>
      <c r="F105" s="143"/>
      <c r="G105" s="143"/>
      <c r="H105" s="144"/>
      <c r="O105" s="74"/>
      <c r="P105" s="74"/>
      <c r="Q105" s="74"/>
      <c r="R105" s="74"/>
      <c r="S105" s="74"/>
      <c r="T105" s="74"/>
      <c r="U105" s="74"/>
      <c r="V105" s="74"/>
      <c r="W105" s="74"/>
    </row>
    <row r="106" spans="4:23" s="73" customFormat="1" ht="19.5" customHeight="1">
      <c r="D106" s="128">
        <v>8</v>
      </c>
      <c r="E106" s="142">
        <f>IF(O90&lt;1,"",IF(O90&lt;Q90,E90,G90))</f>
      </c>
      <c r="F106" s="143"/>
      <c r="G106" s="143"/>
      <c r="H106" s="144"/>
      <c r="O106" s="74"/>
      <c r="P106" s="74"/>
      <c r="Q106" s="74"/>
      <c r="R106" s="74"/>
      <c r="S106" s="74"/>
      <c r="T106" s="74"/>
      <c r="U106" s="74"/>
      <c r="V106" s="74"/>
      <c r="W106" s="74"/>
    </row>
    <row r="107" spans="4:23" s="73" customFormat="1" ht="19.5" customHeight="1">
      <c r="D107" s="128">
        <v>9</v>
      </c>
      <c r="E107" s="142">
        <f>IF(O89&lt;1,"",IF(O89&gt;Q89,E89,G89))</f>
      </c>
      <c r="F107" s="143"/>
      <c r="G107" s="143"/>
      <c r="H107" s="144"/>
      <c r="O107" s="74"/>
      <c r="P107" s="74"/>
      <c r="Q107" s="74"/>
      <c r="R107" s="74"/>
      <c r="S107" s="74"/>
      <c r="T107" s="74"/>
      <c r="U107" s="74"/>
      <c r="V107" s="74"/>
      <c r="W107" s="74"/>
    </row>
    <row r="108" spans="4:23" s="73" customFormat="1" ht="19.5" customHeight="1">
      <c r="D108" s="128">
        <v>10</v>
      </c>
      <c r="E108" s="142">
        <f>IF(O89&lt;1,"",IF(O89&lt;Q89,E89,G89))</f>
      </c>
      <c r="F108" s="143"/>
      <c r="G108" s="143"/>
      <c r="H108" s="144"/>
      <c r="O108" s="74"/>
      <c r="P108" s="74"/>
      <c r="Q108" s="74"/>
      <c r="R108" s="74"/>
      <c r="S108" s="74"/>
      <c r="T108" s="74"/>
      <c r="U108" s="74"/>
      <c r="V108" s="74"/>
      <c r="W108" s="74"/>
    </row>
    <row r="109" spans="4:23" s="73" customFormat="1" ht="19.5" customHeight="1">
      <c r="D109" s="128">
        <v>11</v>
      </c>
      <c r="E109" s="142">
        <f>C71</f>
      </c>
      <c r="F109" s="143"/>
      <c r="G109" s="143"/>
      <c r="H109" s="144"/>
      <c r="O109" s="74"/>
      <c r="P109" s="74"/>
      <c r="Q109" s="74"/>
      <c r="R109" s="74"/>
      <c r="S109" s="74"/>
      <c r="T109" s="74"/>
      <c r="U109" s="74"/>
      <c r="V109" s="74"/>
      <c r="W109" s="74"/>
    </row>
    <row r="110" spans="4:23" s="73" customFormat="1" ht="12.75">
      <c r="D110" s="74"/>
      <c r="O110" s="74"/>
      <c r="P110" s="74"/>
      <c r="Q110" s="74"/>
      <c r="R110" s="74"/>
      <c r="S110" s="74"/>
      <c r="T110" s="74"/>
      <c r="U110" s="74"/>
      <c r="V110" s="74"/>
      <c r="W110" s="74"/>
    </row>
    <row r="111" spans="4:23" s="73" customFormat="1" ht="12.75">
      <c r="D111" s="74"/>
      <c r="O111" s="74"/>
      <c r="P111" s="74"/>
      <c r="Q111" s="74"/>
      <c r="R111" s="74"/>
      <c r="S111" s="74"/>
      <c r="T111" s="74"/>
      <c r="U111" s="74"/>
      <c r="V111" s="74"/>
      <c r="W111" s="74"/>
    </row>
  </sheetData>
  <sheetProtection/>
  <mergeCells count="99">
    <mergeCell ref="E104:H104"/>
    <mergeCell ref="E105:H105"/>
    <mergeCell ref="E106:H106"/>
    <mergeCell ref="E107:H107"/>
    <mergeCell ref="E108:H108"/>
    <mergeCell ref="E109:H109"/>
    <mergeCell ref="C86:E86"/>
    <mergeCell ref="F86:G86"/>
    <mergeCell ref="H86:J86"/>
    <mergeCell ref="K86:L86"/>
    <mergeCell ref="C87:E87"/>
    <mergeCell ref="F87:G87"/>
    <mergeCell ref="H87:J87"/>
    <mergeCell ref="K87:L87"/>
    <mergeCell ref="F71:G71"/>
    <mergeCell ref="C84:E84"/>
    <mergeCell ref="F84:G84"/>
    <mergeCell ref="H84:J84"/>
    <mergeCell ref="K84:L84"/>
    <mergeCell ref="C85:E85"/>
    <mergeCell ref="F85:G85"/>
    <mergeCell ref="H85:J85"/>
    <mergeCell ref="K85:L85"/>
    <mergeCell ref="B82:E82"/>
    <mergeCell ref="F82:G82"/>
    <mergeCell ref="H82:J82"/>
    <mergeCell ref="K82:L82"/>
    <mergeCell ref="C83:E83"/>
    <mergeCell ref="F83:G83"/>
    <mergeCell ref="H83:J83"/>
    <mergeCell ref="K83:L83"/>
    <mergeCell ref="G31:L31"/>
    <mergeCell ref="G32:L32"/>
    <mergeCell ref="G36:L36"/>
    <mergeCell ref="G25:L25"/>
    <mergeCell ref="G30:L30"/>
    <mergeCell ref="G35:L35"/>
    <mergeCell ref="G34:L34"/>
    <mergeCell ref="H71:J71"/>
    <mergeCell ref="K71:L71"/>
    <mergeCell ref="C66:E66"/>
    <mergeCell ref="C67:E67"/>
    <mergeCell ref="C68:E68"/>
    <mergeCell ref="C69:E69"/>
    <mergeCell ref="C70:E70"/>
    <mergeCell ref="C71:E71"/>
    <mergeCell ref="K70:L70"/>
    <mergeCell ref="F70:G70"/>
    <mergeCell ref="G40:L40"/>
    <mergeCell ref="G37:L37"/>
    <mergeCell ref="G44:L44"/>
    <mergeCell ref="G45:L45"/>
    <mergeCell ref="G39:L39"/>
    <mergeCell ref="G42:L42"/>
    <mergeCell ref="K68:L68"/>
    <mergeCell ref="K69:L69"/>
    <mergeCell ref="H68:J68"/>
    <mergeCell ref="H69:J69"/>
    <mergeCell ref="G43:L43"/>
    <mergeCell ref="G48:L48"/>
    <mergeCell ref="G47:L47"/>
    <mergeCell ref="G50:L50"/>
    <mergeCell ref="G52:L52"/>
    <mergeCell ref="F69:G69"/>
    <mergeCell ref="K65:L65"/>
    <mergeCell ref="G49:L49"/>
    <mergeCell ref="F65:G65"/>
    <mergeCell ref="F66:G66"/>
    <mergeCell ref="H65:J65"/>
    <mergeCell ref="H66:J66"/>
    <mergeCell ref="K66:L66"/>
    <mergeCell ref="K67:L67"/>
    <mergeCell ref="E1:P1"/>
    <mergeCell ref="E5:P5"/>
    <mergeCell ref="G21:L21"/>
    <mergeCell ref="G22:L22"/>
    <mergeCell ref="G24:L24"/>
    <mergeCell ref="G29:L29"/>
    <mergeCell ref="G10:H10"/>
    <mergeCell ref="G26:L26"/>
    <mergeCell ref="G27:L27"/>
    <mergeCell ref="B65:E65"/>
    <mergeCell ref="G89:L89"/>
    <mergeCell ref="G90:L90"/>
    <mergeCell ref="G91:L91"/>
    <mergeCell ref="G93:L93"/>
    <mergeCell ref="G92:L92"/>
    <mergeCell ref="F67:G67"/>
    <mergeCell ref="F68:G68"/>
    <mergeCell ref="H67:J67"/>
    <mergeCell ref="H70:J70"/>
    <mergeCell ref="E102:H102"/>
    <mergeCell ref="E103:H103"/>
    <mergeCell ref="G94:L94"/>
    <mergeCell ref="D97:H97"/>
    <mergeCell ref="E98:H98"/>
    <mergeCell ref="E99:H99"/>
    <mergeCell ref="E100:H100"/>
    <mergeCell ref="E101:H101"/>
  </mergeCells>
  <printOptions/>
  <pageMargins left="0.1968503937007874" right="0.15748031496062992" top="0.7874015748031497" bottom="0.7874015748031497" header="0.31496062992125984" footer="0.31496062992125984"/>
  <pageSetup horizontalDpi="1200" verticalDpi="1200" orientation="portrait" paperSize="9" scale="80" r:id="rId2"/>
  <headerFooter>
    <oddHeader>&amp;CU8 STB-Hallensaison 2017/18</oddHeader>
  </headerFooter>
  <rowBreaks count="1" manualBreakCount="1">
    <brk id="54" max="23" man="1"/>
  </rowBreaks>
  <ignoredErrors>
    <ignoredError sqref="G60" formula="1"/>
  </ignoredErrors>
  <drawing r:id="rId1"/>
</worksheet>
</file>

<file path=xl/worksheets/sheet4.xml><?xml version="1.0" encoding="utf-8"?>
<worksheet xmlns="http://schemas.openxmlformats.org/spreadsheetml/2006/main" xmlns:r="http://schemas.openxmlformats.org/officeDocument/2006/relationships">
  <sheetPr codeName="Tabelle8"/>
  <dimension ref="A1:X111"/>
  <sheetViews>
    <sheetView showGridLines="0" workbookViewId="0" topLeftCell="A1">
      <selection activeCell="U7" sqref="U7"/>
    </sheetView>
  </sheetViews>
  <sheetFormatPr defaultColWidth="11.421875" defaultRowHeight="12.75"/>
  <cols>
    <col min="1" max="1" width="11.57421875" style="0" customWidth="1"/>
    <col min="2" max="2" width="5.57421875" style="0" customWidth="1"/>
    <col min="3" max="3" width="4.7109375" style="0" customWidth="1"/>
    <col min="4" max="4" width="8.57421875" style="2" customWidth="1"/>
    <col min="5" max="5" width="18.7109375" style="0" customWidth="1"/>
    <col min="6" max="6" width="2.8515625" style="0" customWidth="1"/>
    <col min="7" max="7" width="3.28125" style="0" customWidth="1"/>
    <col min="8" max="8" width="2.7109375" style="0" customWidth="1"/>
    <col min="9" max="10" width="2.8515625" style="0" customWidth="1"/>
    <col min="11" max="11" width="3.7109375" style="0" customWidth="1"/>
    <col min="12" max="12" width="2.57421875" style="0" customWidth="1"/>
    <col min="13" max="13" width="2.8515625" style="0" customWidth="1"/>
    <col min="14" max="14" width="18.8515625" style="0" customWidth="1"/>
    <col min="15" max="15" width="4.140625" style="2" customWidth="1"/>
    <col min="16" max="16" width="2.28125" style="2" customWidth="1"/>
    <col min="17" max="17" width="3.8515625" style="2" customWidth="1"/>
    <col min="18" max="18" width="2.421875" style="2" customWidth="1"/>
    <col min="19" max="19" width="3.8515625" style="2" customWidth="1"/>
    <col min="20" max="20" width="1.1484375" style="2" customWidth="1"/>
    <col min="21" max="21" width="5.140625" style="2" customWidth="1"/>
    <col min="22" max="22" width="1.57421875" style="2" customWidth="1"/>
    <col min="23" max="23" width="5.140625" style="2" customWidth="1"/>
    <col min="24" max="24" width="6.8515625" style="0" bestFit="1" customWidth="1"/>
  </cols>
  <sheetData>
    <row r="1" spans="1:23" s="7" customFormat="1" ht="12.75">
      <c r="A1" s="28" t="s">
        <v>6</v>
      </c>
      <c r="B1" s="35"/>
      <c r="C1" s="35"/>
      <c r="D1" s="43"/>
      <c r="E1" s="155">
        <f>Spielplan!C14</f>
        <v>43442</v>
      </c>
      <c r="F1" s="156"/>
      <c r="G1" s="156"/>
      <c r="H1" s="156"/>
      <c r="I1" s="156"/>
      <c r="J1" s="156"/>
      <c r="K1" s="156"/>
      <c r="L1" s="156"/>
      <c r="M1" s="156"/>
      <c r="N1" s="156"/>
      <c r="O1" s="156"/>
      <c r="P1" s="156"/>
      <c r="Q1" s="13"/>
      <c r="R1" s="13"/>
      <c r="S1" s="13"/>
      <c r="T1" s="13"/>
      <c r="U1" s="13"/>
      <c r="V1" s="13"/>
      <c r="W1" s="13"/>
    </row>
    <row r="2" spans="1:23" s="7" customFormat="1" ht="12.75">
      <c r="A2" s="28" t="s">
        <v>31</v>
      </c>
      <c r="B2" s="35"/>
      <c r="C2" s="35"/>
      <c r="D2" s="43"/>
      <c r="E2" s="67" t="str">
        <f>Spielplan!C16</f>
        <v>TSV Ötisheim</v>
      </c>
      <c r="F2" s="1"/>
      <c r="G2" s="1"/>
      <c r="H2" s="1"/>
      <c r="I2" s="1"/>
      <c r="J2" s="1"/>
      <c r="K2" s="1"/>
      <c r="L2" s="1"/>
      <c r="M2" s="1"/>
      <c r="N2" s="1"/>
      <c r="O2" s="1"/>
      <c r="P2" s="1"/>
      <c r="Q2" s="13"/>
      <c r="R2" s="13"/>
      <c r="S2" s="13"/>
      <c r="T2" s="13"/>
      <c r="U2" s="13"/>
      <c r="V2" s="13"/>
      <c r="W2" s="13"/>
    </row>
    <row r="3" spans="1:23" s="7" customFormat="1" ht="12.75">
      <c r="A3" s="28" t="s">
        <v>7</v>
      </c>
      <c r="B3" s="35"/>
      <c r="C3" s="35"/>
      <c r="D3" s="43"/>
      <c r="E3" s="3" t="s">
        <v>115</v>
      </c>
      <c r="O3" s="13"/>
      <c r="P3" s="13"/>
      <c r="Q3" s="13"/>
      <c r="R3" s="13"/>
      <c r="S3" s="13"/>
      <c r="T3" s="13"/>
      <c r="U3" s="13"/>
      <c r="V3" s="13"/>
      <c r="W3" s="13"/>
    </row>
    <row r="4" spans="1:23" s="7" customFormat="1" ht="12.75">
      <c r="A4" s="28" t="s">
        <v>20</v>
      </c>
      <c r="B4" s="35"/>
      <c r="C4" s="35"/>
      <c r="D4" s="43"/>
      <c r="E4" s="3" t="s">
        <v>112</v>
      </c>
      <c r="O4" s="13"/>
      <c r="P4" s="13"/>
      <c r="Q4" s="13"/>
      <c r="R4" s="13"/>
      <c r="S4" s="13"/>
      <c r="T4" s="13"/>
      <c r="U4" s="13"/>
      <c r="V4" s="13"/>
      <c r="W4" s="13"/>
    </row>
    <row r="5" spans="1:23" s="7" customFormat="1" ht="12.75">
      <c r="A5" s="28" t="s">
        <v>8</v>
      </c>
      <c r="B5" s="35"/>
      <c r="C5" s="35"/>
      <c r="D5" s="43"/>
      <c r="E5" s="155" t="str">
        <f>Spielplan!C15</f>
        <v>11:00 Uhr</v>
      </c>
      <c r="F5" s="156"/>
      <c r="G5" s="156"/>
      <c r="H5" s="156"/>
      <c r="I5" s="156"/>
      <c r="J5" s="156"/>
      <c r="K5" s="156"/>
      <c r="L5" s="156"/>
      <c r="M5" s="156"/>
      <c r="N5" s="156"/>
      <c r="O5" s="156"/>
      <c r="P5" s="156"/>
      <c r="Q5" s="13"/>
      <c r="R5" s="13"/>
      <c r="S5" s="13"/>
      <c r="T5" s="13"/>
      <c r="U5" s="13"/>
      <c r="V5" s="13"/>
      <c r="W5" s="13"/>
    </row>
    <row r="6" spans="1:23" s="38" customFormat="1" ht="12.75">
      <c r="A6" s="36" t="s">
        <v>21</v>
      </c>
      <c r="B6" s="37"/>
      <c r="C6" s="37"/>
      <c r="D6" s="125"/>
      <c r="E6" s="7" t="s">
        <v>53</v>
      </c>
      <c r="I6" s="7"/>
      <c r="Q6" s="39"/>
      <c r="R6" s="39"/>
      <c r="S6" s="39"/>
      <c r="T6" s="40"/>
      <c r="U6" s="39"/>
      <c r="V6" s="40"/>
      <c r="W6" s="41"/>
    </row>
    <row r="7" spans="1:23" s="38" customFormat="1" ht="12.75">
      <c r="A7" s="36" t="s">
        <v>34</v>
      </c>
      <c r="B7" s="37"/>
      <c r="C7" s="37"/>
      <c r="D7" s="125"/>
      <c r="E7" s="42" t="s">
        <v>83</v>
      </c>
      <c r="I7" s="7"/>
      <c r="Q7" s="39"/>
      <c r="R7" s="39"/>
      <c r="S7" s="39"/>
      <c r="T7" s="40"/>
      <c r="U7" s="39"/>
      <c r="V7" s="40"/>
      <c r="W7" s="41"/>
    </row>
    <row r="8" spans="1:23" s="38" customFormat="1" ht="12.75">
      <c r="A8" s="7" t="str">
        <f>Spielplan!A10</f>
        <v>1. Spieltag</v>
      </c>
      <c r="B8" s="37"/>
      <c r="C8" s="37"/>
      <c r="D8" s="125"/>
      <c r="E8" s="42"/>
      <c r="I8" s="7"/>
      <c r="Q8" s="39"/>
      <c r="R8" s="39"/>
      <c r="S8" s="39"/>
      <c r="T8" s="40"/>
      <c r="U8" s="39"/>
      <c r="V8" s="40"/>
      <c r="W8" s="41"/>
    </row>
    <row r="9" spans="1:23" s="7" customFormat="1" ht="12.75">
      <c r="A9" s="28"/>
      <c r="B9" s="35"/>
      <c r="C9" s="35"/>
      <c r="D9" s="43"/>
      <c r="O9" s="13"/>
      <c r="P9" s="13"/>
      <c r="Q9" s="13"/>
      <c r="R9" s="13"/>
      <c r="S9" s="13"/>
      <c r="T9" s="13"/>
      <c r="U9" s="13"/>
      <c r="V9" s="13"/>
      <c r="W9" s="13"/>
    </row>
    <row r="10" spans="1:23" s="7" customFormat="1" ht="12.75">
      <c r="A10" s="28" t="s">
        <v>10</v>
      </c>
      <c r="B10" s="35"/>
      <c r="C10" s="35"/>
      <c r="D10" s="43" t="s">
        <v>74</v>
      </c>
      <c r="E10" s="30" t="str">
        <f>Spielplan!C4</f>
        <v>TV Stammheim 2</v>
      </c>
      <c r="G10" s="158" t="s">
        <v>75</v>
      </c>
      <c r="H10" s="158"/>
      <c r="I10" s="9" t="str">
        <f>Spielplan!C5</f>
        <v>TV Stammheim 3</v>
      </c>
      <c r="J10" s="9"/>
      <c r="O10" s="13"/>
      <c r="P10" s="13"/>
      <c r="Q10" s="13"/>
      <c r="R10" s="13"/>
      <c r="S10" s="13"/>
      <c r="T10" s="13"/>
      <c r="U10" s="13"/>
      <c r="V10" s="13"/>
      <c r="W10" s="13"/>
    </row>
    <row r="11" spans="1:23" s="7" customFormat="1" ht="12.75">
      <c r="A11" s="28"/>
      <c r="B11" s="35"/>
      <c r="C11" s="35"/>
      <c r="D11" s="43"/>
      <c r="E11" s="30" t="str">
        <f>Spielplan!E4</f>
        <v>TSV Grafenau</v>
      </c>
      <c r="I11" s="9" t="str">
        <f>Spielplan!C3</f>
        <v>TV Stammheim 1</v>
      </c>
      <c r="J11" s="9"/>
      <c r="O11" s="13"/>
      <c r="P11" s="13"/>
      <c r="Q11" s="13"/>
      <c r="R11" s="13"/>
      <c r="S11" s="13"/>
      <c r="T11" s="13"/>
      <c r="U11" s="13"/>
      <c r="V11" s="13"/>
      <c r="W11" s="13"/>
    </row>
    <row r="12" spans="1:23" s="7" customFormat="1" ht="12.75">
      <c r="A12" s="28"/>
      <c r="B12" s="35"/>
      <c r="C12" s="35"/>
      <c r="D12" s="43"/>
      <c r="E12" s="30" t="str">
        <f>Spielplan!E6</f>
        <v>TV Waldrennach 1</v>
      </c>
      <c r="I12" s="9" t="str">
        <f>Spielplan!C6</f>
        <v>NLV Vaihingen 1</v>
      </c>
      <c r="J12" s="9"/>
      <c r="O12" s="13"/>
      <c r="P12" s="13"/>
      <c r="Q12" s="13"/>
      <c r="R12" s="13"/>
      <c r="S12" s="13"/>
      <c r="T12" s="13"/>
      <c r="U12" s="13"/>
      <c r="V12" s="13"/>
      <c r="W12" s="13"/>
    </row>
    <row r="13" spans="1:23" s="7" customFormat="1" ht="12.75">
      <c r="A13" s="28"/>
      <c r="B13" s="35"/>
      <c r="C13" s="35"/>
      <c r="D13" s="43"/>
      <c r="E13" s="30" t="str">
        <f>Spielplan!E5</f>
        <v>TV Hohenklingen</v>
      </c>
      <c r="I13" s="9" t="str">
        <f>Spielplan!E3</f>
        <v>TSV Ötisheim 2</v>
      </c>
      <c r="J13" s="9"/>
      <c r="O13" s="13"/>
      <c r="P13" s="13"/>
      <c r="Q13" s="13"/>
      <c r="R13" s="13"/>
      <c r="S13" s="13"/>
      <c r="T13" s="4"/>
      <c r="U13" s="4"/>
      <c r="V13" s="2"/>
      <c r="W13" s="4"/>
    </row>
    <row r="14" spans="1:23" s="7" customFormat="1" ht="12.75">
      <c r="A14" s="28"/>
      <c r="B14" s="35"/>
      <c r="C14" s="35"/>
      <c r="D14" s="43"/>
      <c r="E14" s="30" t="str">
        <f>Spielplan!C8</f>
        <v>TSV Ötisheim 1</v>
      </c>
      <c r="I14" s="9" t="str">
        <f>Spielplan!E7</f>
        <v>TV Waldrennach 2</v>
      </c>
      <c r="J14" s="9"/>
      <c r="O14" s="13"/>
      <c r="P14" s="13"/>
      <c r="Q14" s="13"/>
      <c r="R14" s="13"/>
      <c r="S14" s="13"/>
      <c r="T14" s="4"/>
      <c r="U14" s="4"/>
      <c r="V14" s="2"/>
      <c r="W14" s="4"/>
    </row>
    <row r="15" spans="1:23" s="7" customFormat="1" ht="12.75">
      <c r="A15" s="28"/>
      <c r="B15" s="35"/>
      <c r="C15" s="35"/>
      <c r="D15" s="43"/>
      <c r="E15" s="30" t="str">
        <f>Spielplan!C7</f>
        <v>NLV Vaihingen 2</v>
      </c>
      <c r="O15" s="13"/>
      <c r="P15" s="13"/>
      <c r="Q15" s="13"/>
      <c r="R15" s="13"/>
      <c r="S15" s="13"/>
      <c r="T15" s="4"/>
      <c r="U15" s="4"/>
      <c r="V15" s="2"/>
      <c r="W15" s="4"/>
    </row>
    <row r="16" spans="1:23" s="7" customFormat="1" ht="12.75">
      <c r="A16" s="42"/>
      <c r="B16" s="35"/>
      <c r="C16" s="35"/>
      <c r="D16" s="43"/>
      <c r="N16" s="13"/>
      <c r="O16" s="2"/>
      <c r="P16" s="13"/>
      <c r="Q16" s="13"/>
      <c r="R16" s="13"/>
      <c r="S16" s="13"/>
      <c r="T16" s="4"/>
      <c r="U16" s="4"/>
      <c r="V16" s="2"/>
      <c r="W16" s="4"/>
    </row>
    <row r="17" spans="1:23" s="3" customFormat="1" ht="12.75">
      <c r="A17" s="120" t="s">
        <v>60</v>
      </c>
      <c r="B17" s="43"/>
      <c r="C17" s="43"/>
      <c r="D17" s="43"/>
      <c r="E17" s="13"/>
      <c r="F17" s="13"/>
      <c r="G17" s="13"/>
      <c r="H17" s="13"/>
      <c r="I17" s="13"/>
      <c r="J17" s="13"/>
      <c r="K17" s="13"/>
      <c r="L17" s="13"/>
      <c r="M17" s="13"/>
      <c r="N17" s="13"/>
      <c r="O17" s="2"/>
      <c r="P17" s="13"/>
      <c r="Q17" s="13"/>
      <c r="R17" s="13"/>
      <c r="S17" s="13"/>
      <c r="T17" s="4"/>
      <c r="U17" s="4"/>
      <c r="V17" s="2"/>
      <c r="W17" s="4"/>
    </row>
    <row r="18" spans="1:24" s="3" customFormat="1" ht="12.75">
      <c r="A18" s="29"/>
      <c r="B18" s="43"/>
      <c r="C18" s="43"/>
      <c r="D18" s="43"/>
      <c r="E18" s="13"/>
      <c r="F18" s="13"/>
      <c r="G18" s="13"/>
      <c r="H18" s="13"/>
      <c r="I18" s="13"/>
      <c r="J18" s="13"/>
      <c r="K18" s="13"/>
      <c r="L18" s="13"/>
      <c r="M18" s="13"/>
      <c r="N18" s="13"/>
      <c r="O18" s="2"/>
      <c r="P18" s="13"/>
      <c r="Q18" s="13"/>
      <c r="R18" s="13"/>
      <c r="S18" s="134"/>
      <c r="T18" s="135"/>
      <c r="U18" s="135"/>
      <c r="V18" s="135"/>
      <c r="W18" s="135"/>
      <c r="X18" s="138"/>
    </row>
    <row r="19" spans="1:24" s="3" customFormat="1" ht="12.75">
      <c r="A19" s="132" t="s">
        <v>0</v>
      </c>
      <c r="B19" s="43" t="s">
        <v>54</v>
      </c>
      <c r="C19" s="43" t="s">
        <v>70</v>
      </c>
      <c r="D19" s="43" t="s">
        <v>73</v>
      </c>
      <c r="E19" s="13" t="s">
        <v>1</v>
      </c>
      <c r="F19" s="13"/>
      <c r="G19" s="7" t="s">
        <v>2</v>
      </c>
      <c r="H19" s="13"/>
      <c r="I19" s="13"/>
      <c r="J19" s="13"/>
      <c r="K19" s="13"/>
      <c r="L19" s="13"/>
      <c r="M19" s="13"/>
      <c r="N19" s="13" t="s">
        <v>3</v>
      </c>
      <c r="O19" s="2"/>
      <c r="P19" s="13" t="s">
        <v>35</v>
      </c>
      <c r="Q19" s="13"/>
      <c r="R19" s="13"/>
      <c r="S19" s="134"/>
      <c r="T19" s="135"/>
      <c r="U19" s="134"/>
      <c r="V19" s="134" t="s">
        <v>4</v>
      </c>
      <c r="W19" s="134"/>
      <c r="X19" s="138"/>
    </row>
    <row r="20" spans="1:24" s="3" customFormat="1" ht="12.75">
      <c r="A20" s="29"/>
      <c r="B20" s="43"/>
      <c r="C20" s="43"/>
      <c r="D20" s="43"/>
      <c r="E20" s="13"/>
      <c r="F20" s="13"/>
      <c r="G20" s="13"/>
      <c r="H20" s="13"/>
      <c r="I20" s="13"/>
      <c r="J20" s="13"/>
      <c r="K20" s="13"/>
      <c r="L20" s="13"/>
      <c r="M20" s="13"/>
      <c r="N20" s="13"/>
      <c r="O20" s="13"/>
      <c r="P20" s="13"/>
      <c r="Q20" s="13"/>
      <c r="R20" s="13"/>
      <c r="S20" s="134"/>
      <c r="T20" s="134"/>
      <c r="U20" s="134"/>
      <c r="V20" s="134"/>
      <c r="W20" s="134"/>
      <c r="X20" s="138"/>
    </row>
    <row r="21" spans="1:24" s="5" customFormat="1" ht="12.75">
      <c r="A21" s="29" t="str">
        <f>E5</f>
        <v>11:00 Uhr</v>
      </c>
      <c r="B21" s="44">
        <v>1</v>
      </c>
      <c r="C21" s="44">
        <v>1</v>
      </c>
      <c r="D21" s="44" t="s">
        <v>74</v>
      </c>
      <c r="E21" s="9" t="str">
        <f>T(E10)</f>
        <v>TV Stammheim 2</v>
      </c>
      <c r="F21" s="9" t="s">
        <v>5</v>
      </c>
      <c r="G21" s="157" t="str">
        <f>T(E11)</f>
        <v>TSV Grafenau</v>
      </c>
      <c r="H21" s="157"/>
      <c r="I21" s="157"/>
      <c r="J21" s="157"/>
      <c r="K21" s="157"/>
      <c r="L21" s="157"/>
      <c r="M21" s="9"/>
      <c r="N21" s="9" t="str">
        <f>E14</f>
        <v>TSV Ötisheim 1</v>
      </c>
      <c r="O21" s="119"/>
      <c r="P21" s="118" t="s">
        <v>5</v>
      </c>
      <c r="Q21" s="119"/>
      <c r="R21" s="4"/>
      <c r="S21" s="135"/>
      <c r="T21" s="135"/>
      <c r="U21" s="136" t="str">
        <f>IF(O21="","0",IF(O21=Q21,"1",IF(O21&gt;Q21,"2","0")))</f>
        <v>0</v>
      </c>
      <c r="V21" s="135" t="s">
        <v>5</v>
      </c>
      <c r="W21" s="136" t="str">
        <f>IF(Q21="","0",IF(Q21=O21,"1",IF(Q21&gt;O21,"2","0")))</f>
        <v>0</v>
      </c>
      <c r="X21" s="137"/>
    </row>
    <row r="22" spans="1:24" s="5" customFormat="1" ht="12.75">
      <c r="A22" s="29"/>
      <c r="B22" s="44">
        <v>2</v>
      </c>
      <c r="C22" s="44">
        <v>2</v>
      </c>
      <c r="D22" s="44" t="s">
        <v>74</v>
      </c>
      <c r="E22" s="9" t="str">
        <f>T(E12)</f>
        <v>TV Waldrennach 1</v>
      </c>
      <c r="F22" s="9" t="s">
        <v>5</v>
      </c>
      <c r="G22" s="157" t="str">
        <f>T(E13)</f>
        <v>TV Hohenklingen</v>
      </c>
      <c r="H22" s="157"/>
      <c r="I22" s="157"/>
      <c r="J22" s="157"/>
      <c r="K22" s="157"/>
      <c r="L22" s="157"/>
      <c r="M22" s="9"/>
      <c r="N22" s="9" t="str">
        <f>E15</f>
        <v>NLV Vaihingen 2</v>
      </c>
      <c r="O22" s="119"/>
      <c r="P22" s="118" t="s">
        <v>5</v>
      </c>
      <c r="Q22" s="119"/>
      <c r="R22" s="4"/>
      <c r="S22" s="135"/>
      <c r="T22" s="135"/>
      <c r="U22" s="136" t="str">
        <f>IF(O22="","0",IF(O22=Q22,"1",IF(O22&gt;Q22,"2","0")))</f>
        <v>0</v>
      </c>
      <c r="V22" s="135" t="s">
        <v>5</v>
      </c>
      <c r="W22" s="136" t="str">
        <f>IF(Q22="","0",IF(Q22=O22,"1",IF(Q22&gt;O22,"2","0")))</f>
        <v>0</v>
      </c>
      <c r="X22" s="137"/>
    </row>
    <row r="23" spans="1:24" s="5" customFormat="1" ht="12.75">
      <c r="A23" s="29"/>
      <c r="B23"/>
      <c r="C23"/>
      <c r="D23" s="2"/>
      <c r="E23" s="1"/>
      <c r="F23" s="1"/>
      <c r="G23" s="1"/>
      <c r="H23" s="1"/>
      <c r="I23" s="1"/>
      <c r="J23" s="1"/>
      <c r="K23" s="1"/>
      <c r="L23" s="1"/>
      <c r="M23" s="1"/>
      <c r="N23" s="1"/>
      <c r="O23" s="4"/>
      <c r="P23" s="4"/>
      <c r="Q23" s="4"/>
      <c r="R23" s="4"/>
      <c r="S23" s="135"/>
      <c r="T23" s="135"/>
      <c r="U23" s="135"/>
      <c r="V23" s="135"/>
      <c r="W23" s="135"/>
      <c r="X23" s="137"/>
    </row>
    <row r="24" spans="1:24" s="5" customFormat="1" ht="12.75">
      <c r="A24" s="29"/>
      <c r="B24" s="44">
        <v>3</v>
      </c>
      <c r="C24" s="44">
        <v>1</v>
      </c>
      <c r="D24" s="44" t="s">
        <v>74</v>
      </c>
      <c r="E24" s="9" t="str">
        <f>E14</f>
        <v>TSV Ötisheim 1</v>
      </c>
      <c r="F24" s="9" t="s">
        <v>5</v>
      </c>
      <c r="G24" s="157" t="str">
        <f>E10</f>
        <v>TV Stammheim 2</v>
      </c>
      <c r="H24" s="157"/>
      <c r="I24" s="157"/>
      <c r="J24" s="157"/>
      <c r="K24" s="157"/>
      <c r="L24" s="157"/>
      <c r="M24" s="9"/>
      <c r="N24" s="9" t="str">
        <f>E12</f>
        <v>TV Waldrennach 1</v>
      </c>
      <c r="O24" s="119"/>
      <c r="P24" s="118" t="s">
        <v>5</v>
      </c>
      <c r="Q24" s="119"/>
      <c r="R24" s="4"/>
      <c r="S24" s="135"/>
      <c r="T24" s="135"/>
      <c r="U24" s="136" t="str">
        <f>IF(O24="","0",IF(O24=Q24,"1",IF(O24&gt;Q24,"2","0")))</f>
        <v>0</v>
      </c>
      <c r="V24" s="135" t="s">
        <v>5</v>
      </c>
      <c r="W24" s="136" t="str">
        <f>IF(Q24="","0",IF(Q24=O24,"1",IF(Q24&gt;O24,"2","0")))</f>
        <v>0</v>
      </c>
      <c r="X24" s="137"/>
    </row>
    <row r="25" spans="1:24" s="5" customFormat="1" ht="12.75">
      <c r="A25" s="29"/>
      <c r="B25" s="44">
        <v>4</v>
      </c>
      <c r="C25" s="44">
        <v>2</v>
      </c>
      <c r="D25" s="44" t="s">
        <v>74</v>
      </c>
      <c r="E25" s="9" t="str">
        <f>E15</f>
        <v>NLV Vaihingen 2</v>
      </c>
      <c r="F25" s="9" t="s">
        <v>5</v>
      </c>
      <c r="G25" s="157" t="str">
        <f>E11</f>
        <v>TSV Grafenau</v>
      </c>
      <c r="H25" s="157"/>
      <c r="I25" s="157"/>
      <c r="J25" s="157"/>
      <c r="K25" s="157"/>
      <c r="L25" s="157"/>
      <c r="M25" s="9"/>
      <c r="N25" s="9" t="str">
        <f>E13</f>
        <v>TV Hohenklingen</v>
      </c>
      <c r="O25" s="119"/>
      <c r="P25" s="118" t="s">
        <v>5</v>
      </c>
      <c r="Q25" s="119"/>
      <c r="R25" s="4"/>
      <c r="S25" s="135"/>
      <c r="T25" s="135"/>
      <c r="U25" s="136" t="str">
        <f>IF(O25="","0",IF(O25=Q25,"1",IF(O25&gt;Q25,"2","0")))</f>
        <v>0</v>
      </c>
      <c r="V25" s="135" t="s">
        <v>5</v>
      </c>
      <c r="W25" s="136" t="str">
        <f>IF(Q25="","0",IF(Q25=O25,"1",IF(Q25&gt;O25,"2","0")))</f>
        <v>0</v>
      </c>
      <c r="X25" s="137"/>
    </row>
    <row r="26" spans="1:24" s="5" customFormat="1" ht="12.75">
      <c r="A26" s="29"/>
      <c r="B26" s="44">
        <v>5</v>
      </c>
      <c r="C26" s="44">
        <v>3</v>
      </c>
      <c r="D26" s="44" t="s">
        <v>75</v>
      </c>
      <c r="E26" s="9" t="str">
        <f>I10</f>
        <v>TV Stammheim 3</v>
      </c>
      <c r="F26" s="9" t="s">
        <v>5</v>
      </c>
      <c r="G26" s="157" t="str">
        <f>I11</f>
        <v>TV Stammheim 1</v>
      </c>
      <c r="H26" s="157"/>
      <c r="I26" s="157"/>
      <c r="J26" s="157"/>
      <c r="K26" s="157"/>
      <c r="L26" s="157"/>
      <c r="M26" s="9"/>
      <c r="N26" s="9" t="str">
        <f>I14</f>
        <v>TV Waldrennach 2</v>
      </c>
      <c r="O26" s="119"/>
      <c r="P26" s="118" t="s">
        <v>5</v>
      </c>
      <c r="Q26" s="119"/>
      <c r="R26" s="4"/>
      <c r="S26" s="135"/>
      <c r="T26" s="135"/>
      <c r="U26" s="136" t="str">
        <f>IF(O26="","0",IF(O26=Q26,"1",IF(O26&gt;Q26,"2","0")))</f>
        <v>0</v>
      </c>
      <c r="V26" s="135" t="s">
        <v>5</v>
      </c>
      <c r="W26" s="136" t="str">
        <f>IF(Q26="","0",IF(Q26=O26,"1",IF(Q26&gt;O26,"2","0")))</f>
        <v>0</v>
      </c>
      <c r="X26" s="137"/>
    </row>
    <row r="27" spans="1:24" s="5" customFormat="1" ht="12.75">
      <c r="A27" s="29"/>
      <c r="B27" s="44">
        <v>6</v>
      </c>
      <c r="C27" s="44">
        <v>3</v>
      </c>
      <c r="D27" s="44" t="s">
        <v>75</v>
      </c>
      <c r="E27" s="9" t="str">
        <f>I12</f>
        <v>NLV Vaihingen 1</v>
      </c>
      <c r="F27" s="9" t="s">
        <v>5</v>
      </c>
      <c r="G27" s="157" t="str">
        <f>I13</f>
        <v>TSV Ötisheim 2</v>
      </c>
      <c r="H27" s="157"/>
      <c r="I27" s="157"/>
      <c r="J27" s="157"/>
      <c r="K27" s="157"/>
      <c r="L27" s="157"/>
      <c r="M27" s="9"/>
      <c r="N27" s="9" t="str">
        <f>I14</f>
        <v>TV Waldrennach 2</v>
      </c>
      <c r="O27" s="119"/>
      <c r="P27" s="118" t="s">
        <v>5</v>
      </c>
      <c r="Q27" s="119"/>
      <c r="R27" s="4"/>
      <c r="S27" s="135"/>
      <c r="T27" s="135"/>
      <c r="U27" s="136" t="str">
        <f>IF(O27="","0",IF(O27=Q27,"1",IF(O27&gt;Q27,"2","0")))</f>
        <v>0</v>
      </c>
      <c r="V27" s="135" t="s">
        <v>5</v>
      </c>
      <c r="W27" s="136" t="str">
        <f>IF(Q27="","0",IF(Q27=O27,"1",IF(Q27&gt;O27,"2","0")))</f>
        <v>0</v>
      </c>
      <c r="X27" s="137"/>
    </row>
    <row r="28" spans="1:24" s="5" customFormat="1" ht="12.75">
      <c r="A28" s="29"/>
      <c r="B28" s="44"/>
      <c r="C28" s="44"/>
      <c r="D28" s="44"/>
      <c r="E28" s="9"/>
      <c r="F28" s="9"/>
      <c r="G28" s="9"/>
      <c r="H28" s="9"/>
      <c r="I28" s="9"/>
      <c r="J28" s="9"/>
      <c r="K28" s="9"/>
      <c r="L28" s="9"/>
      <c r="M28" s="9"/>
      <c r="N28" s="9"/>
      <c r="O28" s="4"/>
      <c r="P28" s="4"/>
      <c r="Q28" s="4"/>
      <c r="R28" s="4"/>
      <c r="S28" s="135"/>
      <c r="T28" s="135"/>
      <c r="U28" s="136"/>
      <c r="V28" s="135"/>
      <c r="W28" s="136"/>
      <c r="X28" s="137"/>
    </row>
    <row r="29" spans="1:24" s="5" customFormat="1" ht="12.75">
      <c r="A29"/>
      <c r="B29" s="44">
        <v>7</v>
      </c>
      <c r="C29" s="44">
        <v>1</v>
      </c>
      <c r="D29" s="44" t="s">
        <v>74</v>
      </c>
      <c r="E29" s="9" t="str">
        <f>E12</f>
        <v>TV Waldrennach 1</v>
      </c>
      <c r="F29" s="9" t="s">
        <v>5</v>
      </c>
      <c r="G29" s="157" t="str">
        <f>E14</f>
        <v>TSV Ötisheim 1</v>
      </c>
      <c r="H29" s="157"/>
      <c r="I29" s="157"/>
      <c r="J29" s="157"/>
      <c r="K29" s="157"/>
      <c r="L29" s="157"/>
      <c r="M29" s="9"/>
      <c r="N29" s="9" t="str">
        <f>E10</f>
        <v>TV Stammheim 2</v>
      </c>
      <c r="O29" s="119"/>
      <c r="P29" s="118" t="s">
        <v>5</v>
      </c>
      <c r="Q29" s="119"/>
      <c r="R29" s="4"/>
      <c r="S29" s="135"/>
      <c r="T29" s="135"/>
      <c r="U29" s="136" t="str">
        <f>IF(O29="","0",IF(O29=Q29,"1",IF(O29&gt;Q29,"2","0")))</f>
        <v>0</v>
      </c>
      <c r="V29" s="135" t="s">
        <v>5</v>
      </c>
      <c r="W29" s="136" t="str">
        <f>IF(Q29="","0",IF(Q29=O29,"1",IF(Q29&gt;O29,"2","0")))</f>
        <v>0</v>
      </c>
      <c r="X29" s="137"/>
    </row>
    <row r="30" spans="1:24" s="5" customFormat="1" ht="12.75">
      <c r="A30" s="29"/>
      <c r="B30" s="44">
        <v>8</v>
      </c>
      <c r="C30" s="44">
        <v>2</v>
      </c>
      <c r="D30" s="44" t="s">
        <v>74</v>
      </c>
      <c r="E30" s="45" t="str">
        <f>E13</f>
        <v>TV Hohenklingen</v>
      </c>
      <c r="F30" s="9" t="s">
        <v>5</v>
      </c>
      <c r="G30" s="157" t="str">
        <f>E15</f>
        <v>NLV Vaihingen 2</v>
      </c>
      <c r="H30" s="157"/>
      <c r="I30" s="157"/>
      <c r="J30" s="157"/>
      <c r="K30" s="157"/>
      <c r="L30" s="157"/>
      <c r="M30" s="45"/>
      <c r="N30" s="9" t="str">
        <f>E11</f>
        <v>TSV Grafenau</v>
      </c>
      <c r="O30" s="119"/>
      <c r="P30" s="118" t="s">
        <v>5</v>
      </c>
      <c r="Q30" s="119"/>
      <c r="R30" s="4"/>
      <c r="S30" s="135"/>
      <c r="T30" s="135"/>
      <c r="U30" s="136" t="str">
        <f>IF(O30="","0",IF(O30=Q30,"1",IF(O30&gt;Q30,"2","0")))</f>
        <v>0</v>
      </c>
      <c r="V30" s="135" t="s">
        <v>5</v>
      </c>
      <c r="W30" s="136" t="str">
        <f>IF(Q30="","0",IF(Q30=O30,"1",IF(Q30&gt;O30,"2","0")))</f>
        <v>0</v>
      </c>
      <c r="X30" s="137"/>
    </row>
    <row r="31" spans="1:24" s="5" customFormat="1" ht="12.75">
      <c r="A31" s="29"/>
      <c r="B31" s="44">
        <v>9</v>
      </c>
      <c r="C31" s="44">
        <v>3</v>
      </c>
      <c r="D31" s="44" t="s">
        <v>75</v>
      </c>
      <c r="E31" s="9" t="str">
        <f>I14</f>
        <v>TV Waldrennach 2</v>
      </c>
      <c r="F31" s="9" t="s">
        <v>5</v>
      </c>
      <c r="G31" s="157" t="str">
        <f>I10</f>
        <v>TV Stammheim 3</v>
      </c>
      <c r="H31" s="157"/>
      <c r="I31" s="157"/>
      <c r="J31" s="157"/>
      <c r="K31" s="157"/>
      <c r="L31" s="157"/>
      <c r="M31" s="9"/>
      <c r="N31" s="9" t="str">
        <f>I13</f>
        <v>TSV Ötisheim 2</v>
      </c>
      <c r="O31" s="119"/>
      <c r="P31" s="118" t="s">
        <v>5</v>
      </c>
      <c r="Q31" s="119"/>
      <c r="R31" s="4"/>
      <c r="S31" s="135"/>
      <c r="T31" s="135"/>
      <c r="U31" s="136" t="str">
        <f>IF(O31="","0",IF(O31=Q31,"1",IF(O31&gt;Q31,"2","0")))</f>
        <v>0</v>
      </c>
      <c r="V31" s="135" t="s">
        <v>5</v>
      </c>
      <c r="W31" s="136" t="str">
        <f>IF(Q31="","0",IF(Q31=O31,"1",IF(Q31&gt;O31,"2","0")))</f>
        <v>0</v>
      </c>
      <c r="X31" s="137"/>
    </row>
    <row r="32" spans="1:24" s="5" customFormat="1" ht="12.75">
      <c r="A32" s="29"/>
      <c r="B32" s="44">
        <v>10</v>
      </c>
      <c r="C32" s="44">
        <v>4</v>
      </c>
      <c r="D32" s="44" t="s">
        <v>75</v>
      </c>
      <c r="E32" s="9" t="str">
        <f>I11</f>
        <v>TV Stammheim 1</v>
      </c>
      <c r="F32" s="9" t="s">
        <v>5</v>
      </c>
      <c r="G32" s="157" t="str">
        <f>I12</f>
        <v>NLV Vaihingen 1</v>
      </c>
      <c r="H32" s="157"/>
      <c r="I32" s="157"/>
      <c r="J32" s="157"/>
      <c r="K32" s="157"/>
      <c r="L32" s="157"/>
      <c r="M32" s="9"/>
      <c r="N32" s="9" t="str">
        <f>I13</f>
        <v>TSV Ötisheim 2</v>
      </c>
      <c r="O32" s="119"/>
      <c r="P32" s="118" t="s">
        <v>5</v>
      </c>
      <c r="Q32" s="119"/>
      <c r="R32" s="4"/>
      <c r="S32" s="135"/>
      <c r="T32" s="135"/>
      <c r="U32" s="136" t="str">
        <f>IF(O32="","0",IF(O32=Q32,"1",IF(O32&gt;Q32,"2","0")))</f>
        <v>0</v>
      </c>
      <c r="V32" s="135" t="s">
        <v>5</v>
      </c>
      <c r="W32" s="136" t="str">
        <f>IF(Q32="","0",IF(Q32=O32,"1",IF(Q32&gt;O32,"2","0")))</f>
        <v>0</v>
      </c>
      <c r="X32" s="137"/>
    </row>
    <row r="33" spans="1:24" s="5" customFormat="1" ht="12.75">
      <c r="A33" s="29"/>
      <c r="B33" s="44"/>
      <c r="C33" s="44"/>
      <c r="D33" s="44"/>
      <c r="E33" s="45"/>
      <c r="F33" s="45"/>
      <c r="G33" s="45"/>
      <c r="H33" s="45"/>
      <c r="I33" s="45"/>
      <c r="J33" s="45"/>
      <c r="K33" s="45"/>
      <c r="L33" s="45"/>
      <c r="M33" s="45"/>
      <c r="N33" s="9"/>
      <c r="O33" s="4"/>
      <c r="P33" s="4"/>
      <c r="Q33" s="4"/>
      <c r="R33" s="4"/>
      <c r="S33" s="135"/>
      <c r="T33" s="135"/>
      <c r="U33" s="135"/>
      <c r="V33" s="135"/>
      <c r="W33" s="135"/>
      <c r="X33" s="137"/>
    </row>
    <row r="34" spans="1:24" s="5" customFormat="1" ht="12.75">
      <c r="A34" s="29"/>
      <c r="B34" s="44">
        <v>11</v>
      </c>
      <c r="C34" s="44">
        <v>1</v>
      </c>
      <c r="D34" s="44" t="s">
        <v>74</v>
      </c>
      <c r="E34" s="9" t="str">
        <f>E10</f>
        <v>TV Stammheim 2</v>
      </c>
      <c r="F34" s="9" t="s">
        <v>5</v>
      </c>
      <c r="G34" s="157" t="str">
        <f>E12</f>
        <v>TV Waldrennach 1</v>
      </c>
      <c r="H34" s="157"/>
      <c r="I34" s="157"/>
      <c r="J34" s="157"/>
      <c r="K34" s="157"/>
      <c r="L34" s="157"/>
      <c r="M34" s="9"/>
      <c r="N34" s="9" t="str">
        <f>E14</f>
        <v>TSV Ötisheim 1</v>
      </c>
      <c r="O34" s="119"/>
      <c r="P34" s="118" t="s">
        <v>5</v>
      </c>
      <c r="Q34" s="119"/>
      <c r="R34" s="4"/>
      <c r="S34" s="135"/>
      <c r="T34" s="135"/>
      <c r="U34" s="136" t="str">
        <f>IF(O34="","0",IF(O34=Q34,"1",IF(O34&gt;Q34,"2","0")))</f>
        <v>0</v>
      </c>
      <c r="V34" s="135" t="s">
        <v>5</v>
      </c>
      <c r="W34" s="136" t="str">
        <f>IF(Q34="","0",IF(Q34=O34,"1",IF(Q34&gt;O34,"2","0")))</f>
        <v>0</v>
      </c>
      <c r="X34" s="137"/>
    </row>
    <row r="35" spans="1:24" s="5" customFormat="1" ht="12.75">
      <c r="A35" s="29"/>
      <c r="B35" s="44">
        <v>12</v>
      </c>
      <c r="C35" s="44">
        <v>2</v>
      </c>
      <c r="D35" s="44" t="s">
        <v>74</v>
      </c>
      <c r="E35" s="9" t="str">
        <f>E11</f>
        <v>TSV Grafenau</v>
      </c>
      <c r="F35" s="9" t="s">
        <v>5</v>
      </c>
      <c r="G35" s="157" t="str">
        <f>E13</f>
        <v>TV Hohenklingen</v>
      </c>
      <c r="H35" s="157"/>
      <c r="I35" s="157"/>
      <c r="J35" s="157"/>
      <c r="K35" s="157"/>
      <c r="L35" s="157"/>
      <c r="M35" s="9"/>
      <c r="N35" s="9" t="str">
        <f>E15</f>
        <v>NLV Vaihingen 2</v>
      </c>
      <c r="O35" s="119"/>
      <c r="P35" s="118" t="s">
        <v>5</v>
      </c>
      <c r="Q35" s="119"/>
      <c r="R35" s="4"/>
      <c r="S35" s="135"/>
      <c r="T35" s="135"/>
      <c r="U35" s="136" t="str">
        <f>IF(O35="","0",IF(O35=Q35,"1",IF(O35&gt;Q35,"2","0")))</f>
        <v>0</v>
      </c>
      <c r="V35" s="135" t="s">
        <v>5</v>
      </c>
      <c r="W35" s="136" t="str">
        <f>IF(Q35="","0",IF(Q35=O35,"1",IF(Q35&gt;O35,"2","0")))</f>
        <v>0</v>
      </c>
      <c r="X35" s="137"/>
    </row>
    <row r="36" spans="1:24" s="5" customFormat="1" ht="12.75">
      <c r="A36" s="29"/>
      <c r="B36" s="44">
        <v>13</v>
      </c>
      <c r="C36" s="44">
        <v>3</v>
      </c>
      <c r="D36" s="44" t="s">
        <v>75</v>
      </c>
      <c r="E36" s="9" t="str">
        <f>I10</f>
        <v>TV Stammheim 3</v>
      </c>
      <c r="F36" s="9" t="s">
        <v>5</v>
      </c>
      <c r="G36" s="157" t="str">
        <f>I13</f>
        <v>TSV Ötisheim 2</v>
      </c>
      <c r="H36" s="157"/>
      <c r="I36" s="157"/>
      <c r="J36" s="157"/>
      <c r="K36" s="157"/>
      <c r="L36" s="157"/>
      <c r="M36" s="9"/>
      <c r="N36" s="9" t="str">
        <f>I12</f>
        <v>NLV Vaihingen 1</v>
      </c>
      <c r="O36" s="119"/>
      <c r="P36" s="118" t="s">
        <v>5</v>
      </c>
      <c r="Q36" s="119"/>
      <c r="R36" s="4"/>
      <c r="S36" s="135"/>
      <c r="T36" s="135"/>
      <c r="U36" s="136" t="str">
        <f>IF(O36="","0",IF(O36=Q36,"1",IF(O36&gt;Q36,"2","0")))</f>
        <v>0</v>
      </c>
      <c r="V36" s="135" t="s">
        <v>5</v>
      </c>
      <c r="W36" s="136" t="str">
        <f>IF(Q36="","0",IF(Q36=O36,"1",IF(Q36&gt;O36,"2","0")))</f>
        <v>0</v>
      </c>
      <c r="X36" s="137"/>
    </row>
    <row r="37" spans="1:24" s="5" customFormat="1" ht="12.75">
      <c r="A37" s="29"/>
      <c r="B37" s="44">
        <v>14</v>
      </c>
      <c r="C37" s="44">
        <v>4</v>
      </c>
      <c r="D37" s="44" t="s">
        <v>75</v>
      </c>
      <c r="E37" s="9" t="str">
        <f>I11</f>
        <v>TV Stammheim 1</v>
      </c>
      <c r="F37" s="9" t="s">
        <v>5</v>
      </c>
      <c r="G37" s="157" t="str">
        <f>I14</f>
        <v>TV Waldrennach 2</v>
      </c>
      <c r="H37" s="157"/>
      <c r="I37" s="157"/>
      <c r="J37" s="157"/>
      <c r="K37" s="157"/>
      <c r="L37" s="157"/>
      <c r="M37" s="9"/>
      <c r="N37" s="9" t="str">
        <f>I12</f>
        <v>NLV Vaihingen 1</v>
      </c>
      <c r="O37" s="119"/>
      <c r="P37" s="118" t="s">
        <v>5</v>
      </c>
      <c r="Q37" s="119"/>
      <c r="R37" s="4"/>
      <c r="S37" s="135"/>
      <c r="T37" s="135"/>
      <c r="U37" s="136" t="str">
        <f>IF(O37="","0",IF(O37=Q37,"1",IF(O37&gt;Q37,"2","0")))</f>
        <v>0</v>
      </c>
      <c r="V37" s="135" t="s">
        <v>5</v>
      </c>
      <c r="W37" s="136" t="str">
        <f>IF(Q37="","0",IF(Q37=O37,"1",IF(Q37&gt;O37,"2","0")))</f>
        <v>0</v>
      </c>
      <c r="X37" s="137"/>
    </row>
    <row r="38" spans="1:24" s="5" customFormat="1" ht="12.75">
      <c r="A38" s="29"/>
      <c r="B38" s="44"/>
      <c r="C38" s="44"/>
      <c r="D38" s="44"/>
      <c r="E38" s="45"/>
      <c r="F38" s="45"/>
      <c r="G38" s="45"/>
      <c r="H38" s="45"/>
      <c r="I38" s="45"/>
      <c r="J38" s="45"/>
      <c r="K38" s="45"/>
      <c r="L38" s="45"/>
      <c r="M38" s="45"/>
      <c r="N38" s="9"/>
      <c r="O38" s="4"/>
      <c r="P38" s="4"/>
      <c r="Q38" s="4"/>
      <c r="R38" s="4"/>
      <c r="S38" s="135"/>
      <c r="T38" s="135"/>
      <c r="U38" s="135"/>
      <c r="V38" s="135"/>
      <c r="W38" s="135"/>
      <c r="X38" s="137"/>
    </row>
    <row r="39" spans="1:24" s="5" customFormat="1" ht="12.75">
      <c r="A39" s="29" t="s">
        <v>84</v>
      </c>
      <c r="B39" s="44">
        <v>15</v>
      </c>
      <c r="C39" s="44">
        <v>1</v>
      </c>
      <c r="D39" s="44" t="s">
        <v>74</v>
      </c>
      <c r="E39" s="9" t="str">
        <f>E10</f>
        <v>TV Stammheim 2</v>
      </c>
      <c r="F39" s="9" t="s">
        <v>5</v>
      </c>
      <c r="G39" s="157" t="str">
        <f>E13</f>
        <v>TV Hohenklingen</v>
      </c>
      <c r="H39" s="157"/>
      <c r="I39" s="157"/>
      <c r="J39" s="157"/>
      <c r="K39" s="157"/>
      <c r="L39" s="157"/>
      <c r="M39" s="9"/>
      <c r="N39" s="9" t="str">
        <f>E14</f>
        <v>TSV Ötisheim 1</v>
      </c>
      <c r="O39" s="119"/>
      <c r="P39" s="118" t="s">
        <v>5</v>
      </c>
      <c r="Q39" s="119"/>
      <c r="R39" s="4"/>
      <c r="S39" s="135"/>
      <c r="T39" s="135"/>
      <c r="U39" s="136" t="str">
        <f>IF(O39="","0",IF(O39=Q39,"1",IF(O39&gt;Q39,"2","0")))</f>
        <v>0</v>
      </c>
      <c r="V39" s="135" t="s">
        <v>5</v>
      </c>
      <c r="W39" s="136" t="str">
        <f>IF(Q39="","0",IF(Q39=O39,"1",IF(Q39&gt;O39,"2","0")))</f>
        <v>0</v>
      </c>
      <c r="X39" s="137"/>
    </row>
    <row r="40" spans="1:24" s="5" customFormat="1" ht="12.75">
      <c r="A40" s="29"/>
      <c r="B40" s="44">
        <v>16</v>
      </c>
      <c r="C40" s="44">
        <v>2</v>
      </c>
      <c r="D40" s="44" t="s">
        <v>74</v>
      </c>
      <c r="E40" s="9" t="str">
        <f>E11</f>
        <v>TSV Grafenau</v>
      </c>
      <c r="F40" s="9" t="s">
        <v>5</v>
      </c>
      <c r="G40" s="157" t="str">
        <f>E12</f>
        <v>TV Waldrennach 1</v>
      </c>
      <c r="H40" s="157"/>
      <c r="I40" s="157"/>
      <c r="J40" s="157"/>
      <c r="K40" s="157"/>
      <c r="L40" s="157"/>
      <c r="M40" s="9"/>
      <c r="N40" s="9" t="str">
        <f>E15</f>
        <v>NLV Vaihingen 2</v>
      </c>
      <c r="O40" s="119"/>
      <c r="P40" s="118" t="s">
        <v>5</v>
      </c>
      <c r="Q40" s="119"/>
      <c r="R40" s="4"/>
      <c r="S40" s="135"/>
      <c r="T40" s="135"/>
      <c r="U40" s="136" t="str">
        <f>IF(O40="","0",IF(O40=Q40,"1",IF(O40&gt;Q40,"2","0")))</f>
        <v>0</v>
      </c>
      <c r="V40" s="135" t="s">
        <v>5</v>
      </c>
      <c r="W40" s="136" t="str">
        <f>IF(Q40="","0",IF(Q40=O40,"1",IF(Q40&gt;O40,"2","0")))</f>
        <v>0</v>
      </c>
      <c r="X40" s="137"/>
    </row>
    <row r="41" spans="1:24" s="5" customFormat="1" ht="12.75">
      <c r="A41" s="29"/>
      <c r="B41" s="44"/>
      <c r="C41" s="44"/>
      <c r="D41" s="44"/>
      <c r="E41" s="9"/>
      <c r="F41" s="9"/>
      <c r="G41" s="9"/>
      <c r="H41" s="9"/>
      <c r="I41" s="9"/>
      <c r="J41" s="9"/>
      <c r="K41" s="9"/>
      <c r="L41" s="9"/>
      <c r="M41" s="9"/>
      <c r="N41" s="9"/>
      <c r="O41" s="4"/>
      <c r="P41" s="4"/>
      <c r="Q41" s="4"/>
      <c r="R41" s="4"/>
      <c r="S41" s="135"/>
      <c r="T41" s="135"/>
      <c r="U41" s="135"/>
      <c r="V41" s="135"/>
      <c r="W41" s="135"/>
      <c r="X41" s="137"/>
    </row>
    <row r="42" spans="1:24" s="5" customFormat="1" ht="12.75">
      <c r="A42" s="29"/>
      <c r="B42" s="44">
        <v>17</v>
      </c>
      <c r="C42" s="44">
        <v>1</v>
      </c>
      <c r="D42" s="44" t="s">
        <v>74</v>
      </c>
      <c r="E42" s="9" t="str">
        <f>E14</f>
        <v>TSV Ötisheim 1</v>
      </c>
      <c r="F42" s="9" t="s">
        <v>5</v>
      </c>
      <c r="G42" s="157" t="str">
        <f>E11</f>
        <v>TSV Grafenau</v>
      </c>
      <c r="H42" s="157"/>
      <c r="I42" s="157"/>
      <c r="J42" s="157"/>
      <c r="K42" s="157"/>
      <c r="L42" s="157"/>
      <c r="M42" s="9"/>
      <c r="N42" s="9" t="str">
        <f>E13</f>
        <v>TV Hohenklingen</v>
      </c>
      <c r="O42" s="119"/>
      <c r="P42" s="118" t="s">
        <v>5</v>
      </c>
      <c r="Q42" s="119"/>
      <c r="R42" s="4"/>
      <c r="S42" s="135"/>
      <c r="T42" s="135"/>
      <c r="U42" s="136" t="str">
        <f>IF(O42="","0",IF(O42=Q42,"1",IF(O42&gt;Q42,"2","0")))</f>
        <v>0</v>
      </c>
      <c r="V42" s="135" t="s">
        <v>5</v>
      </c>
      <c r="W42" s="136" t="str">
        <f>IF(Q42="","0",IF(Q42=O42,"1",IF(Q42&gt;O42,"2","0")))</f>
        <v>0</v>
      </c>
      <c r="X42" s="137"/>
    </row>
    <row r="43" spans="1:24" s="5" customFormat="1" ht="12.75">
      <c r="A43" s="29"/>
      <c r="B43" s="44">
        <v>18</v>
      </c>
      <c r="C43" s="44">
        <v>2</v>
      </c>
      <c r="D43" s="44" t="s">
        <v>74</v>
      </c>
      <c r="E43" s="9" t="str">
        <f>E15</f>
        <v>NLV Vaihingen 2</v>
      </c>
      <c r="F43" s="9" t="s">
        <v>5</v>
      </c>
      <c r="G43" s="157" t="str">
        <f>E10</f>
        <v>TV Stammheim 2</v>
      </c>
      <c r="H43" s="157"/>
      <c r="I43" s="157"/>
      <c r="J43" s="157"/>
      <c r="K43" s="157"/>
      <c r="L43" s="157"/>
      <c r="M43" s="9"/>
      <c r="N43" s="9" t="str">
        <f>E12</f>
        <v>TV Waldrennach 1</v>
      </c>
      <c r="O43" s="119"/>
      <c r="P43" s="118" t="s">
        <v>5</v>
      </c>
      <c r="Q43" s="119"/>
      <c r="R43" s="4"/>
      <c r="S43" s="135"/>
      <c r="T43" s="135"/>
      <c r="U43" s="136" t="str">
        <f>IF(O43="","0",IF(O43=Q43,"1",IF(O43&gt;Q43,"2","0")))</f>
        <v>0</v>
      </c>
      <c r="V43" s="135" t="s">
        <v>5</v>
      </c>
      <c r="W43" s="136" t="str">
        <f>IF(Q43="","0",IF(Q43=O43,"1",IF(Q43&gt;O43,"2","0")))</f>
        <v>0</v>
      </c>
      <c r="X43" s="137"/>
    </row>
    <row r="44" spans="1:24" s="5" customFormat="1" ht="12.75">
      <c r="A44" s="29"/>
      <c r="B44" s="44">
        <v>19</v>
      </c>
      <c r="C44" s="44">
        <v>3</v>
      </c>
      <c r="D44" s="44" t="s">
        <v>75</v>
      </c>
      <c r="E44" s="9" t="str">
        <f>I10</f>
        <v>TV Stammheim 3</v>
      </c>
      <c r="F44" s="9" t="s">
        <v>5</v>
      </c>
      <c r="G44" s="157" t="str">
        <f>I12</f>
        <v>NLV Vaihingen 1</v>
      </c>
      <c r="H44" s="157"/>
      <c r="I44" s="157"/>
      <c r="J44" s="157"/>
      <c r="K44" s="157"/>
      <c r="L44" s="157"/>
      <c r="M44" s="9"/>
      <c r="N44" s="9" t="str">
        <f>I11</f>
        <v>TV Stammheim 1</v>
      </c>
      <c r="O44" s="119"/>
      <c r="P44" s="118" t="s">
        <v>5</v>
      </c>
      <c r="Q44" s="119"/>
      <c r="R44" s="4"/>
      <c r="S44" s="135"/>
      <c r="T44" s="135"/>
      <c r="U44" s="136" t="str">
        <f>IF(O44="","0",IF(O44=Q44,"1",IF(O44&gt;Q44,"2","0")))</f>
        <v>0</v>
      </c>
      <c r="V44" s="135" t="s">
        <v>5</v>
      </c>
      <c r="W44" s="136" t="str">
        <f>IF(Q44="","0",IF(Q44=O44,"1",IF(Q44&gt;O44,"2","0")))</f>
        <v>0</v>
      </c>
      <c r="X44" s="137"/>
    </row>
    <row r="45" spans="1:24" s="5" customFormat="1" ht="12.75">
      <c r="A45" s="29"/>
      <c r="B45" s="44">
        <v>20</v>
      </c>
      <c r="C45" s="44">
        <v>4</v>
      </c>
      <c r="D45" s="44" t="s">
        <v>75</v>
      </c>
      <c r="E45" s="9" t="str">
        <f>I13</f>
        <v>TSV Ötisheim 2</v>
      </c>
      <c r="F45" s="9" t="s">
        <v>5</v>
      </c>
      <c r="G45" s="157" t="str">
        <f>I14</f>
        <v>TV Waldrennach 2</v>
      </c>
      <c r="H45" s="157"/>
      <c r="I45" s="157"/>
      <c r="J45" s="157"/>
      <c r="K45" s="157"/>
      <c r="L45" s="157"/>
      <c r="M45" s="9"/>
      <c r="N45" s="9" t="str">
        <f>I11</f>
        <v>TV Stammheim 1</v>
      </c>
      <c r="O45" s="119"/>
      <c r="P45" s="118" t="s">
        <v>5</v>
      </c>
      <c r="Q45" s="119"/>
      <c r="R45" s="4"/>
      <c r="S45" s="135"/>
      <c r="T45" s="135"/>
      <c r="U45" s="136" t="str">
        <f>IF(O45="","0",IF(O45=Q45,"1",IF(O45&gt;Q45,"2","0")))</f>
        <v>0</v>
      </c>
      <c r="V45" s="135" t="s">
        <v>5</v>
      </c>
      <c r="W45" s="136" t="str">
        <f>IF(Q45="","0",IF(Q45=O45,"1",IF(Q45&gt;O45,"2","0")))</f>
        <v>0</v>
      </c>
      <c r="X45" s="137"/>
    </row>
    <row r="46" spans="1:24" s="5" customFormat="1" ht="12.75">
      <c r="A46" s="29"/>
      <c r="B46" s="44"/>
      <c r="C46" s="44"/>
      <c r="D46" s="44"/>
      <c r="E46" s="45"/>
      <c r="F46" s="45"/>
      <c r="G46" s="45"/>
      <c r="H46" s="45"/>
      <c r="I46" s="45"/>
      <c r="J46" s="45"/>
      <c r="K46" s="45"/>
      <c r="L46" s="45"/>
      <c r="M46" s="45"/>
      <c r="N46" s="9"/>
      <c r="O46" s="4"/>
      <c r="P46" s="4"/>
      <c r="Q46" s="4"/>
      <c r="R46" s="4"/>
      <c r="S46" s="135"/>
      <c r="T46" s="135"/>
      <c r="U46" s="135"/>
      <c r="V46" s="135"/>
      <c r="W46" s="135"/>
      <c r="X46" s="137"/>
    </row>
    <row r="47" spans="1:24" s="5" customFormat="1" ht="12.75">
      <c r="A47" s="29"/>
      <c r="B47" s="44">
        <v>21</v>
      </c>
      <c r="C47" s="44">
        <v>1</v>
      </c>
      <c r="D47" s="44" t="s">
        <v>74</v>
      </c>
      <c r="E47" s="9" t="str">
        <f>E12</f>
        <v>TV Waldrennach 1</v>
      </c>
      <c r="F47" s="9" t="s">
        <v>5</v>
      </c>
      <c r="G47" s="157" t="str">
        <f>E15</f>
        <v>NLV Vaihingen 2</v>
      </c>
      <c r="H47" s="157"/>
      <c r="I47" s="157"/>
      <c r="J47" s="157"/>
      <c r="K47" s="157"/>
      <c r="L47" s="157"/>
      <c r="M47" s="9"/>
      <c r="N47" s="9" t="str">
        <f>E11</f>
        <v>TSV Grafenau</v>
      </c>
      <c r="O47" s="119"/>
      <c r="P47" s="118" t="s">
        <v>5</v>
      </c>
      <c r="Q47" s="119"/>
      <c r="R47" s="4"/>
      <c r="S47" s="135"/>
      <c r="T47" s="135"/>
      <c r="U47" s="136" t="str">
        <f>IF(O47="","0",IF(O47=Q47,"1",IF(O47&gt;Q47,"2","0")))</f>
        <v>0</v>
      </c>
      <c r="V47" s="135" t="s">
        <v>5</v>
      </c>
      <c r="W47" s="136" t="str">
        <f>IF(Q47="","0",IF(Q47=O47,"1",IF(Q47&gt;O47,"2","0")))</f>
        <v>0</v>
      </c>
      <c r="X47" s="137"/>
    </row>
    <row r="48" spans="1:24" s="5" customFormat="1" ht="12.75">
      <c r="A48" s="29"/>
      <c r="B48" s="44">
        <v>22</v>
      </c>
      <c r="C48" s="44">
        <v>2</v>
      </c>
      <c r="D48" s="44" t="s">
        <v>74</v>
      </c>
      <c r="E48" s="9" t="str">
        <f>E13</f>
        <v>TV Hohenklingen</v>
      </c>
      <c r="F48" s="9" t="s">
        <v>5</v>
      </c>
      <c r="G48" s="157" t="str">
        <f>E14</f>
        <v>TSV Ötisheim 1</v>
      </c>
      <c r="H48" s="157"/>
      <c r="I48" s="157"/>
      <c r="J48" s="157"/>
      <c r="K48" s="157"/>
      <c r="L48" s="157"/>
      <c r="M48" s="9"/>
      <c r="N48" s="9" t="str">
        <f>E10</f>
        <v>TV Stammheim 2</v>
      </c>
      <c r="O48" s="119"/>
      <c r="P48" s="118" t="s">
        <v>5</v>
      </c>
      <c r="Q48" s="119"/>
      <c r="R48" s="4"/>
      <c r="S48" s="135"/>
      <c r="T48" s="135"/>
      <c r="U48" s="136" t="str">
        <f>IF(O48="","0",IF(O48=Q48,"1",IF(O48&gt;Q48,"2","0")))</f>
        <v>0</v>
      </c>
      <c r="V48" s="135" t="s">
        <v>5</v>
      </c>
      <c r="W48" s="136" t="str">
        <f>IF(Q48="","0",IF(Q48=O48,"1",IF(Q48&gt;O48,"2","0")))</f>
        <v>0</v>
      </c>
      <c r="X48" s="137"/>
    </row>
    <row r="49" spans="1:24" s="5" customFormat="1" ht="12.75">
      <c r="A49" s="29"/>
      <c r="B49" s="44">
        <v>23</v>
      </c>
      <c r="C49" s="44">
        <v>3</v>
      </c>
      <c r="D49" s="44" t="s">
        <v>75</v>
      </c>
      <c r="E49" s="9" t="str">
        <f>I11</f>
        <v>TV Stammheim 1</v>
      </c>
      <c r="F49" s="9" t="s">
        <v>5</v>
      </c>
      <c r="G49" s="157" t="str">
        <f>I13</f>
        <v>TSV Ötisheim 2</v>
      </c>
      <c r="H49" s="157"/>
      <c r="I49" s="157"/>
      <c r="J49" s="157"/>
      <c r="K49" s="157"/>
      <c r="L49" s="157"/>
      <c r="M49" s="9"/>
      <c r="N49" s="9" t="str">
        <f>I10</f>
        <v>TV Stammheim 3</v>
      </c>
      <c r="O49" s="119"/>
      <c r="P49" s="118" t="s">
        <v>5</v>
      </c>
      <c r="Q49" s="119"/>
      <c r="R49" s="4"/>
      <c r="S49" s="135"/>
      <c r="T49" s="135"/>
      <c r="U49" s="136" t="str">
        <f>IF(O49="","0",IF(O49=Q49,"1",IF(O49&gt;Q49,"2","0")))</f>
        <v>0</v>
      </c>
      <c r="V49" s="135" t="s">
        <v>5</v>
      </c>
      <c r="W49" s="136" t="str">
        <f>IF(Q49="","0",IF(Q49=O49,"1",IF(Q49&gt;O49,"2","0")))</f>
        <v>0</v>
      </c>
      <c r="X49" s="137"/>
    </row>
    <row r="50" spans="1:24" s="5" customFormat="1" ht="12.75">
      <c r="A50" s="29"/>
      <c r="B50" s="44">
        <v>24</v>
      </c>
      <c r="C50" s="44">
        <v>4</v>
      </c>
      <c r="D50" s="44" t="s">
        <v>75</v>
      </c>
      <c r="E50" s="9" t="str">
        <f>I12</f>
        <v>NLV Vaihingen 1</v>
      </c>
      <c r="F50" s="9" t="s">
        <v>5</v>
      </c>
      <c r="G50" s="157" t="str">
        <f>I14</f>
        <v>TV Waldrennach 2</v>
      </c>
      <c r="H50" s="157"/>
      <c r="I50" s="157"/>
      <c r="J50" s="157"/>
      <c r="K50" s="157"/>
      <c r="L50" s="157"/>
      <c r="M50" s="9"/>
      <c r="N50" s="9" t="str">
        <f>I10</f>
        <v>TV Stammheim 3</v>
      </c>
      <c r="O50" s="119"/>
      <c r="P50" s="118" t="s">
        <v>5</v>
      </c>
      <c r="Q50" s="119"/>
      <c r="R50" s="4"/>
      <c r="S50" s="135"/>
      <c r="T50" s="135"/>
      <c r="U50" s="136" t="str">
        <f>IF(O50="","0",IF(O50=Q50,"1",IF(O50&gt;Q50,"2","0")))</f>
        <v>0</v>
      </c>
      <c r="V50" s="135" t="s">
        <v>5</v>
      </c>
      <c r="W50" s="136" t="str">
        <f>IF(Q50="","0",IF(Q50=O50,"1",IF(Q50&gt;O50,"2","0")))</f>
        <v>0</v>
      </c>
      <c r="X50" s="137"/>
    </row>
    <row r="51" spans="1:24" s="5" customFormat="1" ht="12.75">
      <c r="A51" s="29"/>
      <c r="B51" s="44"/>
      <c r="C51" s="44"/>
      <c r="D51" s="44"/>
      <c r="E51" s="45"/>
      <c r="F51" s="45"/>
      <c r="G51" s="45"/>
      <c r="H51" s="45"/>
      <c r="I51" s="45"/>
      <c r="J51" s="45"/>
      <c r="K51" s="45"/>
      <c r="L51" s="45"/>
      <c r="M51" s="45"/>
      <c r="N51" s="9"/>
      <c r="O51" s="4"/>
      <c r="P51" s="4"/>
      <c r="Q51" s="4"/>
      <c r="R51" s="4"/>
      <c r="S51" s="135"/>
      <c r="T51" s="135"/>
      <c r="U51" s="135"/>
      <c r="V51" s="135"/>
      <c r="W51" s="135"/>
      <c r="X51" s="137"/>
    </row>
    <row r="52" spans="1:24" s="3" customFormat="1" ht="12.75">
      <c r="A52" s="29"/>
      <c r="B52" s="44">
        <v>25</v>
      </c>
      <c r="C52" s="44">
        <v>1</v>
      </c>
      <c r="D52" s="44" t="s">
        <v>74</v>
      </c>
      <c r="E52" s="9" t="str">
        <f>E14</f>
        <v>TSV Ötisheim 1</v>
      </c>
      <c r="F52" s="9" t="s">
        <v>5</v>
      </c>
      <c r="G52" s="157" t="str">
        <f>E15</f>
        <v>NLV Vaihingen 2</v>
      </c>
      <c r="H52" s="157"/>
      <c r="I52" s="157"/>
      <c r="J52" s="157"/>
      <c r="K52" s="157"/>
      <c r="L52" s="157"/>
      <c r="M52" s="9"/>
      <c r="N52" s="9" t="str">
        <f>E12</f>
        <v>TV Waldrennach 1</v>
      </c>
      <c r="O52" s="119"/>
      <c r="P52" s="118" t="s">
        <v>5</v>
      </c>
      <c r="Q52" s="119"/>
      <c r="R52" s="4"/>
      <c r="S52" s="135"/>
      <c r="T52" s="135"/>
      <c r="U52" s="136" t="str">
        <f>IF(O52="","0",IF(O52=Q52,"1",IF(O52&gt;Q52,"2","0")))</f>
        <v>0</v>
      </c>
      <c r="V52" s="135" t="s">
        <v>5</v>
      </c>
      <c r="W52" s="136" t="str">
        <f>IF(Q52="","0",IF(Q52=O52,"1",IF(Q52&gt;O52,"2","0")))</f>
        <v>0</v>
      </c>
      <c r="X52" s="138"/>
    </row>
    <row r="53" spans="1:24" ht="12.75">
      <c r="A53" s="29"/>
      <c r="B53" s="46"/>
      <c r="C53" s="46"/>
      <c r="D53" s="46"/>
      <c r="E53" s="1"/>
      <c r="F53" s="1"/>
      <c r="G53" s="1"/>
      <c r="H53" s="1"/>
      <c r="I53" s="1"/>
      <c r="J53" s="1"/>
      <c r="K53" s="1"/>
      <c r="L53" s="1"/>
      <c r="M53" s="1"/>
      <c r="N53" s="1"/>
      <c r="S53" s="135"/>
      <c r="T53" s="134"/>
      <c r="U53" s="134"/>
      <c r="V53" s="134"/>
      <c r="W53" s="134"/>
      <c r="X53" s="137"/>
    </row>
    <row r="54" spans="1:21" ht="12.75">
      <c r="A54" s="29"/>
      <c r="B54" s="46"/>
      <c r="C54" s="46"/>
      <c r="D54" s="46"/>
      <c r="E54" s="1"/>
      <c r="F54" s="1"/>
      <c r="G54" s="1"/>
      <c r="H54" s="1"/>
      <c r="I54" s="1"/>
      <c r="J54" s="1"/>
      <c r="K54" s="1"/>
      <c r="L54" s="1"/>
      <c r="M54" s="1"/>
      <c r="N54" s="1"/>
      <c r="T54" s="13"/>
      <c r="U54" s="13"/>
    </row>
    <row r="55" spans="1:23" s="7" customFormat="1" ht="12.75">
      <c r="A55" s="28"/>
      <c r="B55" s="35"/>
      <c r="C55" s="35"/>
      <c r="D55" s="43"/>
      <c r="O55" s="13"/>
      <c r="P55" s="13"/>
      <c r="Q55" s="13"/>
      <c r="R55" s="13"/>
      <c r="S55" s="13"/>
      <c r="T55" s="13"/>
      <c r="U55" s="13"/>
      <c r="V55" s="13"/>
      <c r="W55" s="13"/>
    </row>
    <row r="56" spans="1:24" s="7" customFormat="1" ht="12.75">
      <c r="A56" s="28"/>
      <c r="B56" s="35" t="s">
        <v>37</v>
      </c>
      <c r="C56" s="35"/>
      <c r="D56" s="43"/>
      <c r="K56" s="69"/>
      <c r="N56" s="7" t="s">
        <v>33</v>
      </c>
      <c r="O56" s="13"/>
      <c r="P56" s="13" t="s">
        <v>11</v>
      </c>
      <c r="Q56" s="13"/>
      <c r="R56" s="13"/>
      <c r="S56" s="13" t="s">
        <v>55</v>
      </c>
      <c r="T56" s="4"/>
      <c r="U56" s="13"/>
      <c r="V56" s="13" t="s">
        <v>4</v>
      </c>
      <c r="W56" s="13"/>
      <c r="X56" s="13" t="s">
        <v>57</v>
      </c>
    </row>
    <row r="57" spans="1:24" ht="12.75">
      <c r="A57" s="29"/>
      <c r="B57" s="1" t="str">
        <f aca="true" t="shared" si="0" ref="B57:B62">E10</f>
        <v>TV Stammheim 2</v>
      </c>
      <c r="C57" s="1"/>
      <c r="G57" s="47" t="str">
        <f>U21</f>
        <v>0</v>
      </c>
      <c r="H57" s="47" t="str">
        <f>W24</f>
        <v>0</v>
      </c>
      <c r="I57" s="47" t="str">
        <f>U34</f>
        <v>0</v>
      </c>
      <c r="J57" s="47" t="str">
        <f>W43</f>
        <v>0</v>
      </c>
      <c r="K57" s="47" t="str">
        <f>U39</f>
        <v>0</v>
      </c>
      <c r="L57" s="2"/>
      <c r="M57" s="2"/>
      <c r="N57" s="1" t="str">
        <f>$B$58</f>
        <v>TSV Grafenau</v>
      </c>
      <c r="O57" s="2">
        <f>$Q$21+$Q$25+$O$35+$Q$42+$O$40</f>
        <v>0</v>
      </c>
      <c r="P57" s="2" t="s">
        <v>5</v>
      </c>
      <c r="Q57" s="2">
        <f>$O$21+$O$25+$Q$35+$O$42+$Q$40</f>
        <v>0</v>
      </c>
      <c r="S57" s="2">
        <f aca="true" t="shared" si="1" ref="S57:S62">O57-Q57</f>
        <v>0</v>
      </c>
      <c r="U57" s="2">
        <f>$W$21+$W$25+$U$35+$W$42+$U$40</f>
        <v>0</v>
      </c>
      <c r="V57" s="2" t="s">
        <v>5</v>
      </c>
      <c r="W57" s="2">
        <f>$U$21+$U$25+$W$35+$U$42+$W$40</f>
        <v>0</v>
      </c>
      <c r="X57" s="2">
        <f aca="true" t="shared" si="2" ref="X57:X62">(U57+W57)/2</f>
        <v>0</v>
      </c>
    </row>
    <row r="58" spans="1:24" ht="12.75">
      <c r="A58" s="29"/>
      <c r="B58" s="1" t="str">
        <f t="shared" si="0"/>
        <v>TSV Grafenau</v>
      </c>
      <c r="C58" s="1"/>
      <c r="G58" s="47" t="str">
        <f>W21</f>
        <v>0</v>
      </c>
      <c r="H58" s="47" t="str">
        <f>W25</f>
        <v>0</v>
      </c>
      <c r="I58" s="47" t="str">
        <f>U35</f>
        <v>0</v>
      </c>
      <c r="J58" s="47" t="str">
        <f>W42</f>
        <v>0</v>
      </c>
      <c r="K58" s="47" t="str">
        <f>U40</f>
        <v>0</v>
      </c>
      <c r="L58" s="2"/>
      <c r="M58" s="2"/>
      <c r="N58" s="1" t="str">
        <f>$B$61</f>
        <v>TSV Ötisheim 1</v>
      </c>
      <c r="O58" s="2">
        <f>$O$24+$Q$29+$O$42+$Q$48+$O$52</f>
        <v>0</v>
      </c>
      <c r="P58" s="2" t="s">
        <v>5</v>
      </c>
      <c r="Q58" s="2">
        <f>$Q$24+$O$29+$Q$42+$O$48+$Q$52</f>
        <v>0</v>
      </c>
      <c r="S58" s="2">
        <f t="shared" si="1"/>
        <v>0</v>
      </c>
      <c r="U58" s="2">
        <f>$U$24+$W$29+$U$42+$W$48+$U$52</f>
        <v>0</v>
      </c>
      <c r="V58" s="2" t="s">
        <v>5</v>
      </c>
      <c r="W58" s="2">
        <f>$W$24+$U$29+$W$42+$U$48+$W$52</f>
        <v>0</v>
      </c>
      <c r="X58" s="2">
        <f t="shared" si="2"/>
        <v>0</v>
      </c>
    </row>
    <row r="59" spans="1:24" ht="12.75">
      <c r="A59" s="29"/>
      <c r="B59" s="1" t="str">
        <f t="shared" si="0"/>
        <v>TV Waldrennach 1</v>
      </c>
      <c r="C59" s="1"/>
      <c r="G59" s="47" t="str">
        <f>U22</f>
        <v>0</v>
      </c>
      <c r="H59" s="47" t="str">
        <f>U29</f>
        <v>0</v>
      </c>
      <c r="I59" s="47" t="str">
        <f>W34</f>
        <v>0</v>
      </c>
      <c r="J59" s="47" t="str">
        <f>U47</f>
        <v>0</v>
      </c>
      <c r="K59" s="47" t="str">
        <f>W40</f>
        <v>0</v>
      </c>
      <c r="L59" s="2"/>
      <c r="M59" s="2"/>
      <c r="N59" s="1" t="str">
        <f>$B$57</f>
        <v>TV Stammheim 2</v>
      </c>
      <c r="O59" s="2">
        <f>$O$21+$Q$24+$Q$43+$O$34+$O$39</f>
        <v>0</v>
      </c>
      <c r="P59" s="2" t="s">
        <v>5</v>
      </c>
      <c r="Q59" s="2">
        <f>$Q$21+$O$24+$Q$34+$O$43+$Q$39</f>
        <v>0</v>
      </c>
      <c r="S59" s="2">
        <f t="shared" si="1"/>
        <v>0</v>
      </c>
      <c r="U59" s="2">
        <f>$U$21+$W$24+$U$34+$W$43+$U$39</f>
        <v>0</v>
      </c>
      <c r="V59" s="2" t="s">
        <v>5</v>
      </c>
      <c r="W59" s="2">
        <f>$W$21+$U$24+$W$34+$U$43+$W$39</f>
        <v>0</v>
      </c>
      <c r="X59" s="2">
        <f t="shared" si="2"/>
        <v>0</v>
      </c>
    </row>
    <row r="60" spans="1:24" ht="12.75">
      <c r="A60" s="29"/>
      <c r="B60" s="1" t="str">
        <f t="shared" si="0"/>
        <v>TV Hohenklingen</v>
      </c>
      <c r="C60" s="1"/>
      <c r="G60" s="47" t="str">
        <f>W22</f>
        <v>0</v>
      </c>
      <c r="H60" s="47" t="str">
        <f>U30</f>
        <v>0</v>
      </c>
      <c r="I60" s="47" t="str">
        <f>W35</f>
        <v>0</v>
      </c>
      <c r="J60" s="47" t="str">
        <f>U48</f>
        <v>0</v>
      </c>
      <c r="K60" s="47" t="str">
        <f>W39</f>
        <v>0</v>
      </c>
      <c r="L60" s="2"/>
      <c r="M60" s="2"/>
      <c r="N60" s="1" t="str">
        <f>$B$62</f>
        <v>NLV Vaihingen 2</v>
      </c>
      <c r="O60" s="2">
        <f>$O$25+$Q$30+$O$43+$Q$47+$Q$52</f>
        <v>0</v>
      </c>
      <c r="P60" s="4" t="s">
        <v>5</v>
      </c>
      <c r="Q60" s="2">
        <f>$Q$25+$O$30+$Q$43+$O$47+$O$52</f>
        <v>0</v>
      </c>
      <c r="S60" s="2">
        <f t="shared" si="1"/>
        <v>0</v>
      </c>
      <c r="U60" s="2">
        <f>$U$25+$W$30+$U$43+$W$47+$W$52</f>
        <v>0</v>
      </c>
      <c r="V60" s="4" t="s">
        <v>5</v>
      </c>
      <c r="W60" s="2">
        <f>$W$25+$U$30+$W$43+$U$47+$U$52</f>
        <v>0</v>
      </c>
      <c r="X60" s="2">
        <f t="shared" si="2"/>
        <v>0</v>
      </c>
    </row>
    <row r="61" spans="1:24" ht="12.75">
      <c r="A61" s="29"/>
      <c r="B61" s="1" t="str">
        <f t="shared" si="0"/>
        <v>TSV Ötisheim 1</v>
      </c>
      <c r="C61" s="1"/>
      <c r="G61" s="47" t="str">
        <f>U24</f>
        <v>0</v>
      </c>
      <c r="H61" s="47" t="str">
        <f>W29</f>
        <v>0</v>
      </c>
      <c r="I61" s="47" t="str">
        <f>U42</f>
        <v>0</v>
      </c>
      <c r="J61" s="47" t="str">
        <f>W48</f>
        <v>0</v>
      </c>
      <c r="K61" s="47" t="str">
        <f>U52</f>
        <v>0</v>
      </c>
      <c r="L61" s="2"/>
      <c r="M61" s="2"/>
      <c r="N61" s="1" t="str">
        <f>$B$59</f>
        <v>TV Waldrennach 1</v>
      </c>
      <c r="O61" s="2">
        <f>$O$22+$O$29+$Q$34+$O$47+$Q$40</f>
        <v>0</v>
      </c>
      <c r="P61" s="2" t="s">
        <v>5</v>
      </c>
      <c r="Q61" s="2">
        <f>$Q$22+$Q$29+$O$34+$Q$47+$O$40</f>
        <v>0</v>
      </c>
      <c r="S61" s="2">
        <f t="shared" si="1"/>
        <v>0</v>
      </c>
      <c r="U61" s="2">
        <f>$U$22+$U$29+$W$34+$U$47+$W$40</f>
        <v>0</v>
      </c>
      <c r="V61" s="2" t="s">
        <v>5</v>
      </c>
      <c r="W61" s="2">
        <f>$W$22+$W$29+$U$34+$W$47+$U$40</f>
        <v>0</v>
      </c>
      <c r="X61" s="2">
        <f t="shared" si="2"/>
        <v>0</v>
      </c>
    </row>
    <row r="62" spans="2:24" ht="12.75">
      <c r="B62" s="1" t="str">
        <f t="shared" si="0"/>
        <v>NLV Vaihingen 2</v>
      </c>
      <c r="C62" s="1"/>
      <c r="G62" s="47" t="str">
        <f>U25</f>
        <v>0</v>
      </c>
      <c r="H62" s="47" t="str">
        <f>W30</f>
        <v>0</v>
      </c>
      <c r="I62" s="47" t="str">
        <f>U43</f>
        <v>0</v>
      </c>
      <c r="J62" s="47" t="str">
        <f>W47</f>
        <v>0</v>
      </c>
      <c r="K62" s="47" t="str">
        <f>W52</f>
        <v>0</v>
      </c>
      <c r="N62" s="1" t="str">
        <f>$B$60</f>
        <v>TV Hohenklingen</v>
      </c>
      <c r="O62" s="2">
        <f>$Q$22+$O$30+$Q$35+$O$48+$Q$39</f>
        <v>0</v>
      </c>
      <c r="P62" s="2" t="s">
        <v>5</v>
      </c>
      <c r="Q62" s="2">
        <f>$O$22+$Q$30+$O$35+$Q$48+$O$39</f>
        <v>0</v>
      </c>
      <c r="S62" s="2">
        <f t="shared" si="1"/>
        <v>0</v>
      </c>
      <c r="U62" s="2">
        <f>$W$22+$W$35+$U$30+$U$48+$W$39</f>
        <v>0</v>
      </c>
      <c r="V62" s="2" t="s">
        <v>5</v>
      </c>
      <c r="W62" s="2">
        <f>$U$22+$W$30+$W$48+$U$35+$U$39</f>
        <v>0</v>
      </c>
      <c r="X62" s="2">
        <f t="shared" si="2"/>
        <v>0</v>
      </c>
    </row>
    <row r="65" spans="2:23" s="73" customFormat="1" ht="19.5" customHeight="1">
      <c r="B65" s="150" t="s">
        <v>76</v>
      </c>
      <c r="C65" s="151"/>
      <c r="D65" s="151"/>
      <c r="E65" s="152"/>
      <c r="F65" s="150" t="s">
        <v>57</v>
      </c>
      <c r="G65" s="152"/>
      <c r="H65" s="150" t="s">
        <v>4</v>
      </c>
      <c r="I65" s="151"/>
      <c r="J65" s="152"/>
      <c r="K65" s="150" t="s">
        <v>11</v>
      </c>
      <c r="L65" s="152"/>
      <c r="Q65" s="74"/>
      <c r="R65" s="74"/>
      <c r="S65" s="74"/>
      <c r="T65" s="74"/>
      <c r="U65" s="74"/>
      <c r="V65" s="74"/>
      <c r="W65" s="74"/>
    </row>
    <row r="66" spans="1:23" s="73" customFormat="1" ht="19.5" customHeight="1">
      <c r="A66" s="75"/>
      <c r="B66" s="76" t="s">
        <v>25</v>
      </c>
      <c r="C66" s="142">
        <f>IF(X57&lt;5,"",$N$57)</f>
      </c>
      <c r="D66" s="143"/>
      <c r="E66" s="144"/>
      <c r="F66" s="153">
        <f>IF(X57&lt;5,"",$X$57)</f>
      </c>
      <c r="G66" s="154"/>
      <c r="H66" s="147">
        <f>IF(X57&lt;5,"",$U$57)</f>
      </c>
      <c r="I66" s="148"/>
      <c r="J66" s="149"/>
      <c r="K66" s="147">
        <f>IF(X57&lt;5,"",$S$57)</f>
      </c>
      <c r="L66" s="149"/>
      <c r="Q66" s="74"/>
      <c r="R66" s="74"/>
      <c r="S66" s="74"/>
      <c r="T66" s="74"/>
      <c r="U66" s="74"/>
      <c r="V66" s="74"/>
      <c r="W66" s="77"/>
    </row>
    <row r="67" spans="1:23" s="73" customFormat="1" ht="19.5" customHeight="1">
      <c r="A67" s="75"/>
      <c r="B67" s="76" t="s">
        <v>26</v>
      </c>
      <c r="C67" s="142">
        <f>IF(X58&lt;5,"",$N$58)</f>
      </c>
      <c r="D67" s="143"/>
      <c r="E67" s="144"/>
      <c r="F67" s="153">
        <f>IF(X58&lt;5,"",$X$58)</f>
      </c>
      <c r="G67" s="154"/>
      <c r="H67" s="147">
        <f>IF(X58&lt;5,"",$U$58)</f>
      </c>
      <c r="I67" s="148"/>
      <c r="J67" s="149"/>
      <c r="K67" s="147">
        <f>IF(X58&lt;5,"",$S$58)</f>
      </c>
      <c r="L67" s="149"/>
      <c r="Q67" s="74"/>
      <c r="R67" s="74"/>
      <c r="S67" s="74"/>
      <c r="T67" s="74"/>
      <c r="U67" s="74"/>
      <c r="V67" s="74"/>
      <c r="W67" s="77"/>
    </row>
    <row r="68" spans="1:23" s="73" customFormat="1" ht="19.5" customHeight="1">
      <c r="A68" s="75"/>
      <c r="B68" s="76" t="s">
        <v>27</v>
      </c>
      <c r="C68" s="142">
        <f>IF(X59&lt;5,"",$N$59)</f>
      </c>
      <c r="D68" s="143"/>
      <c r="E68" s="144"/>
      <c r="F68" s="153">
        <f>IF(X59&lt;5,"",$X$59)</f>
      </c>
      <c r="G68" s="154"/>
      <c r="H68" s="147">
        <f>IF(X59&lt;5,"",$U$59)</f>
      </c>
      <c r="I68" s="148"/>
      <c r="J68" s="149"/>
      <c r="K68" s="147">
        <f>IF(X59&lt;5,"",$S$59)</f>
      </c>
      <c r="L68" s="149"/>
      <c r="Q68" s="74"/>
      <c r="R68" s="74"/>
      <c r="S68" s="74"/>
      <c r="T68" s="74"/>
      <c r="U68" s="74"/>
      <c r="V68" s="74"/>
      <c r="W68" s="74"/>
    </row>
    <row r="69" spans="2:23" s="73" customFormat="1" ht="19.5" customHeight="1">
      <c r="B69" s="76" t="s">
        <v>29</v>
      </c>
      <c r="C69" s="142">
        <f>IF(X60&lt;5,"",$N$60)</f>
      </c>
      <c r="D69" s="143"/>
      <c r="E69" s="144"/>
      <c r="F69" s="153">
        <f>IF(X60&lt;5,"",$X$60)</f>
      </c>
      <c r="G69" s="154"/>
      <c r="H69" s="147">
        <f>IF(X60&lt;5,"",$U$60)</f>
      </c>
      <c r="I69" s="148"/>
      <c r="J69" s="149"/>
      <c r="K69" s="147">
        <f>IF(X60&lt;5,"",$S$60)</f>
      </c>
      <c r="L69" s="149"/>
      <c r="Q69" s="74"/>
      <c r="R69" s="74"/>
      <c r="S69" s="74"/>
      <c r="T69" s="74"/>
      <c r="U69" s="74"/>
      <c r="V69" s="74"/>
      <c r="W69" s="77"/>
    </row>
    <row r="70" spans="2:23" s="73" customFormat="1" ht="19.5" customHeight="1">
      <c r="B70" s="76" t="s">
        <v>28</v>
      </c>
      <c r="C70" s="142">
        <f>IF(X61&lt;5,"",$N$61)</f>
      </c>
      <c r="D70" s="143"/>
      <c r="E70" s="144"/>
      <c r="F70" s="153">
        <f>IF(X61&lt;5,"",$X$61)</f>
      </c>
      <c r="G70" s="154"/>
      <c r="H70" s="147">
        <f>IF(X61&lt;5,"",$U$61)</f>
      </c>
      <c r="I70" s="148"/>
      <c r="J70" s="149"/>
      <c r="K70" s="147">
        <f>IF(X61&lt;5,"",$S$61)</f>
      </c>
      <c r="L70" s="149"/>
      <c r="Q70" s="74"/>
      <c r="R70" s="74"/>
      <c r="S70" s="74"/>
      <c r="T70" s="74"/>
      <c r="U70" s="74"/>
      <c r="V70" s="74"/>
      <c r="W70" s="77"/>
    </row>
    <row r="71" spans="2:23" s="73" customFormat="1" ht="19.5" customHeight="1">
      <c r="B71" s="76" t="s">
        <v>71</v>
      </c>
      <c r="C71" s="142">
        <f>IF(X62&lt;5,"",$N$62)</f>
      </c>
      <c r="D71" s="143"/>
      <c r="E71" s="144"/>
      <c r="F71" s="153">
        <f>IF(X62&lt;5,"",$X$62)</f>
      </c>
      <c r="G71" s="154"/>
      <c r="H71" s="147">
        <f>IF(X62&lt;5,"",$U$62)</f>
      </c>
      <c r="I71" s="148"/>
      <c r="J71" s="149"/>
      <c r="K71" s="147">
        <f>IF(X62&lt;5,"",$S$62)</f>
      </c>
      <c r="L71" s="149"/>
      <c r="Q71" s="74"/>
      <c r="R71" s="74"/>
      <c r="S71" s="74"/>
      <c r="T71" s="74"/>
      <c r="U71" s="74"/>
      <c r="V71" s="74"/>
      <c r="W71" s="77"/>
    </row>
    <row r="72" spans="4:23" s="73" customFormat="1" ht="12.75">
      <c r="D72" s="74"/>
      <c r="O72" s="74"/>
      <c r="P72" s="74"/>
      <c r="Q72" s="74"/>
      <c r="R72" s="74"/>
      <c r="S72" s="74"/>
      <c r="T72" s="78"/>
      <c r="U72" s="77"/>
      <c r="V72" s="74"/>
      <c r="W72" s="77"/>
    </row>
    <row r="73" spans="2:24" s="73" customFormat="1" ht="12.75">
      <c r="B73" s="35"/>
      <c r="C73" s="35"/>
      <c r="D73" s="43"/>
      <c r="E73" s="7"/>
      <c r="F73" s="7"/>
      <c r="G73" s="7"/>
      <c r="H73" s="7"/>
      <c r="I73" s="7"/>
      <c r="J73" s="7"/>
      <c r="K73" s="7"/>
      <c r="L73" s="7"/>
      <c r="M73" s="7"/>
      <c r="N73" s="7"/>
      <c r="O73" s="13"/>
      <c r="P73" s="13"/>
      <c r="Q73" s="13"/>
      <c r="R73" s="13"/>
      <c r="S73" s="13"/>
      <c r="T73" s="13"/>
      <c r="U73" s="13"/>
      <c r="V73" s="13"/>
      <c r="W73" s="13"/>
      <c r="X73" s="7"/>
    </row>
    <row r="74" spans="2:24" ht="12.75">
      <c r="B74" s="35" t="s">
        <v>37</v>
      </c>
      <c r="C74" s="35"/>
      <c r="D74" s="43"/>
      <c r="E74" s="7"/>
      <c r="F74" s="7"/>
      <c r="G74" s="7"/>
      <c r="H74" s="7"/>
      <c r="I74" s="7"/>
      <c r="J74" s="7"/>
      <c r="K74" s="69"/>
      <c r="L74" s="7"/>
      <c r="M74" s="7"/>
      <c r="N74" s="7" t="s">
        <v>33</v>
      </c>
      <c r="O74" s="13"/>
      <c r="P74" s="13" t="s">
        <v>11</v>
      </c>
      <c r="Q74" s="13"/>
      <c r="R74" s="13"/>
      <c r="S74" s="13" t="s">
        <v>55</v>
      </c>
      <c r="T74" s="4"/>
      <c r="U74" s="13"/>
      <c r="V74" s="13" t="s">
        <v>4</v>
      </c>
      <c r="W74" s="13"/>
      <c r="X74" s="13" t="s">
        <v>57</v>
      </c>
    </row>
    <row r="75" spans="2:24" ht="12.75">
      <c r="B75" s="1" t="str">
        <f>I10</f>
        <v>TV Stammheim 3</v>
      </c>
      <c r="C75" s="1"/>
      <c r="G75" s="47" t="str">
        <f>U26</f>
        <v>0</v>
      </c>
      <c r="H75" s="47" t="str">
        <f>W31</f>
        <v>0</v>
      </c>
      <c r="I75" s="47" t="str">
        <f>U36</f>
        <v>0</v>
      </c>
      <c r="J75" s="47" t="str">
        <f>U44</f>
        <v>0</v>
      </c>
      <c r="K75" s="126"/>
      <c r="L75" s="2"/>
      <c r="M75" s="2"/>
      <c r="N75" s="1" t="str">
        <f>$B$79</f>
        <v>TV Waldrennach 2</v>
      </c>
      <c r="O75" s="2">
        <f>$O$31+$Q$37+$Q$50+$Q$45</f>
        <v>0</v>
      </c>
      <c r="P75" s="2" t="s">
        <v>5</v>
      </c>
      <c r="Q75" s="2">
        <f>$Q$31+$O$45+$O$37+$O$50</f>
        <v>0</v>
      </c>
      <c r="S75" s="2">
        <f>O75-Q75</f>
        <v>0</v>
      </c>
      <c r="U75" s="2">
        <f>$W$45+$W$37+$U$31+$W$50</f>
        <v>0</v>
      </c>
      <c r="V75" s="2" t="s">
        <v>5</v>
      </c>
      <c r="W75" s="2">
        <f>$U$45+$W$31+$U$50+$U$37</f>
        <v>0</v>
      </c>
      <c r="X75" s="2">
        <f>(U75+W75)/2</f>
        <v>0</v>
      </c>
    </row>
    <row r="76" spans="2:24" ht="12.75">
      <c r="B76" s="1" t="str">
        <f>I11</f>
        <v>TV Stammheim 1</v>
      </c>
      <c r="C76" s="1"/>
      <c r="G76" s="47" t="str">
        <f>W26</f>
        <v>0</v>
      </c>
      <c r="H76" s="47" t="str">
        <f>U32</f>
        <v>0</v>
      </c>
      <c r="I76" s="47" t="str">
        <f>U37</f>
        <v>0</v>
      </c>
      <c r="J76" s="47" t="str">
        <f>U49</f>
        <v>0</v>
      </c>
      <c r="K76" s="126"/>
      <c r="L76" s="2"/>
      <c r="M76" s="2"/>
      <c r="N76" s="1" t="str">
        <f>$B$75</f>
        <v>TV Stammheim 3</v>
      </c>
      <c r="O76" s="2">
        <f>$O$26+$Q$31+$O$44+$O$36</f>
        <v>0</v>
      </c>
      <c r="P76" s="2" t="s">
        <v>5</v>
      </c>
      <c r="Q76" s="2">
        <f>$Q$26+$O$31+$Q$36+$Q$44</f>
        <v>0</v>
      </c>
      <c r="S76" s="2">
        <f>O76-Q76</f>
        <v>0</v>
      </c>
      <c r="U76" s="2">
        <f>$U$26+$W$31+$U$36+$U$44</f>
        <v>0</v>
      </c>
      <c r="V76" s="2" t="s">
        <v>5</v>
      </c>
      <c r="W76" s="2">
        <f>$W$26+$U$31+$W$36+$W$44</f>
        <v>0</v>
      </c>
      <c r="X76" s="2">
        <f>(U76+W76)/2</f>
        <v>0</v>
      </c>
    </row>
    <row r="77" spans="2:24" ht="12.75">
      <c r="B77" s="1" t="str">
        <f>I12</f>
        <v>NLV Vaihingen 1</v>
      </c>
      <c r="C77" s="1"/>
      <c r="G77" s="47" t="str">
        <f>U27</f>
        <v>0</v>
      </c>
      <c r="H77" s="47" t="str">
        <f>W32</f>
        <v>0</v>
      </c>
      <c r="I77" s="47" t="str">
        <f>W44</f>
        <v>0</v>
      </c>
      <c r="J77" s="47" t="str">
        <f>U50</f>
        <v>0</v>
      </c>
      <c r="K77" s="126"/>
      <c r="L77" s="2"/>
      <c r="M77" s="2"/>
      <c r="N77" s="1" t="str">
        <f>$B$78</f>
        <v>TSV Ötisheim 2</v>
      </c>
      <c r="O77" s="2">
        <f>$Q$27+$Q$36+$O$45+$Q$49</f>
        <v>0</v>
      </c>
      <c r="P77" s="2" t="s">
        <v>5</v>
      </c>
      <c r="Q77" s="2">
        <f>$O$27+$O$36+$Q$45+$O$49</f>
        <v>0</v>
      </c>
      <c r="S77" s="2">
        <f>O77-Q77</f>
        <v>0</v>
      </c>
      <c r="U77" s="2">
        <f>$W$27+$W$36+$W$49+$U$45</f>
        <v>0</v>
      </c>
      <c r="V77" s="2" t="s">
        <v>5</v>
      </c>
      <c r="W77" s="2">
        <f>$U$27+$U$36+$U$49+$W$45</f>
        <v>0</v>
      </c>
      <c r="X77" s="2">
        <f>(U77+W77)/2</f>
        <v>0</v>
      </c>
    </row>
    <row r="78" spans="2:24" ht="12.75">
      <c r="B78" s="1" t="str">
        <f>I13</f>
        <v>TSV Ötisheim 2</v>
      </c>
      <c r="C78" s="1"/>
      <c r="G78" s="47" t="str">
        <f>W27</f>
        <v>0</v>
      </c>
      <c r="H78" s="47" t="str">
        <f>W36</f>
        <v>0</v>
      </c>
      <c r="I78" s="47" t="str">
        <f>U45</f>
        <v>0</v>
      </c>
      <c r="J78" s="47" t="str">
        <f>W49</f>
        <v>0</v>
      </c>
      <c r="K78" s="126"/>
      <c r="L78" s="2"/>
      <c r="M78" s="2"/>
      <c r="N78" s="1" t="str">
        <f>$B$77</f>
        <v>NLV Vaihingen 1</v>
      </c>
      <c r="O78" s="2">
        <f>$O$27+$Q$32+$Q$44+$O$50</f>
        <v>0</v>
      </c>
      <c r="P78" s="2" t="s">
        <v>5</v>
      </c>
      <c r="Q78" s="2">
        <f>$Q$27+$O$32+$O$44+$Q$50</f>
        <v>0</v>
      </c>
      <c r="S78" s="2">
        <f>O78-Q78</f>
        <v>0</v>
      </c>
      <c r="U78" s="2">
        <f>$U$27+$W$32+$W$44+$U$50</f>
        <v>0</v>
      </c>
      <c r="V78" s="2" t="s">
        <v>5</v>
      </c>
      <c r="W78" s="2">
        <f>$W$27+$U$32+$U$44+$W$50</f>
        <v>0</v>
      </c>
      <c r="X78" s="2">
        <f>(U78+W78)/2</f>
        <v>0</v>
      </c>
    </row>
    <row r="79" spans="2:24" ht="12.75">
      <c r="B79" s="1" t="str">
        <f>I14</f>
        <v>TV Waldrennach 2</v>
      </c>
      <c r="C79" s="1"/>
      <c r="G79" s="47" t="str">
        <f>U31</f>
        <v>0</v>
      </c>
      <c r="H79" s="47" t="str">
        <f>W37</f>
        <v>0</v>
      </c>
      <c r="I79" s="47" t="str">
        <f>W45</f>
        <v>0</v>
      </c>
      <c r="J79" s="47" t="str">
        <f>W50</f>
        <v>0</v>
      </c>
      <c r="K79" s="126"/>
      <c r="L79" s="2"/>
      <c r="M79" s="2"/>
      <c r="N79" s="1" t="str">
        <f>$B$76</f>
        <v>TV Stammheim 1</v>
      </c>
      <c r="O79" s="2">
        <f>$Q$26+$O$32+$O$37+$O$49</f>
        <v>0</v>
      </c>
      <c r="P79" s="2" t="s">
        <v>5</v>
      </c>
      <c r="Q79" s="2">
        <f>$O$26+$Q$32+$Q$37+$Q$49</f>
        <v>0</v>
      </c>
      <c r="S79" s="2">
        <f>O79-Q79</f>
        <v>0</v>
      </c>
      <c r="U79" s="2">
        <f>$W$26+$U$32+$U$37+$U$49</f>
        <v>0</v>
      </c>
      <c r="V79" s="2" t="s">
        <v>5</v>
      </c>
      <c r="W79" s="2">
        <f>$U$26+$W$32+$W$37+$W$49</f>
        <v>0</v>
      </c>
      <c r="X79" s="2">
        <f>(U79+W79)/2</f>
        <v>0</v>
      </c>
    </row>
    <row r="82" spans="2:24" ht="19.5" customHeight="1">
      <c r="B82" s="150" t="s">
        <v>77</v>
      </c>
      <c r="C82" s="151"/>
      <c r="D82" s="151"/>
      <c r="E82" s="152"/>
      <c r="F82" s="150" t="s">
        <v>57</v>
      </c>
      <c r="G82" s="152"/>
      <c r="H82" s="150" t="s">
        <v>4</v>
      </c>
      <c r="I82" s="151"/>
      <c r="J82" s="152"/>
      <c r="K82" s="150" t="s">
        <v>11</v>
      </c>
      <c r="L82" s="152"/>
      <c r="M82" s="73"/>
      <c r="N82" s="73"/>
      <c r="O82" s="73"/>
      <c r="P82" s="73"/>
      <c r="Q82" s="74"/>
      <c r="R82" s="74"/>
      <c r="S82" s="74"/>
      <c r="T82" s="74"/>
      <c r="U82" s="74"/>
      <c r="V82" s="74"/>
      <c r="W82" s="74"/>
      <c r="X82" s="73"/>
    </row>
    <row r="83" spans="2:24" ht="19.5" customHeight="1">
      <c r="B83" s="76" t="s">
        <v>25</v>
      </c>
      <c r="C83" s="142">
        <f>IF(X75&lt;4,"",$N$75)</f>
      </c>
      <c r="D83" s="143"/>
      <c r="E83" s="144"/>
      <c r="F83" s="153">
        <f>IF(X75&lt;4,"",$X$75)</f>
      </c>
      <c r="G83" s="154"/>
      <c r="H83" s="147">
        <f>IF(X75&lt;4,"",$U$75)</f>
      </c>
      <c r="I83" s="148"/>
      <c r="J83" s="149"/>
      <c r="K83" s="147">
        <f>IF(X75&lt;4,"",$S$75)</f>
      </c>
      <c r="L83" s="149"/>
      <c r="M83" s="73"/>
      <c r="N83" s="73"/>
      <c r="O83" s="73"/>
      <c r="P83" s="73"/>
      <c r="Q83" s="74"/>
      <c r="R83" s="74"/>
      <c r="S83" s="74"/>
      <c r="T83" s="74"/>
      <c r="U83" s="74"/>
      <c r="V83" s="74"/>
      <c r="W83" s="77"/>
      <c r="X83" s="73"/>
    </row>
    <row r="84" spans="2:24" ht="19.5" customHeight="1">
      <c r="B84" s="76" t="s">
        <v>26</v>
      </c>
      <c r="C84" s="142">
        <f>IF(X76&lt;4,"",$N$76)</f>
      </c>
      <c r="D84" s="143"/>
      <c r="E84" s="144"/>
      <c r="F84" s="153">
        <f>IF(X76&lt;4,"",$X$76)</f>
      </c>
      <c r="G84" s="154"/>
      <c r="H84" s="147">
        <f>IF(X76&lt;4,"",$U$76)</f>
      </c>
      <c r="I84" s="148"/>
      <c r="J84" s="149"/>
      <c r="K84" s="147">
        <f>IF(X76&lt;4,"",$S$76)</f>
      </c>
      <c r="L84" s="149"/>
      <c r="M84" s="73"/>
      <c r="N84" s="73"/>
      <c r="O84" s="73"/>
      <c r="P84" s="73"/>
      <c r="Q84" s="74"/>
      <c r="R84" s="74"/>
      <c r="S84" s="74"/>
      <c r="T84" s="74"/>
      <c r="U84" s="74"/>
      <c r="V84" s="74"/>
      <c r="W84" s="77"/>
      <c r="X84" s="73"/>
    </row>
    <row r="85" spans="2:24" ht="19.5" customHeight="1">
      <c r="B85" s="76" t="s">
        <v>27</v>
      </c>
      <c r="C85" s="142">
        <f>IF(X77&lt;4,"",$N$77)</f>
      </c>
      <c r="D85" s="143"/>
      <c r="E85" s="144"/>
      <c r="F85" s="153">
        <f>IF(X77&lt;4,"",$X$77)</f>
      </c>
      <c r="G85" s="154"/>
      <c r="H85" s="147">
        <f>IF(X77&lt;4,"",$U$77)</f>
      </c>
      <c r="I85" s="148"/>
      <c r="J85" s="149"/>
      <c r="K85" s="147">
        <f>IF(X77&lt;4,"",$S$77)</f>
      </c>
      <c r="L85" s="149"/>
      <c r="M85" s="73"/>
      <c r="N85" s="73"/>
      <c r="O85" s="73"/>
      <c r="P85" s="73"/>
      <c r="Q85" s="74"/>
      <c r="R85" s="74"/>
      <c r="S85" s="74"/>
      <c r="T85" s="74"/>
      <c r="U85" s="74"/>
      <c r="V85" s="74"/>
      <c r="W85" s="74"/>
      <c r="X85" s="73"/>
    </row>
    <row r="86" spans="2:24" ht="19.5" customHeight="1">
      <c r="B86" s="76" t="s">
        <v>29</v>
      </c>
      <c r="C86" s="142">
        <f>IF(X78&lt;4,"",$N$78)</f>
      </c>
      <c r="D86" s="143"/>
      <c r="E86" s="144"/>
      <c r="F86" s="153">
        <f>IF(X78&lt;4,"",$X$78)</f>
      </c>
      <c r="G86" s="154"/>
      <c r="H86" s="147">
        <f>IF(X78&lt;4,"",$U$78)</f>
      </c>
      <c r="I86" s="148"/>
      <c r="J86" s="149"/>
      <c r="K86" s="147">
        <f>IF(X78&lt;4,"",$S$78)</f>
      </c>
      <c r="L86" s="149"/>
      <c r="M86" s="73"/>
      <c r="N86" s="73"/>
      <c r="O86" s="73"/>
      <c r="P86" s="73"/>
      <c r="Q86" s="74"/>
      <c r="R86" s="74"/>
      <c r="S86" s="74"/>
      <c r="T86" s="74"/>
      <c r="U86" s="74"/>
      <c r="V86" s="74"/>
      <c r="W86" s="77"/>
      <c r="X86" s="73"/>
    </row>
    <row r="87" spans="2:24" ht="19.5" customHeight="1">
      <c r="B87" s="76" t="s">
        <v>28</v>
      </c>
      <c r="C87" s="142">
        <f>IF(X79&lt;4,"",$N$79)</f>
      </c>
      <c r="D87" s="143"/>
      <c r="E87" s="144"/>
      <c r="F87" s="153">
        <f>IF(X79&lt;4,"",$X$79)</f>
      </c>
      <c r="G87" s="154"/>
      <c r="H87" s="147">
        <f>IF(X79&lt;4,"",$U$79)</f>
      </c>
      <c r="I87" s="148"/>
      <c r="J87" s="149"/>
      <c r="K87" s="147">
        <f>IF(X79&lt;4,"",$S$79)</f>
      </c>
      <c r="L87" s="149"/>
      <c r="M87" s="73"/>
      <c r="N87" s="73"/>
      <c r="O87" s="73"/>
      <c r="P87" s="73"/>
      <c r="Q87" s="74"/>
      <c r="R87" s="74"/>
      <c r="S87" s="74"/>
      <c r="T87" s="139"/>
      <c r="U87" s="139"/>
      <c r="V87" s="139"/>
      <c r="W87" s="139"/>
      <c r="X87" s="140"/>
    </row>
    <row r="88" spans="20:24" ht="19.5" customHeight="1">
      <c r="T88" s="135"/>
      <c r="U88" s="135"/>
      <c r="V88" s="135"/>
      <c r="W88" s="135"/>
      <c r="X88" s="137"/>
    </row>
    <row r="89" spans="1:24" ht="12.75">
      <c r="A89" s="2" t="s">
        <v>85</v>
      </c>
      <c r="B89" s="44">
        <v>26</v>
      </c>
      <c r="C89" s="44">
        <v>1</v>
      </c>
      <c r="D89" s="44" t="s">
        <v>78</v>
      </c>
      <c r="E89" s="4" t="str">
        <f>IF(C70="","5. Gruppe A",C70)</f>
        <v>5. Gruppe A</v>
      </c>
      <c r="F89" s="4" t="s">
        <v>5</v>
      </c>
      <c r="G89" s="145" t="str">
        <f>IF(C87="","5. Gruppe B",C87)</f>
        <v>5. Gruppe B</v>
      </c>
      <c r="H89" s="145"/>
      <c r="I89" s="145"/>
      <c r="J89" s="145"/>
      <c r="K89" s="145"/>
      <c r="L89" s="145"/>
      <c r="M89" s="4"/>
      <c r="N89" s="4" t="str">
        <f>IF(C67="","2. Gruppe A",C67)</f>
        <v>2. Gruppe A</v>
      </c>
      <c r="O89" s="119"/>
      <c r="P89" s="118" t="s">
        <v>5</v>
      </c>
      <c r="Q89" s="119"/>
      <c r="R89" s="4"/>
      <c r="S89" s="4"/>
      <c r="T89" s="135"/>
      <c r="U89" s="136" t="str">
        <f>IF(O89="","0",IF(O89=Q89,"1",IF(O89&gt;Q89,"2","0")))</f>
        <v>0</v>
      </c>
      <c r="V89" s="135" t="s">
        <v>5</v>
      </c>
      <c r="W89" s="136" t="str">
        <f>IF(Q89="","0",IF(Q89=O89,"1",IF(Q89&gt;O89,"2","0")))</f>
        <v>0</v>
      </c>
      <c r="X89" s="137"/>
    </row>
    <row r="90" spans="2:24" ht="12.75">
      <c r="B90" s="44">
        <v>27</v>
      </c>
      <c r="C90" s="44">
        <v>2</v>
      </c>
      <c r="D90" s="44" t="s">
        <v>79</v>
      </c>
      <c r="E90" s="4" t="str">
        <f>IF(C69="","4. Gruppe A",C69)</f>
        <v>4. Gruppe A</v>
      </c>
      <c r="F90" s="4" t="s">
        <v>5</v>
      </c>
      <c r="G90" s="145" t="str">
        <f>IF(C86="","4. Gruppe B",C86)</f>
        <v>4. Gruppe B</v>
      </c>
      <c r="H90" s="145"/>
      <c r="I90" s="145"/>
      <c r="J90" s="145"/>
      <c r="K90" s="145"/>
      <c r="L90" s="145"/>
      <c r="M90" s="133"/>
      <c r="N90" s="4" t="str">
        <f>IF(C84="","2. Gruppe B",C84)</f>
        <v>2. Gruppe B</v>
      </c>
      <c r="O90" s="119"/>
      <c r="P90" s="118" t="s">
        <v>5</v>
      </c>
      <c r="Q90" s="119"/>
      <c r="R90" s="4"/>
      <c r="S90" s="4"/>
      <c r="T90" s="135"/>
      <c r="U90" s="136" t="str">
        <f>IF(O90="","0",IF(O90=Q90,"1",IF(O90&gt;Q90,"2","0")))</f>
        <v>0</v>
      </c>
      <c r="V90" s="135" t="s">
        <v>5</v>
      </c>
      <c r="W90" s="136" t="str">
        <f>IF(Q90="","0",IF(Q90=O90,"1",IF(Q90&gt;O90,"2","0")))</f>
        <v>0</v>
      </c>
      <c r="X90" s="137"/>
    </row>
    <row r="91" spans="2:24" ht="12.75">
      <c r="B91" s="44">
        <v>28</v>
      </c>
      <c r="C91" s="44">
        <v>3</v>
      </c>
      <c r="D91" s="44" t="s">
        <v>80</v>
      </c>
      <c r="E91" s="4" t="str">
        <f>IF(C68="","3. Gruppe A",C68)</f>
        <v>3. Gruppe A</v>
      </c>
      <c r="F91" s="4" t="s">
        <v>5</v>
      </c>
      <c r="G91" s="145" t="str">
        <f>IF(C85="","3. Gruppe B",C85)</f>
        <v>3. Gruppe B</v>
      </c>
      <c r="H91" s="145"/>
      <c r="I91" s="145"/>
      <c r="J91" s="145"/>
      <c r="K91" s="145"/>
      <c r="L91" s="145"/>
      <c r="M91" s="4"/>
      <c r="N91" s="4" t="str">
        <f>IF(C66="","1. Gruppe A",C66)</f>
        <v>1. Gruppe A</v>
      </c>
      <c r="O91" s="119"/>
      <c r="P91" s="118" t="s">
        <v>5</v>
      </c>
      <c r="Q91" s="119"/>
      <c r="R91" s="4"/>
      <c r="S91" s="4"/>
      <c r="T91" s="135"/>
      <c r="U91" s="136" t="str">
        <f>IF(O91="","0",IF(O91=Q91,"1",IF(O91&gt;Q91,"2","0")))</f>
        <v>0</v>
      </c>
      <c r="V91" s="135" t="s">
        <v>5</v>
      </c>
      <c r="W91" s="136" t="str">
        <f>IF(Q91="","0",IF(Q91=O91,"1",IF(Q91&gt;O91,"2","0")))</f>
        <v>0</v>
      </c>
      <c r="X91" s="137"/>
    </row>
    <row r="92" spans="5:24" ht="12.75">
      <c r="E92" s="4"/>
      <c r="F92" s="2"/>
      <c r="G92" s="145"/>
      <c r="H92" s="145"/>
      <c r="I92" s="145"/>
      <c r="J92" s="145"/>
      <c r="K92" s="145"/>
      <c r="L92" s="145"/>
      <c r="M92" s="2"/>
      <c r="N92" s="2"/>
      <c r="T92" s="135"/>
      <c r="U92" s="135"/>
      <c r="V92" s="135"/>
      <c r="W92" s="135"/>
      <c r="X92" s="137"/>
    </row>
    <row r="93" spans="2:24" ht="12.75">
      <c r="B93" s="44">
        <v>29</v>
      </c>
      <c r="C93" s="44">
        <v>2</v>
      </c>
      <c r="D93" s="44" t="s">
        <v>81</v>
      </c>
      <c r="E93" s="4" t="str">
        <f>IF(C67="","2. Gruppe A",C67)</f>
        <v>2. Gruppe A</v>
      </c>
      <c r="F93" s="4" t="s">
        <v>5</v>
      </c>
      <c r="G93" s="145" t="str">
        <f>IF(C84="","2. Gruppe B",C84)</f>
        <v>2. Gruppe B</v>
      </c>
      <c r="H93" s="145"/>
      <c r="I93" s="145"/>
      <c r="J93" s="145"/>
      <c r="K93" s="145"/>
      <c r="L93" s="145"/>
      <c r="M93" s="4"/>
      <c r="N93" s="4" t="str">
        <f>IF(C70="","5. Gruppe A",C70)</f>
        <v>5. Gruppe A</v>
      </c>
      <c r="O93" s="119"/>
      <c r="P93" s="118" t="s">
        <v>5</v>
      </c>
      <c r="Q93" s="119"/>
      <c r="R93" s="4"/>
      <c r="S93" s="4"/>
      <c r="T93" s="135"/>
      <c r="U93" s="136" t="str">
        <f>IF(O93="","0",IF(O93=Q93,"1",IF(O93&gt;Q93,"2","0")))</f>
        <v>0</v>
      </c>
      <c r="V93" s="135" t="s">
        <v>5</v>
      </c>
      <c r="W93" s="136" t="str">
        <f>IF(Q93="","0",IF(Q93=O93,"1",IF(Q93&gt;O93,"2","0")))</f>
        <v>0</v>
      </c>
      <c r="X93" s="137"/>
    </row>
    <row r="94" spans="2:24" ht="12.75">
      <c r="B94" s="44">
        <v>30</v>
      </c>
      <c r="C94" s="44">
        <v>1</v>
      </c>
      <c r="D94" s="2" t="s">
        <v>82</v>
      </c>
      <c r="E94" s="4" t="str">
        <f>IF(C66="","1. Gruppe A",C66)</f>
        <v>1. Gruppe A</v>
      </c>
      <c r="F94" s="4" t="s">
        <v>5</v>
      </c>
      <c r="G94" s="145" t="str">
        <f>IF(C83="","1. Gruppe B",C83)</f>
        <v>1. Gruppe B</v>
      </c>
      <c r="H94" s="145"/>
      <c r="I94" s="145"/>
      <c r="J94" s="145"/>
      <c r="K94" s="145"/>
      <c r="L94" s="145"/>
      <c r="M94" s="2"/>
      <c r="N94" s="2" t="str">
        <f>IF(C87="","5. Gruppe B",C87)</f>
        <v>5. Gruppe B</v>
      </c>
      <c r="O94" s="119"/>
      <c r="P94" s="118" t="s">
        <v>5</v>
      </c>
      <c r="Q94" s="119"/>
      <c r="R94" s="4"/>
      <c r="S94" s="4"/>
      <c r="T94" s="135"/>
      <c r="U94" s="136" t="str">
        <f>IF(O94="","0",IF(O94=Q94,"1",IF(O94&gt;Q94,"2","0")))</f>
        <v>0</v>
      </c>
      <c r="V94" s="135" t="s">
        <v>5</v>
      </c>
      <c r="W94" s="136" t="str">
        <f>IF(Q94="","0",IF(Q94=O94,"1",IF(Q94&gt;O94,"2","0")))</f>
        <v>0</v>
      </c>
      <c r="X94" s="137"/>
    </row>
    <row r="95" spans="20:24" ht="12.75">
      <c r="T95" s="135"/>
      <c r="U95" s="135"/>
      <c r="V95" s="135"/>
      <c r="W95" s="135"/>
      <c r="X95" s="137"/>
    </row>
    <row r="96" spans="20:24" ht="12.75">
      <c r="T96" s="135"/>
      <c r="U96" s="135"/>
      <c r="V96" s="135"/>
      <c r="W96" s="135"/>
      <c r="X96" s="137"/>
    </row>
    <row r="97" spans="1:24" s="73" customFormat="1" ht="19.5" customHeight="1">
      <c r="A97" s="105"/>
      <c r="D97" s="146" t="s">
        <v>87</v>
      </c>
      <c r="E97" s="146"/>
      <c r="F97" s="146"/>
      <c r="G97" s="146"/>
      <c r="H97" s="146"/>
      <c r="O97" s="74"/>
      <c r="P97" s="74"/>
      <c r="Q97" s="74"/>
      <c r="R97" s="74"/>
      <c r="S97" s="74"/>
      <c r="T97" s="139"/>
      <c r="U97" s="139"/>
      <c r="V97" s="139"/>
      <c r="W97" s="139"/>
      <c r="X97" s="140"/>
    </row>
    <row r="98" spans="1:24" s="73" customFormat="1" ht="19.5" customHeight="1">
      <c r="A98" s="105"/>
      <c r="D98" s="127" t="s">
        <v>36</v>
      </c>
      <c r="E98" s="147" t="s">
        <v>33</v>
      </c>
      <c r="F98" s="148"/>
      <c r="G98" s="148"/>
      <c r="H98" s="149"/>
      <c r="O98" s="74"/>
      <c r="P98" s="74"/>
      <c r="Q98" s="74"/>
      <c r="R98" s="74"/>
      <c r="S98" s="74"/>
      <c r="T98" s="139"/>
      <c r="U98" s="139"/>
      <c r="V98" s="139"/>
      <c r="W98" s="139"/>
      <c r="X98" s="140"/>
    </row>
    <row r="99" spans="4:23" s="73" customFormat="1" ht="19.5" customHeight="1">
      <c r="D99" s="128">
        <v>1</v>
      </c>
      <c r="E99" s="142">
        <f>IF(O94&lt;1,"",IF(O94&gt;Q94,E94,G94))</f>
      </c>
      <c r="F99" s="143"/>
      <c r="G99" s="143"/>
      <c r="H99" s="144"/>
      <c r="O99" s="74"/>
      <c r="P99" s="74"/>
      <c r="Q99" s="74"/>
      <c r="R99" s="74"/>
      <c r="S99" s="74"/>
      <c r="T99" s="74"/>
      <c r="U99" s="74"/>
      <c r="V99" s="74"/>
      <c r="W99" s="74"/>
    </row>
    <row r="100" spans="4:23" s="73" customFormat="1" ht="19.5" customHeight="1">
      <c r="D100" s="128">
        <v>2</v>
      </c>
      <c r="E100" s="142">
        <f>IF(O94&lt;1,"",IF(O94&lt;Q94,E94,G94))</f>
      </c>
      <c r="F100" s="143"/>
      <c r="G100" s="143"/>
      <c r="H100" s="144"/>
      <c r="O100" s="74"/>
      <c r="P100" s="74"/>
      <c r="Q100" s="74"/>
      <c r="R100" s="74"/>
      <c r="S100" s="74"/>
      <c r="T100" s="74"/>
      <c r="U100" s="74"/>
      <c r="V100" s="74"/>
      <c r="W100" s="74"/>
    </row>
    <row r="101" spans="4:23" s="73" customFormat="1" ht="19.5" customHeight="1">
      <c r="D101" s="128">
        <v>3</v>
      </c>
      <c r="E101" s="142">
        <f>IF(O93&lt;1,"",IF(O93&gt;Q93,E93,G93))</f>
      </c>
      <c r="F101" s="143"/>
      <c r="G101" s="143"/>
      <c r="H101" s="144"/>
      <c r="O101" s="74"/>
      <c r="P101" s="74"/>
      <c r="Q101" s="74"/>
      <c r="R101" s="74"/>
      <c r="S101" s="74"/>
      <c r="T101" s="74"/>
      <c r="U101" s="74"/>
      <c r="V101" s="74"/>
      <c r="W101" s="74"/>
    </row>
    <row r="102" spans="4:23" s="73" customFormat="1" ht="19.5" customHeight="1">
      <c r="D102" s="128">
        <v>4</v>
      </c>
      <c r="E102" s="142">
        <f>IF(O93&lt;1,"",IF(O93&lt;Q93,E93,G93))</f>
      </c>
      <c r="F102" s="143"/>
      <c r="G102" s="143"/>
      <c r="H102" s="144"/>
      <c r="O102" s="74"/>
      <c r="P102" s="74"/>
      <c r="Q102" s="74"/>
      <c r="R102" s="74"/>
      <c r="S102" s="74"/>
      <c r="T102" s="74"/>
      <c r="U102" s="74"/>
      <c r="V102" s="74"/>
      <c r="W102" s="74"/>
    </row>
    <row r="103" spans="4:23" s="73" customFormat="1" ht="19.5" customHeight="1">
      <c r="D103" s="128">
        <v>5</v>
      </c>
      <c r="E103" s="142">
        <f>IF(O91&lt;1,"",IF(O91&gt;Q91,E91,G91))</f>
      </c>
      <c r="F103" s="143"/>
      <c r="G103" s="143"/>
      <c r="H103" s="144"/>
      <c r="O103" s="74"/>
      <c r="P103" s="74"/>
      <c r="Q103" s="74"/>
      <c r="R103" s="74"/>
      <c r="S103" s="74"/>
      <c r="T103" s="74"/>
      <c r="U103" s="74"/>
      <c r="V103" s="74"/>
      <c r="W103" s="74"/>
    </row>
    <row r="104" spans="4:23" s="73" customFormat="1" ht="19.5" customHeight="1">
      <c r="D104" s="128">
        <v>6</v>
      </c>
      <c r="E104" s="142">
        <f>IF(O91&lt;1,"",IF(O91&lt;Q91,E91,G91))</f>
      </c>
      <c r="F104" s="143"/>
      <c r="G104" s="143"/>
      <c r="H104" s="144"/>
      <c r="O104" s="74"/>
      <c r="P104" s="74"/>
      <c r="Q104" s="74"/>
      <c r="R104" s="74"/>
      <c r="S104" s="74"/>
      <c r="T104" s="74"/>
      <c r="U104" s="74"/>
      <c r="V104" s="74"/>
      <c r="W104" s="74"/>
    </row>
    <row r="105" spans="4:23" s="73" customFormat="1" ht="19.5" customHeight="1">
      <c r="D105" s="128">
        <v>7</v>
      </c>
      <c r="E105" s="142">
        <f>IF(O90&lt;1,"",IF(O90&gt;Q90,E90,G90))</f>
      </c>
      <c r="F105" s="143"/>
      <c r="G105" s="143"/>
      <c r="H105" s="144"/>
      <c r="O105" s="74"/>
      <c r="P105" s="74"/>
      <c r="Q105" s="74"/>
      <c r="R105" s="74"/>
      <c r="S105" s="74"/>
      <c r="T105" s="74"/>
      <c r="U105" s="74"/>
      <c r="V105" s="74"/>
      <c r="W105" s="74"/>
    </row>
    <row r="106" spans="4:23" s="73" customFormat="1" ht="19.5" customHeight="1">
      <c r="D106" s="128">
        <v>8</v>
      </c>
      <c r="E106" s="142">
        <f>IF(O90&lt;1,"",IF(O90&lt;Q90,E90,G90))</f>
      </c>
      <c r="F106" s="143"/>
      <c r="G106" s="143"/>
      <c r="H106" s="144"/>
      <c r="O106" s="74"/>
      <c r="P106" s="74"/>
      <c r="Q106" s="74"/>
      <c r="R106" s="74"/>
      <c r="S106" s="74"/>
      <c r="T106" s="74"/>
      <c r="U106" s="74"/>
      <c r="V106" s="74"/>
      <c r="W106" s="74"/>
    </row>
    <row r="107" spans="4:23" s="73" customFormat="1" ht="19.5" customHeight="1">
      <c r="D107" s="128">
        <v>9</v>
      </c>
      <c r="E107" s="142">
        <f>IF(O89&lt;1,"",IF(O89&gt;Q89,E89,G89))</f>
      </c>
      <c r="F107" s="143"/>
      <c r="G107" s="143"/>
      <c r="H107" s="144"/>
      <c r="O107" s="74"/>
      <c r="P107" s="74"/>
      <c r="Q107" s="74"/>
      <c r="R107" s="74"/>
      <c r="S107" s="74"/>
      <c r="T107" s="74"/>
      <c r="U107" s="74"/>
      <c r="V107" s="74"/>
      <c r="W107" s="74"/>
    </row>
    <row r="108" spans="4:23" s="73" customFormat="1" ht="19.5" customHeight="1">
      <c r="D108" s="128">
        <v>10</v>
      </c>
      <c r="E108" s="142">
        <f>IF(O89&lt;1,"",IF(O89&lt;Q89,E89,G89))</f>
      </c>
      <c r="F108" s="143"/>
      <c r="G108" s="143"/>
      <c r="H108" s="144"/>
      <c r="O108" s="74"/>
      <c r="P108" s="74"/>
      <c r="Q108" s="74"/>
      <c r="R108" s="74"/>
      <c r="S108" s="74"/>
      <c r="T108" s="74"/>
      <c r="U108" s="74"/>
      <c r="V108" s="74"/>
      <c r="W108" s="74"/>
    </row>
    <row r="109" spans="4:23" s="73" customFormat="1" ht="19.5" customHeight="1">
      <c r="D109" s="128">
        <v>11</v>
      </c>
      <c r="E109" s="142">
        <f>C71</f>
      </c>
      <c r="F109" s="143"/>
      <c r="G109" s="143"/>
      <c r="H109" s="144"/>
      <c r="O109" s="74"/>
      <c r="P109" s="74"/>
      <c r="Q109" s="74"/>
      <c r="R109" s="74"/>
      <c r="S109" s="74"/>
      <c r="T109" s="74"/>
      <c r="U109" s="74"/>
      <c r="V109" s="74"/>
      <c r="W109" s="74"/>
    </row>
    <row r="110" spans="4:23" s="73" customFormat="1" ht="12.75">
      <c r="D110" s="74"/>
      <c r="O110" s="74"/>
      <c r="P110" s="74"/>
      <c r="Q110" s="74"/>
      <c r="R110" s="74"/>
      <c r="S110" s="74"/>
      <c r="T110" s="74"/>
      <c r="U110" s="74"/>
      <c r="V110" s="74"/>
      <c r="W110" s="74"/>
    </row>
    <row r="111" spans="4:23" s="73" customFormat="1" ht="12.75">
      <c r="D111" s="74"/>
      <c r="O111" s="74"/>
      <c r="P111" s="74"/>
      <c r="Q111" s="74"/>
      <c r="R111" s="74"/>
      <c r="S111" s="74"/>
      <c r="T111" s="74"/>
      <c r="U111" s="74"/>
      <c r="V111" s="74"/>
      <c r="W111" s="74"/>
    </row>
  </sheetData>
  <sheetProtection/>
  <mergeCells count="99">
    <mergeCell ref="E105:H105"/>
    <mergeCell ref="E106:H106"/>
    <mergeCell ref="E107:H107"/>
    <mergeCell ref="E1:P1"/>
    <mergeCell ref="E5:P5"/>
    <mergeCell ref="G10:H10"/>
    <mergeCell ref="G21:L21"/>
    <mergeCell ref="G22:L22"/>
    <mergeCell ref="G24:L24"/>
    <mergeCell ref="G25:L25"/>
    <mergeCell ref="G26:L26"/>
    <mergeCell ref="G27:L27"/>
    <mergeCell ref="G29:L29"/>
    <mergeCell ref="G30:L30"/>
    <mergeCell ref="G31:L31"/>
    <mergeCell ref="G32:L32"/>
    <mergeCell ref="G34:L34"/>
    <mergeCell ref="G35:L35"/>
    <mergeCell ref="G36:L36"/>
    <mergeCell ref="G37:L37"/>
    <mergeCell ref="G39:L39"/>
    <mergeCell ref="G40:L40"/>
    <mergeCell ref="G42:L42"/>
    <mergeCell ref="G43:L43"/>
    <mergeCell ref="G44:L44"/>
    <mergeCell ref="G45:L45"/>
    <mergeCell ref="G47:L47"/>
    <mergeCell ref="G48:L48"/>
    <mergeCell ref="G49:L49"/>
    <mergeCell ref="G50:L50"/>
    <mergeCell ref="G52:L52"/>
    <mergeCell ref="B65:E65"/>
    <mergeCell ref="F65:G65"/>
    <mergeCell ref="H65:J65"/>
    <mergeCell ref="K65:L65"/>
    <mergeCell ref="C66:E66"/>
    <mergeCell ref="F66:G66"/>
    <mergeCell ref="H66:J66"/>
    <mergeCell ref="K66:L66"/>
    <mergeCell ref="C67:E67"/>
    <mergeCell ref="F67:G67"/>
    <mergeCell ref="H67:J67"/>
    <mergeCell ref="K67:L67"/>
    <mergeCell ref="C68:E68"/>
    <mergeCell ref="F68:G68"/>
    <mergeCell ref="H68:J68"/>
    <mergeCell ref="K68:L68"/>
    <mergeCell ref="C69:E69"/>
    <mergeCell ref="F69:G69"/>
    <mergeCell ref="H69:J69"/>
    <mergeCell ref="K69:L69"/>
    <mergeCell ref="C70:E70"/>
    <mergeCell ref="F70:G70"/>
    <mergeCell ref="H70:J70"/>
    <mergeCell ref="K70:L70"/>
    <mergeCell ref="C71:E71"/>
    <mergeCell ref="F71:G71"/>
    <mergeCell ref="H71:J71"/>
    <mergeCell ref="K71:L71"/>
    <mergeCell ref="B82:E82"/>
    <mergeCell ref="F82:G82"/>
    <mergeCell ref="H82:J82"/>
    <mergeCell ref="K82:L82"/>
    <mergeCell ref="C83:E83"/>
    <mergeCell ref="F83:G83"/>
    <mergeCell ref="H83:J83"/>
    <mergeCell ref="K83:L83"/>
    <mergeCell ref="C84:E84"/>
    <mergeCell ref="F84:G84"/>
    <mergeCell ref="H84:J84"/>
    <mergeCell ref="K84:L84"/>
    <mergeCell ref="C85:E85"/>
    <mergeCell ref="F85:G85"/>
    <mergeCell ref="H85:J85"/>
    <mergeCell ref="K85:L85"/>
    <mergeCell ref="C86:E86"/>
    <mergeCell ref="F86:G86"/>
    <mergeCell ref="H86:J86"/>
    <mergeCell ref="K86:L86"/>
    <mergeCell ref="C87:E87"/>
    <mergeCell ref="F87:G87"/>
    <mergeCell ref="H87:J87"/>
    <mergeCell ref="K87:L87"/>
    <mergeCell ref="G89:L89"/>
    <mergeCell ref="G90:L90"/>
    <mergeCell ref="G91:L91"/>
    <mergeCell ref="G92:L92"/>
    <mergeCell ref="G93:L93"/>
    <mergeCell ref="G94:L94"/>
    <mergeCell ref="E109:H109"/>
    <mergeCell ref="D97:H97"/>
    <mergeCell ref="E98:H98"/>
    <mergeCell ref="E99:H99"/>
    <mergeCell ref="E100:H100"/>
    <mergeCell ref="E101:H101"/>
    <mergeCell ref="E108:H108"/>
    <mergeCell ref="E102:H102"/>
    <mergeCell ref="E103:H103"/>
    <mergeCell ref="E104:H104"/>
  </mergeCells>
  <printOptions/>
  <pageMargins left="0.1968503937007874" right="0.15748031496062992" top="0.7874015748031497" bottom="0.7874015748031497" header="0.31496062992125984" footer="0.31496062992125984"/>
  <pageSetup horizontalDpi="1200" verticalDpi="1200" orientation="portrait" paperSize="9" scale="80" r:id="rId2"/>
  <headerFooter>
    <oddHeader>&amp;CU8 STB-Hallensaison 2017/18</oddHeader>
  </headerFooter>
  <rowBreaks count="1" manualBreakCount="1">
    <brk id="54" max="23" man="1"/>
  </rowBreaks>
  <drawing r:id="rId1"/>
</worksheet>
</file>

<file path=xl/worksheets/sheet5.xml><?xml version="1.0" encoding="utf-8"?>
<worksheet xmlns="http://schemas.openxmlformats.org/spreadsheetml/2006/main" xmlns:r="http://schemas.openxmlformats.org/officeDocument/2006/relationships">
  <sheetPr codeName="Tabelle9"/>
  <dimension ref="A1:X111"/>
  <sheetViews>
    <sheetView showGridLines="0" workbookViewId="0" topLeftCell="A1">
      <selection activeCell="Y15" sqref="Y15"/>
    </sheetView>
  </sheetViews>
  <sheetFormatPr defaultColWidth="11.421875" defaultRowHeight="12.75"/>
  <cols>
    <col min="1" max="1" width="11.57421875" style="0" customWidth="1"/>
    <col min="2" max="2" width="5.57421875" style="0" customWidth="1"/>
    <col min="3" max="3" width="4.7109375" style="0" customWidth="1"/>
    <col min="4" max="4" width="8.57421875" style="2" customWidth="1"/>
    <col min="5" max="5" width="18.7109375" style="0" customWidth="1"/>
    <col min="6" max="6" width="2.8515625" style="0" customWidth="1"/>
    <col min="7" max="7" width="3.28125" style="0" customWidth="1"/>
    <col min="8" max="8" width="2.7109375" style="0" customWidth="1"/>
    <col min="9" max="10" width="2.8515625" style="0" customWidth="1"/>
    <col min="11" max="11" width="3.7109375" style="0" customWidth="1"/>
    <col min="12" max="12" width="2.57421875" style="0" customWidth="1"/>
    <col min="13" max="13" width="2.8515625" style="0" customWidth="1"/>
    <col min="14" max="14" width="18.8515625" style="0" customWidth="1"/>
    <col min="15" max="15" width="4.140625" style="2" customWidth="1"/>
    <col min="16" max="16" width="2.28125" style="2" customWidth="1"/>
    <col min="17" max="17" width="3.8515625" style="2" customWidth="1"/>
    <col min="18" max="18" width="2.421875" style="2" customWidth="1"/>
    <col min="19" max="19" width="3.8515625" style="2" customWidth="1"/>
    <col min="20" max="20" width="1.1484375" style="2" customWidth="1"/>
    <col min="21" max="21" width="5.140625" style="2" customWidth="1"/>
    <col min="22" max="22" width="1.57421875" style="2" customWidth="1"/>
    <col min="23" max="23" width="5.140625" style="2" customWidth="1"/>
    <col min="24" max="24" width="6.8515625" style="0" bestFit="1" customWidth="1"/>
  </cols>
  <sheetData>
    <row r="1" spans="1:23" s="7" customFormat="1" ht="12.75">
      <c r="A1" s="28" t="s">
        <v>6</v>
      </c>
      <c r="B1" s="35"/>
      <c r="C1" s="35"/>
      <c r="D1" s="43"/>
      <c r="E1" s="155">
        <f>Spielplan!C18</f>
        <v>43498</v>
      </c>
      <c r="F1" s="156"/>
      <c r="G1" s="156"/>
      <c r="H1" s="156"/>
      <c r="I1" s="156"/>
      <c r="J1" s="156"/>
      <c r="K1" s="156"/>
      <c r="L1" s="156"/>
      <c r="M1" s="156"/>
      <c r="N1" s="156"/>
      <c r="O1" s="156"/>
      <c r="P1" s="156"/>
      <c r="Q1" s="13"/>
      <c r="R1" s="13"/>
      <c r="S1" s="13"/>
      <c r="T1" s="13"/>
      <c r="U1" s="13"/>
      <c r="V1" s="13"/>
      <c r="W1" s="13"/>
    </row>
    <row r="2" spans="1:23" s="7" customFormat="1" ht="12.75">
      <c r="A2" s="28" t="s">
        <v>31</v>
      </c>
      <c r="B2" s="35"/>
      <c r="C2" s="35"/>
      <c r="D2" s="43"/>
      <c r="E2" s="67" t="str">
        <f>Spielplan!C20</f>
        <v>TV Stammheim</v>
      </c>
      <c r="F2" s="1"/>
      <c r="G2" s="1"/>
      <c r="H2" s="1"/>
      <c r="I2" s="1"/>
      <c r="J2" s="1"/>
      <c r="K2" s="1"/>
      <c r="L2" s="1"/>
      <c r="M2" s="1"/>
      <c r="N2" s="1"/>
      <c r="O2" s="1"/>
      <c r="P2" s="1"/>
      <c r="Q2" s="13"/>
      <c r="R2" s="13"/>
      <c r="S2" s="13"/>
      <c r="T2" s="13"/>
      <c r="U2" s="13"/>
      <c r="V2" s="13"/>
      <c r="W2" s="13"/>
    </row>
    <row r="3" spans="1:23" s="7" customFormat="1" ht="12.75">
      <c r="A3" s="28" t="s">
        <v>7</v>
      </c>
      <c r="B3" s="35"/>
      <c r="C3" s="35"/>
      <c r="D3" s="43"/>
      <c r="E3" s="141" t="s">
        <v>116</v>
      </c>
      <c r="O3" s="13"/>
      <c r="P3" s="13"/>
      <c r="Q3" s="13"/>
      <c r="R3" s="13"/>
      <c r="S3" s="13"/>
      <c r="T3" s="13"/>
      <c r="U3" s="13"/>
      <c r="V3" s="13"/>
      <c r="W3" s="13"/>
    </row>
    <row r="4" spans="1:23" s="7" customFormat="1" ht="12.75">
      <c r="A4" s="28" t="s">
        <v>20</v>
      </c>
      <c r="B4" s="35"/>
      <c r="C4" s="35"/>
      <c r="D4" s="43"/>
      <c r="E4" s="3" t="s">
        <v>111</v>
      </c>
      <c r="O4" s="13"/>
      <c r="P4" s="13"/>
      <c r="Q4" s="13"/>
      <c r="R4" s="13"/>
      <c r="S4" s="13"/>
      <c r="T4" s="13"/>
      <c r="U4" s="13"/>
      <c r="V4" s="13"/>
      <c r="W4" s="13"/>
    </row>
    <row r="5" spans="1:23" s="7" customFormat="1" ht="12.75">
      <c r="A5" s="28" t="s">
        <v>8</v>
      </c>
      <c r="B5" s="35"/>
      <c r="C5" s="35"/>
      <c r="D5" s="43"/>
      <c r="E5" s="155" t="str">
        <f>Spielplan!C15</f>
        <v>11:00 Uhr</v>
      </c>
      <c r="F5" s="156"/>
      <c r="G5" s="156"/>
      <c r="H5" s="156"/>
      <c r="I5" s="156"/>
      <c r="J5" s="156"/>
      <c r="K5" s="156"/>
      <c r="L5" s="156"/>
      <c r="M5" s="156"/>
      <c r="N5" s="156"/>
      <c r="O5" s="156"/>
      <c r="P5" s="156"/>
      <c r="Q5" s="13"/>
      <c r="R5" s="13"/>
      <c r="S5" s="13"/>
      <c r="T5" s="13"/>
      <c r="U5" s="13"/>
      <c r="V5" s="13"/>
      <c r="W5" s="13"/>
    </row>
    <row r="6" spans="1:23" s="38" customFormat="1" ht="12.75">
      <c r="A6" s="36" t="s">
        <v>21</v>
      </c>
      <c r="B6" s="37"/>
      <c r="C6" s="37"/>
      <c r="D6" s="125"/>
      <c r="E6" s="7" t="s">
        <v>53</v>
      </c>
      <c r="I6" s="7"/>
      <c r="Q6" s="39"/>
      <c r="R6" s="39"/>
      <c r="S6" s="39"/>
      <c r="T6" s="40"/>
      <c r="U6" s="39"/>
      <c r="V6" s="40"/>
      <c r="W6" s="41"/>
    </row>
    <row r="7" spans="1:23" s="38" customFormat="1" ht="12.75">
      <c r="A7" s="36" t="s">
        <v>34</v>
      </c>
      <c r="B7" s="37"/>
      <c r="C7" s="37"/>
      <c r="D7" s="125"/>
      <c r="E7" s="42" t="s">
        <v>83</v>
      </c>
      <c r="I7" s="7"/>
      <c r="Q7" s="39"/>
      <c r="R7" s="39"/>
      <c r="S7" s="39"/>
      <c r="T7" s="40"/>
      <c r="U7" s="39"/>
      <c r="V7" s="40"/>
      <c r="W7" s="41"/>
    </row>
    <row r="8" spans="1:23" s="38" customFormat="1" ht="12.75">
      <c r="A8" s="7" t="str">
        <f>Spielplan!A10</f>
        <v>1. Spieltag</v>
      </c>
      <c r="B8" s="37"/>
      <c r="C8" s="37"/>
      <c r="D8" s="125"/>
      <c r="E8" s="42"/>
      <c r="I8" s="7"/>
      <c r="Q8" s="39"/>
      <c r="R8" s="39"/>
      <c r="S8" s="39"/>
      <c r="T8" s="40"/>
      <c r="U8" s="39"/>
      <c r="V8" s="40"/>
      <c r="W8" s="41"/>
    </row>
    <row r="9" spans="1:23" s="7" customFormat="1" ht="12.75">
      <c r="A9" s="28"/>
      <c r="B9" s="35"/>
      <c r="C9" s="35"/>
      <c r="D9" s="43"/>
      <c r="O9" s="13"/>
      <c r="P9" s="13"/>
      <c r="Q9" s="13"/>
      <c r="R9" s="13"/>
      <c r="S9" s="13"/>
      <c r="T9" s="13"/>
      <c r="U9" s="13"/>
      <c r="V9" s="13"/>
      <c r="W9" s="13"/>
    </row>
    <row r="10" spans="1:23" s="7" customFormat="1" ht="12.75">
      <c r="A10" s="28" t="s">
        <v>10</v>
      </c>
      <c r="B10" s="35"/>
      <c r="C10" s="35"/>
      <c r="D10" s="43" t="s">
        <v>74</v>
      </c>
      <c r="E10" s="30" t="str">
        <f>Spielplan!C3</f>
        <v>TV Stammheim 1</v>
      </c>
      <c r="G10" s="158" t="s">
        <v>75</v>
      </c>
      <c r="H10" s="158"/>
      <c r="I10" s="9" t="str">
        <f>Spielplan!C7</f>
        <v>NLV Vaihingen 2</v>
      </c>
      <c r="J10" s="9"/>
      <c r="O10" s="13"/>
      <c r="P10" s="13"/>
      <c r="Q10" s="13"/>
      <c r="R10" s="13"/>
      <c r="S10" s="13"/>
      <c r="T10" s="13"/>
      <c r="U10" s="13"/>
      <c r="V10" s="13"/>
      <c r="W10" s="13"/>
    </row>
    <row r="11" spans="1:23" s="7" customFormat="1" ht="12.75">
      <c r="A11" s="28"/>
      <c r="B11" s="35"/>
      <c r="C11" s="35"/>
      <c r="D11" s="43"/>
      <c r="E11" s="30" t="str">
        <f>Spielplan!C4</f>
        <v>TV Stammheim 2</v>
      </c>
      <c r="I11" s="9" t="str">
        <f>Spielplan!C5</f>
        <v>TV Stammheim 3</v>
      </c>
      <c r="J11" s="9"/>
      <c r="O11" s="13"/>
      <c r="P11" s="13"/>
      <c r="Q11" s="13"/>
      <c r="R11" s="13"/>
      <c r="S11" s="13"/>
      <c r="T11" s="13"/>
      <c r="U11" s="13"/>
      <c r="V11" s="13"/>
      <c r="W11" s="13"/>
    </row>
    <row r="12" spans="1:23" s="7" customFormat="1" ht="12.75">
      <c r="A12" s="28"/>
      <c r="B12" s="35"/>
      <c r="C12" s="35"/>
      <c r="D12" s="43"/>
      <c r="E12" s="30" t="str">
        <f>Spielplan!C6</f>
        <v>NLV Vaihingen 1</v>
      </c>
      <c r="I12" s="9" t="str">
        <f>Spielplan!E5</f>
        <v>TV Hohenklingen</v>
      </c>
      <c r="J12" s="9"/>
      <c r="O12" s="13"/>
      <c r="P12" s="13"/>
      <c r="Q12" s="13"/>
      <c r="R12" s="13"/>
      <c r="S12" s="13"/>
      <c r="T12" s="13"/>
      <c r="U12" s="13"/>
      <c r="V12" s="13"/>
      <c r="W12" s="13"/>
    </row>
    <row r="13" spans="1:23" s="7" customFormat="1" ht="12.75">
      <c r="A13" s="28"/>
      <c r="B13" s="35"/>
      <c r="C13" s="35"/>
      <c r="D13" s="43"/>
      <c r="E13" s="30" t="str">
        <f>Spielplan!E3</f>
        <v>TSV Ötisheim 2</v>
      </c>
      <c r="I13" s="9" t="str">
        <f>Spielplan!C8</f>
        <v>TSV Ötisheim 1</v>
      </c>
      <c r="J13" s="9"/>
      <c r="O13" s="13"/>
      <c r="P13" s="13"/>
      <c r="Q13" s="13"/>
      <c r="R13" s="13"/>
      <c r="S13" s="13"/>
      <c r="T13" s="4"/>
      <c r="U13" s="4"/>
      <c r="V13" s="2"/>
      <c r="W13" s="4"/>
    </row>
    <row r="14" spans="1:23" s="7" customFormat="1" ht="12.75">
      <c r="A14" s="28"/>
      <c r="B14" s="35"/>
      <c r="C14" s="35"/>
      <c r="D14" s="43"/>
      <c r="E14" s="30" t="str">
        <f>Spielplan!E7</f>
        <v>TV Waldrennach 2</v>
      </c>
      <c r="I14" s="9" t="str">
        <f>Spielplan!E4</f>
        <v>TSV Grafenau</v>
      </c>
      <c r="J14" s="9"/>
      <c r="O14" s="13"/>
      <c r="P14" s="13"/>
      <c r="Q14" s="13"/>
      <c r="R14" s="13"/>
      <c r="S14" s="13"/>
      <c r="T14" s="4"/>
      <c r="U14" s="4"/>
      <c r="V14" s="2"/>
      <c r="W14" s="4"/>
    </row>
    <row r="15" spans="1:23" s="7" customFormat="1" ht="12.75">
      <c r="A15" s="28"/>
      <c r="B15" s="35"/>
      <c r="C15" s="35"/>
      <c r="D15" s="43"/>
      <c r="E15" s="30" t="str">
        <f>Spielplan!E6</f>
        <v>TV Waldrennach 1</v>
      </c>
      <c r="O15" s="13"/>
      <c r="P15" s="13"/>
      <c r="Q15" s="13"/>
      <c r="R15" s="13"/>
      <c r="S15" s="13"/>
      <c r="T15" s="4"/>
      <c r="U15" s="4"/>
      <c r="V15" s="2"/>
      <c r="W15" s="4"/>
    </row>
    <row r="16" spans="1:23" s="7" customFormat="1" ht="12.75">
      <c r="A16" s="42"/>
      <c r="B16" s="35"/>
      <c r="C16" s="35"/>
      <c r="D16" s="43"/>
      <c r="N16" s="13"/>
      <c r="O16" s="2"/>
      <c r="P16" s="13"/>
      <c r="Q16" s="13"/>
      <c r="R16" s="13"/>
      <c r="S16" s="13"/>
      <c r="T16" s="4"/>
      <c r="U16" s="4"/>
      <c r="V16" s="2"/>
      <c r="W16" s="4"/>
    </row>
    <row r="17" spans="1:23" s="3" customFormat="1" ht="12.75">
      <c r="A17" s="120" t="s">
        <v>60</v>
      </c>
      <c r="B17" s="43"/>
      <c r="C17" s="43"/>
      <c r="D17" s="43"/>
      <c r="E17" s="13"/>
      <c r="F17" s="13"/>
      <c r="G17" s="13"/>
      <c r="H17" s="13"/>
      <c r="I17" s="13"/>
      <c r="J17" s="13"/>
      <c r="K17" s="13"/>
      <c r="L17" s="13"/>
      <c r="M17" s="13"/>
      <c r="N17" s="13"/>
      <c r="O17" s="2"/>
      <c r="P17" s="13"/>
      <c r="Q17" s="13"/>
      <c r="R17" s="13"/>
      <c r="S17" s="13"/>
      <c r="T17" s="4"/>
      <c r="U17" s="4"/>
      <c r="V17" s="2"/>
      <c r="W17" s="4"/>
    </row>
    <row r="18" spans="1:23" s="3" customFormat="1" ht="12.75">
      <c r="A18" s="29"/>
      <c r="B18" s="43"/>
      <c r="C18" s="43"/>
      <c r="D18" s="43"/>
      <c r="E18" s="13"/>
      <c r="F18" s="13"/>
      <c r="G18" s="13"/>
      <c r="H18" s="13"/>
      <c r="I18" s="13"/>
      <c r="J18" s="13"/>
      <c r="K18" s="13"/>
      <c r="L18" s="13"/>
      <c r="M18" s="13"/>
      <c r="N18" s="13"/>
      <c r="O18" s="2"/>
      <c r="P18" s="13"/>
      <c r="Q18" s="13"/>
      <c r="R18" s="13"/>
      <c r="S18" s="13"/>
      <c r="T18" s="4"/>
      <c r="U18" s="4"/>
      <c r="V18" s="2"/>
      <c r="W18" s="4"/>
    </row>
    <row r="19" spans="1:23" s="3" customFormat="1" ht="12.75">
      <c r="A19" s="132" t="s">
        <v>0</v>
      </c>
      <c r="B19" s="43" t="s">
        <v>54</v>
      </c>
      <c r="C19" s="43" t="s">
        <v>70</v>
      </c>
      <c r="D19" s="43" t="s">
        <v>73</v>
      </c>
      <c r="E19" s="13" t="s">
        <v>1</v>
      </c>
      <c r="F19" s="13"/>
      <c r="G19" s="7" t="s">
        <v>2</v>
      </c>
      <c r="H19" s="13"/>
      <c r="I19" s="13"/>
      <c r="J19" s="13"/>
      <c r="K19" s="13"/>
      <c r="L19" s="13"/>
      <c r="M19" s="13"/>
      <c r="N19" s="13" t="s">
        <v>3</v>
      </c>
      <c r="O19" s="2"/>
      <c r="P19" s="13" t="s">
        <v>35</v>
      </c>
      <c r="Q19" s="13"/>
      <c r="R19" s="13"/>
      <c r="S19" s="13"/>
      <c r="T19" s="4"/>
      <c r="U19" s="134"/>
      <c r="V19" s="134" t="s">
        <v>4</v>
      </c>
      <c r="W19" s="134"/>
    </row>
    <row r="20" spans="1:23" s="3" customFormat="1" ht="12.75">
      <c r="A20" s="29"/>
      <c r="B20" s="43"/>
      <c r="C20" s="43"/>
      <c r="D20" s="43"/>
      <c r="E20" s="13"/>
      <c r="F20" s="13"/>
      <c r="G20" s="13"/>
      <c r="H20" s="13"/>
      <c r="I20" s="13"/>
      <c r="J20" s="13"/>
      <c r="K20" s="13"/>
      <c r="L20" s="13"/>
      <c r="M20" s="13"/>
      <c r="N20" s="13"/>
      <c r="O20" s="13"/>
      <c r="P20" s="13"/>
      <c r="Q20" s="13"/>
      <c r="R20" s="13"/>
      <c r="S20" s="13"/>
      <c r="T20" s="13"/>
      <c r="U20" s="134"/>
      <c r="V20" s="134"/>
      <c r="W20" s="134"/>
    </row>
    <row r="21" spans="1:23" s="5" customFormat="1" ht="12.75">
      <c r="A21" s="29" t="str">
        <f>E5</f>
        <v>11:00 Uhr</v>
      </c>
      <c r="B21" s="44">
        <v>1</v>
      </c>
      <c r="C21" s="44">
        <v>1</v>
      </c>
      <c r="D21" s="44" t="s">
        <v>74</v>
      </c>
      <c r="E21" s="9" t="str">
        <f>T(E10)</f>
        <v>TV Stammheim 1</v>
      </c>
      <c r="F21" s="9" t="s">
        <v>5</v>
      </c>
      <c r="G21" s="157" t="str">
        <f>T(E11)</f>
        <v>TV Stammheim 2</v>
      </c>
      <c r="H21" s="157"/>
      <c r="I21" s="157"/>
      <c r="J21" s="157"/>
      <c r="K21" s="157"/>
      <c r="L21" s="157"/>
      <c r="M21" s="9"/>
      <c r="N21" s="9" t="str">
        <f>E14</f>
        <v>TV Waldrennach 2</v>
      </c>
      <c r="O21" s="119"/>
      <c r="P21" s="118" t="s">
        <v>5</v>
      </c>
      <c r="Q21" s="119"/>
      <c r="R21" s="4"/>
      <c r="S21" s="4"/>
      <c r="T21" s="4"/>
      <c r="U21" s="136" t="str">
        <f>IF(O21="","0",IF(O21=Q21,"1",IF(O21&gt;Q21,"2","0")))</f>
        <v>0</v>
      </c>
      <c r="V21" s="135" t="s">
        <v>5</v>
      </c>
      <c r="W21" s="136" t="str">
        <f>IF(Q21="","0",IF(Q21=O21,"1",IF(Q21&gt;O21,"2","0")))</f>
        <v>0</v>
      </c>
    </row>
    <row r="22" spans="1:23" s="5" customFormat="1" ht="12.75">
      <c r="A22" s="29"/>
      <c r="B22" s="44">
        <v>2</v>
      </c>
      <c r="C22" s="44">
        <v>2</v>
      </c>
      <c r="D22" s="44" t="s">
        <v>74</v>
      </c>
      <c r="E22" s="9" t="str">
        <f>T(E12)</f>
        <v>NLV Vaihingen 1</v>
      </c>
      <c r="F22" s="9" t="s">
        <v>5</v>
      </c>
      <c r="G22" s="157" t="str">
        <f>T(E13)</f>
        <v>TSV Ötisheim 2</v>
      </c>
      <c r="H22" s="157"/>
      <c r="I22" s="157"/>
      <c r="J22" s="157"/>
      <c r="K22" s="157"/>
      <c r="L22" s="157"/>
      <c r="M22" s="9"/>
      <c r="N22" s="9" t="str">
        <f>E15</f>
        <v>TV Waldrennach 1</v>
      </c>
      <c r="O22" s="119"/>
      <c r="P22" s="118" t="s">
        <v>5</v>
      </c>
      <c r="Q22" s="119"/>
      <c r="R22" s="4"/>
      <c r="S22" s="4"/>
      <c r="T22" s="4"/>
      <c r="U22" s="136" t="str">
        <f>IF(O22="","0",IF(O22=Q22,"1",IF(O22&gt;Q22,"2","0")))</f>
        <v>0</v>
      </c>
      <c r="V22" s="135" t="s">
        <v>5</v>
      </c>
      <c r="W22" s="136" t="str">
        <f>IF(Q22="","0",IF(Q22=O22,"1",IF(Q22&gt;O22,"2","0")))</f>
        <v>0</v>
      </c>
    </row>
    <row r="23" spans="1:23" s="5" customFormat="1" ht="12.75">
      <c r="A23" s="29"/>
      <c r="B23"/>
      <c r="C23"/>
      <c r="D23" s="2"/>
      <c r="E23" s="1"/>
      <c r="F23" s="1"/>
      <c r="G23" s="1"/>
      <c r="H23" s="1"/>
      <c r="I23" s="1"/>
      <c r="J23" s="1"/>
      <c r="K23" s="1"/>
      <c r="L23" s="1"/>
      <c r="M23" s="1"/>
      <c r="N23" s="1"/>
      <c r="O23" s="4"/>
      <c r="P23" s="4"/>
      <c r="Q23" s="4"/>
      <c r="R23" s="4"/>
      <c r="S23" s="4"/>
      <c r="T23" s="4"/>
      <c r="U23" s="135"/>
      <c r="V23" s="135"/>
      <c r="W23" s="135"/>
    </row>
    <row r="24" spans="1:23" s="5" customFormat="1" ht="12.75">
      <c r="A24" s="29"/>
      <c r="B24" s="44">
        <v>3</v>
      </c>
      <c r="C24" s="44">
        <v>1</v>
      </c>
      <c r="D24" s="44" t="s">
        <v>74</v>
      </c>
      <c r="E24" s="9" t="str">
        <f>E14</f>
        <v>TV Waldrennach 2</v>
      </c>
      <c r="F24" s="9" t="s">
        <v>5</v>
      </c>
      <c r="G24" s="157" t="str">
        <f>E10</f>
        <v>TV Stammheim 1</v>
      </c>
      <c r="H24" s="157"/>
      <c r="I24" s="157"/>
      <c r="J24" s="157"/>
      <c r="K24" s="157"/>
      <c r="L24" s="157"/>
      <c r="M24" s="9"/>
      <c r="N24" s="9" t="str">
        <f>E12</f>
        <v>NLV Vaihingen 1</v>
      </c>
      <c r="O24" s="119"/>
      <c r="P24" s="118" t="s">
        <v>5</v>
      </c>
      <c r="Q24" s="119"/>
      <c r="R24" s="4"/>
      <c r="S24" s="4"/>
      <c r="T24" s="4"/>
      <c r="U24" s="136" t="str">
        <f>IF(O24="","0",IF(O24=Q24,"1",IF(O24&gt;Q24,"2","0")))</f>
        <v>0</v>
      </c>
      <c r="V24" s="135" t="s">
        <v>5</v>
      </c>
      <c r="W24" s="136" t="str">
        <f>IF(Q24="","0",IF(Q24=O24,"1",IF(Q24&gt;O24,"2","0")))</f>
        <v>0</v>
      </c>
    </row>
    <row r="25" spans="1:23" s="5" customFormat="1" ht="12.75">
      <c r="A25" s="29"/>
      <c r="B25" s="44">
        <v>4</v>
      </c>
      <c r="C25" s="44">
        <v>2</v>
      </c>
      <c r="D25" s="44" t="s">
        <v>74</v>
      </c>
      <c r="E25" s="9" t="str">
        <f>E15</f>
        <v>TV Waldrennach 1</v>
      </c>
      <c r="F25" s="9" t="s">
        <v>5</v>
      </c>
      <c r="G25" s="157" t="str">
        <f>E11</f>
        <v>TV Stammheim 2</v>
      </c>
      <c r="H25" s="157"/>
      <c r="I25" s="157"/>
      <c r="J25" s="157"/>
      <c r="K25" s="157"/>
      <c r="L25" s="157"/>
      <c r="M25" s="9"/>
      <c r="N25" s="9" t="str">
        <f>E13</f>
        <v>TSV Ötisheim 2</v>
      </c>
      <c r="O25" s="119"/>
      <c r="P25" s="118" t="s">
        <v>5</v>
      </c>
      <c r="Q25" s="119"/>
      <c r="R25" s="4"/>
      <c r="S25" s="4"/>
      <c r="T25" s="4"/>
      <c r="U25" s="136" t="str">
        <f>IF(O25="","0",IF(O25=Q25,"1",IF(O25&gt;Q25,"2","0")))</f>
        <v>0</v>
      </c>
      <c r="V25" s="135" t="s">
        <v>5</v>
      </c>
      <c r="W25" s="136" t="str">
        <f>IF(Q25="","0",IF(Q25=O25,"1",IF(Q25&gt;O25,"2","0")))</f>
        <v>0</v>
      </c>
    </row>
    <row r="26" spans="1:23" s="5" customFormat="1" ht="12.75">
      <c r="A26" s="29"/>
      <c r="B26" s="44">
        <v>5</v>
      </c>
      <c r="C26" s="44">
        <v>3</v>
      </c>
      <c r="D26" s="44" t="s">
        <v>75</v>
      </c>
      <c r="E26" s="9" t="str">
        <f>I10</f>
        <v>NLV Vaihingen 2</v>
      </c>
      <c r="F26" s="9" t="s">
        <v>5</v>
      </c>
      <c r="G26" s="157" t="str">
        <f>I11</f>
        <v>TV Stammheim 3</v>
      </c>
      <c r="H26" s="157"/>
      <c r="I26" s="157"/>
      <c r="J26" s="157"/>
      <c r="K26" s="157"/>
      <c r="L26" s="157"/>
      <c r="M26" s="9"/>
      <c r="N26" s="9" t="str">
        <f>I14</f>
        <v>TSV Grafenau</v>
      </c>
      <c r="O26" s="119"/>
      <c r="P26" s="118" t="s">
        <v>5</v>
      </c>
      <c r="Q26" s="119"/>
      <c r="R26" s="4"/>
      <c r="S26" s="4"/>
      <c r="T26" s="4"/>
      <c r="U26" s="136" t="str">
        <f>IF(O26="","0",IF(O26=Q26,"1",IF(O26&gt;Q26,"2","0")))</f>
        <v>0</v>
      </c>
      <c r="V26" s="135" t="s">
        <v>5</v>
      </c>
      <c r="W26" s="136" t="str">
        <f>IF(Q26="","0",IF(Q26=O26,"1",IF(Q26&gt;O26,"2","0")))</f>
        <v>0</v>
      </c>
    </row>
    <row r="27" spans="1:23" s="5" customFormat="1" ht="12.75">
      <c r="A27" s="29"/>
      <c r="B27" s="44">
        <v>6</v>
      </c>
      <c r="C27" s="44">
        <v>3</v>
      </c>
      <c r="D27" s="44" t="s">
        <v>75</v>
      </c>
      <c r="E27" s="9" t="str">
        <f>I12</f>
        <v>TV Hohenklingen</v>
      </c>
      <c r="F27" s="9" t="s">
        <v>5</v>
      </c>
      <c r="G27" s="157" t="str">
        <f>I13</f>
        <v>TSV Ötisheim 1</v>
      </c>
      <c r="H27" s="157"/>
      <c r="I27" s="157"/>
      <c r="J27" s="157"/>
      <c r="K27" s="157"/>
      <c r="L27" s="157"/>
      <c r="M27" s="9"/>
      <c r="N27" s="9" t="str">
        <f>I14</f>
        <v>TSV Grafenau</v>
      </c>
      <c r="O27" s="119"/>
      <c r="P27" s="118" t="s">
        <v>5</v>
      </c>
      <c r="Q27" s="119"/>
      <c r="R27" s="4"/>
      <c r="S27" s="4"/>
      <c r="T27" s="4"/>
      <c r="U27" s="136" t="str">
        <f>IF(O27="","0",IF(O27=Q27,"1",IF(O27&gt;Q27,"2","0")))</f>
        <v>0</v>
      </c>
      <c r="V27" s="135" t="s">
        <v>5</v>
      </c>
      <c r="W27" s="136" t="str">
        <f>IF(Q27="","0",IF(Q27=O27,"1",IF(Q27&gt;O27,"2","0")))</f>
        <v>0</v>
      </c>
    </row>
    <row r="28" spans="1:23" s="5" customFormat="1" ht="12.75">
      <c r="A28" s="29"/>
      <c r="B28" s="44"/>
      <c r="C28" s="44"/>
      <c r="D28" s="44"/>
      <c r="E28" s="9"/>
      <c r="F28" s="9"/>
      <c r="G28" s="9"/>
      <c r="H28" s="9"/>
      <c r="I28" s="9"/>
      <c r="J28" s="9"/>
      <c r="K28" s="9"/>
      <c r="L28" s="9"/>
      <c r="M28" s="9"/>
      <c r="N28" s="9"/>
      <c r="O28" s="4"/>
      <c r="P28" s="4"/>
      <c r="Q28" s="4"/>
      <c r="R28" s="4"/>
      <c r="S28" s="4"/>
      <c r="T28" s="4"/>
      <c r="U28" s="136"/>
      <c r="V28" s="135"/>
      <c r="W28" s="136"/>
    </row>
    <row r="29" spans="1:23" s="5" customFormat="1" ht="12.75">
      <c r="A29"/>
      <c r="B29" s="44">
        <v>7</v>
      </c>
      <c r="C29" s="44">
        <v>1</v>
      </c>
      <c r="D29" s="44" t="s">
        <v>74</v>
      </c>
      <c r="E29" s="9" t="str">
        <f>E12</f>
        <v>NLV Vaihingen 1</v>
      </c>
      <c r="F29" s="9" t="s">
        <v>5</v>
      </c>
      <c r="G29" s="157" t="str">
        <f>E14</f>
        <v>TV Waldrennach 2</v>
      </c>
      <c r="H29" s="157"/>
      <c r="I29" s="157"/>
      <c r="J29" s="157"/>
      <c r="K29" s="157"/>
      <c r="L29" s="157"/>
      <c r="M29" s="9"/>
      <c r="N29" s="9" t="str">
        <f>E10</f>
        <v>TV Stammheim 1</v>
      </c>
      <c r="O29" s="119"/>
      <c r="P29" s="118" t="s">
        <v>5</v>
      </c>
      <c r="Q29" s="119"/>
      <c r="R29" s="4"/>
      <c r="S29" s="4"/>
      <c r="T29" s="4"/>
      <c r="U29" s="136" t="str">
        <f>IF(O29="","0",IF(O29=Q29,"1",IF(O29&gt;Q29,"2","0")))</f>
        <v>0</v>
      </c>
      <c r="V29" s="135" t="s">
        <v>5</v>
      </c>
      <c r="W29" s="136" t="str">
        <f>IF(Q29="","0",IF(Q29=O29,"1",IF(Q29&gt;O29,"2","0")))</f>
        <v>0</v>
      </c>
    </row>
    <row r="30" spans="1:23" s="5" customFormat="1" ht="12.75">
      <c r="A30" s="29"/>
      <c r="B30" s="44">
        <v>8</v>
      </c>
      <c r="C30" s="44">
        <v>2</v>
      </c>
      <c r="D30" s="44" t="s">
        <v>74</v>
      </c>
      <c r="E30" s="45" t="str">
        <f>E13</f>
        <v>TSV Ötisheim 2</v>
      </c>
      <c r="F30" s="9" t="s">
        <v>5</v>
      </c>
      <c r="G30" s="157" t="str">
        <f>E15</f>
        <v>TV Waldrennach 1</v>
      </c>
      <c r="H30" s="157"/>
      <c r="I30" s="157"/>
      <c r="J30" s="157"/>
      <c r="K30" s="157"/>
      <c r="L30" s="157"/>
      <c r="M30" s="45"/>
      <c r="N30" s="9" t="str">
        <f>E11</f>
        <v>TV Stammheim 2</v>
      </c>
      <c r="O30" s="119"/>
      <c r="P30" s="118" t="s">
        <v>5</v>
      </c>
      <c r="Q30" s="119"/>
      <c r="R30" s="4"/>
      <c r="S30" s="4"/>
      <c r="T30" s="4"/>
      <c r="U30" s="136" t="str">
        <f>IF(O30="","0",IF(O30=Q30,"1",IF(O30&gt;Q30,"2","0")))</f>
        <v>0</v>
      </c>
      <c r="V30" s="135" t="s">
        <v>5</v>
      </c>
      <c r="W30" s="136" t="str">
        <f>IF(Q30="","0",IF(Q30=O30,"1",IF(Q30&gt;O30,"2","0")))</f>
        <v>0</v>
      </c>
    </row>
    <row r="31" spans="1:23" s="5" customFormat="1" ht="12.75">
      <c r="A31" s="29"/>
      <c r="B31" s="44">
        <v>9</v>
      </c>
      <c r="C31" s="44">
        <v>3</v>
      </c>
      <c r="D31" s="44" t="s">
        <v>75</v>
      </c>
      <c r="E31" s="9" t="str">
        <f>I14</f>
        <v>TSV Grafenau</v>
      </c>
      <c r="F31" s="9" t="s">
        <v>5</v>
      </c>
      <c r="G31" s="157" t="str">
        <f>I10</f>
        <v>NLV Vaihingen 2</v>
      </c>
      <c r="H31" s="157"/>
      <c r="I31" s="157"/>
      <c r="J31" s="157"/>
      <c r="K31" s="157"/>
      <c r="L31" s="157"/>
      <c r="M31" s="9"/>
      <c r="N31" s="9" t="str">
        <f>I13</f>
        <v>TSV Ötisheim 1</v>
      </c>
      <c r="O31" s="119"/>
      <c r="P31" s="118" t="s">
        <v>5</v>
      </c>
      <c r="Q31" s="119"/>
      <c r="R31" s="4"/>
      <c r="S31" s="4"/>
      <c r="T31" s="4"/>
      <c r="U31" s="136" t="str">
        <f>IF(O31="","0",IF(O31=Q31,"1",IF(O31&gt;Q31,"2","0")))</f>
        <v>0</v>
      </c>
      <c r="V31" s="135" t="s">
        <v>5</v>
      </c>
      <c r="W31" s="136" t="str">
        <f>IF(Q31="","0",IF(Q31=O31,"1",IF(Q31&gt;O31,"2","0")))</f>
        <v>0</v>
      </c>
    </row>
    <row r="32" spans="1:23" s="5" customFormat="1" ht="12.75">
      <c r="A32" s="29"/>
      <c r="B32" s="44">
        <v>10</v>
      </c>
      <c r="C32" s="44">
        <v>4</v>
      </c>
      <c r="D32" s="44" t="s">
        <v>75</v>
      </c>
      <c r="E32" s="9" t="str">
        <f>I11</f>
        <v>TV Stammheim 3</v>
      </c>
      <c r="F32" s="9" t="s">
        <v>5</v>
      </c>
      <c r="G32" s="157" t="str">
        <f>I12</f>
        <v>TV Hohenklingen</v>
      </c>
      <c r="H32" s="157"/>
      <c r="I32" s="157"/>
      <c r="J32" s="157"/>
      <c r="K32" s="157"/>
      <c r="L32" s="157"/>
      <c r="M32" s="9"/>
      <c r="N32" s="9" t="str">
        <f>I13</f>
        <v>TSV Ötisheim 1</v>
      </c>
      <c r="O32" s="119"/>
      <c r="P32" s="118" t="s">
        <v>5</v>
      </c>
      <c r="Q32" s="119"/>
      <c r="R32" s="4"/>
      <c r="S32" s="4"/>
      <c r="T32" s="4"/>
      <c r="U32" s="136" t="str">
        <f>IF(O32="","0",IF(O32=Q32,"1",IF(O32&gt;Q32,"2","0")))</f>
        <v>0</v>
      </c>
      <c r="V32" s="135" t="s">
        <v>5</v>
      </c>
      <c r="W32" s="136" t="str">
        <f>IF(Q32="","0",IF(Q32=O32,"1",IF(Q32&gt;O32,"2","0")))</f>
        <v>0</v>
      </c>
    </row>
    <row r="33" spans="1:23" s="5" customFormat="1" ht="12.75">
      <c r="A33" s="29"/>
      <c r="B33" s="44"/>
      <c r="C33" s="44"/>
      <c r="D33" s="44"/>
      <c r="E33" s="45"/>
      <c r="F33" s="45"/>
      <c r="G33" s="45"/>
      <c r="H33" s="45"/>
      <c r="I33" s="45"/>
      <c r="J33" s="45"/>
      <c r="K33" s="45"/>
      <c r="L33" s="45"/>
      <c r="M33" s="45"/>
      <c r="N33" s="9"/>
      <c r="O33" s="4"/>
      <c r="P33" s="4"/>
      <c r="Q33" s="4"/>
      <c r="R33" s="4"/>
      <c r="S33" s="4"/>
      <c r="T33" s="4"/>
      <c r="U33" s="135"/>
      <c r="V33" s="135"/>
      <c r="W33" s="135"/>
    </row>
    <row r="34" spans="1:23" s="5" customFormat="1" ht="12.75">
      <c r="A34" s="29"/>
      <c r="B34" s="44">
        <v>11</v>
      </c>
      <c r="C34" s="44">
        <v>1</v>
      </c>
      <c r="D34" s="44" t="s">
        <v>74</v>
      </c>
      <c r="E34" s="9" t="str">
        <f>E10</f>
        <v>TV Stammheim 1</v>
      </c>
      <c r="F34" s="9" t="s">
        <v>5</v>
      </c>
      <c r="G34" s="157" t="str">
        <f>E12</f>
        <v>NLV Vaihingen 1</v>
      </c>
      <c r="H34" s="157"/>
      <c r="I34" s="157"/>
      <c r="J34" s="157"/>
      <c r="K34" s="157"/>
      <c r="L34" s="157"/>
      <c r="M34" s="9"/>
      <c r="N34" s="9" t="str">
        <f>E14</f>
        <v>TV Waldrennach 2</v>
      </c>
      <c r="O34" s="119"/>
      <c r="P34" s="118" t="s">
        <v>5</v>
      </c>
      <c r="Q34" s="119"/>
      <c r="R34" s="4"/>
      <c r="S34" s="4"/>
      <c r="T34" s="4"/>
      <c r="U34" s="136" t="str">
        <f>IF(O34="","0",IF(O34=Q34,"1",IF(O34&gt;Q34,"2","0")))</f>
        <v>0</v>
      </c>
      <c r="V34" s="135" t="s">
        <v>5</v>
      </c>
      <c r="W34" s="136" t="str">
        <f>IF(Q34="","0",IF(Q34=O34,"1",IF(Q34&gt;O34,"2","0")))</f>
        <v>0</v>
      </c>
    </row>
    <row r="35" spans="1:23" s="5" customFormat="1" ht="12.75">
      <c r="A35" s="29"/>
      <c r="B35" s="44">
        <v>12</v>
      </c>
      <c r="C35" s="44">
        <v>2</v>
      </c>
      <c r="D35" s="44" t="s">
        <v>74</v>
      </c>
      <c r="E35" s="9" t="str">
        <f>E11</f>
        <v>TV Stammheim 2</v>
      </c>
      <c r="F35" s="9" t="s">
        <v>5</v>
      </c>
      <c r="G35" s="157" t="str">
        <f>E13</f>
        <v>TSV Ötisheim 2</v>
      </c>
      <c r="H35" s="157"/>
      <c r="I35" s="157"/>
      <c r="J35" s="157"/>
      <c r="K35" s="157"/>
      <c r="L35" s="157"/>
      <c r="M35" s="9"/>
      <c r="N35" s="9" t="str">
        <f>E15</f>
        <v>TV Waldrennach 1</v>
      </c>
      <c r="O35" s="119"/>
      <c r="P35" s="118" t="s">
        <v>5</v>
      </c>
      <c r="Q35" s="119"/>
      <c r="R35" s="4"/>
      <c r="S35" s="4"/>
      <c r="T35" s="4"/>
      <c r="U35" s="136" t="str">
        <f>IF(O35="","0",IF(O35=Q35,"1",IF(O35&gt;Q35,"2","0")))</f>
        <v>0</v>
      </c>
      <c r="V35" s="135" t="s">
        <v>5</v>
      </c>
      <c r="W35" s="136" t="str">
        <f>IF(Q35="","0",IF(Q35=O35,"1",IF(Q35&gt;O35,"2","0")))</f>
        <v>0</v>
      </c>
    </row>
    <row r="36" spans="1:23" s="5" customFormat="1" ht="12.75">
      <c r="A36" s="29"/>
      <c r="B36" s="44">
        <v>13</v>
      </c>
      <c r="C36" s="44">
        <v>3</v>
      </c>
      <c r="D36" s="44" t="s">
        <v>75</v>
      </c>
      <c r="E36" s="9" t="str">
        <f>I10</f>
        <v>NLV Vaihingen 2</v>
      </c>
      <c r="F36" s="9" t="s">
        <v>5</v>
      </c>
      <c r="G36" s="157" t="str">
        <f>I13</f>
        <v>TSV Ötisheim 1</v>
      </c>
      <c r="H36" s="157"/>
      <c r="I36" s="157"/>
      <c r="J36" s="157"/>
      <c r="K36" s="157"/>
      <c r="L36" s="157"/>
      <c r="M36" s="9"/>
      <c r="N36" s="9" t="str">
        <f>I12</f>
        <v>TV Hohenklingen</v>
      </c>
      <c r="O36" s="119"/>
      <c r="P36" s="118" t="s">
        <v>5</v>
      </c>
      <c r="Q36" s="119"/>
      <c r="R36" s="4"/>
      <c r="S36" s="4"/>
      <c r="T36" s="4"/>
      <c r="U36" s="136" t="str">
        <f>IF(O36="","0",IF(O36=Q36,"1",IF(O36&gt;Q36,"2","0")))</f>
        <v>0</v>
      </c>
      <c r="V36" s="135" t="s">
        <v>5</v>
      </c>
      <c r="W36" s="136" t="str">
        <f>IF(Q36="","0",IF(Q36=O36,"1",IF(Q36&gt;O36,"2","0")))</f>
        <v>0</v>
      </c>
    </row>
    <row r="37" spans="1:23" s="5" customFormat="1" ht="12.75">
      <c r="A37" s="29"/>
      <c r="B37" s="44">
        <v>14</v>
      </c>
      <c r="C37" s="44">
        <v>4</v>
      </c>
      <c r="D37" s="44" t="s">
        <v>75</v>
      </c>
      <c r="E37" s="9" t="str">
        <f>I11</f>
        <v>TV Stammheim 3</v>
      </c>
      <c r="F37" s="9" t="s">
        <v>5</v>
      </c>
      <c r="G37" s="157" t="str">
        <f>I14</f>
        <v>TSV Grafenau</v>
      </c>
      <c r="H37" s="157"/>
      <c r="I37" s="157"/>
      <c r="J37" s="157"/>
      <c r="K37" s="157"/>
      <c r="L37" s="157"/>
      <c r="M37" s="9"/>
      <c r="N37" s="9" t="str">
        <f>I12</f>
        <v>TV Hohenklingen</v>
      </c>
      <c r="O37" s="119"/>
      <c r="P37" s="118" t="s">
        <v>5</v>
      </c>
      <c r="Q37" s="119"/>
      <c r="R37" s="4"/>
      <c r="S37" s="4"/>
      <c r="T37" s="4"/>
      <c r="U37" s="136" t="str">
        <f>IF(O37="","0",IF(O37=Q37,"1",IF(O37&gt;Q37,"2","0")))</f>
        <v>0</v>
      </c>
      <c r="V37" s="135" t="s">
        <v>5</v>
      </c>
      <c r="W37" s="136" t="str">
        <f>IF(Q37="","0",IF(Q37=O37,"1",IF(Q37&gt;O37,"2","0")))</f>
        <v>0</v>
      </c>
    </row>
    <row r="38" spans="1:23" s="5" customFormat="1" ht="12.75">
      <c r="A38" s="29"/>
      <c r="B38" s="44"/>
      <c r="C38" s="44"/>
      <c r="D38" s="44"/>
      <c r="E38" s="45"/>
      <c r="F38" s="45"/>
      <c r="G38" s="45"/>
      <c r="H38" s="45"/>
      <c r="I38" s="45"/>
      <c r="J38" s="45"/>
      <c r="K38" s="45"/>
      <c r="L38" s="45"/>
      <c r="M38" s="45"/>
      <c r="N38" s="9"/>
      <c r="O38" s="4"/>
      <c r="P38" s="4"/>
      <c r="Q38" s="4"/>
      <c r="R38" s="4"/>
      <c r="S38" s="4"/>
      <c r="T38" s="4"/>
      <c r="U38" s="135"/>
      <c r="V38" s="135"/>
      <c r="W38" s="135"/>
    </row>
    <row r="39" spans="1:23" s="5" customFormat="1" ht="12.75">
      <c r="A39" s="29" t="s">
        <v>84</v>
      </c>
      <c r="B39" s="44">
        <v>15</v>
      </c>
      <c r="C39" s="44">
        <v>1</v>
      </c>
      <c r="D39" s="44" t="s">
        <v>74</v>
      </c>
      <c r="E39" s="9" t="str">
        <f>E10</f>
        <v>TV Stammheim 1</v>
      </c>
      <c r="F39" s="9" t="s">
        <v>5</v>
      </c>
      <c r="G39" s="157" t="str">
        <f>E13</f>
        <v>TSV Ötisheim 2</v>
      </c>
      <c r="H39" s="157"/>
      <c r="I39" s="157"/>
      <c r="J39" s="157"/>
      <c r="K39" s="157"/>
      <c r="L39" s="157"/>
      <c r="M39" s="9"/>
      <c r="N39" s="9" t="str">
        <f>E14</f>
        <v>TV Waldrennach 2</v>
      </c>
      <c r="O39" s="119"/>
      <c r="P39" s="118" t="s">
        <v>5</v>
      </c>
      <c r="Q39" s="119"/>
      <c r="R39" s="4"/>
      <c r="S39" s="4"/>
      <c r="T39" s="4"/>
      <c r="U39" s="136" t="str">
        <f>IF(O39="","0",IF(O39=Q39,"1",IF(O39&gt;Q39,"2","0")))</f>
        <v>0</v>
      </c>
      <c r="V39" s="135" t="s">
        <v>5</v>
      </c>
      <c r="W39" s="136" t="str">
        <f>IF(Q39="","0",IF(Q39=O39,"1",IF(Q39&gt;O39,"2","0")))</f>
        <v>0</v>
      </c>
    </row>
    <row r="40" spans="1:23" s="5" customFormat="1" ht="12.75">
      <c r="A40" s="29"/>
      <c r="B40" s="44">
        <v>16</v>
      </c>
      <c r="C40" s="44">
        <v>2</v>
      </c>
      <c r="D40" s="44" t="s">
        <v>74</v>
      </c>
      <c r="E40" s="9" t="str">
        <f>E11</f>
        <v>TV Stammheim 2</v>
      </c>
      <c r="F40" s="9" t="s">
        <v>5</v>
      </c>
      <c r="G40" s="157" t="str">
        <f>E12</f>
        <v>NLV Vaihingen 1</v>
      </c>
      <c r="H40" s="157"/>
      <c r="I40" s="157"/>
      <c r="J40" s="157"/>
      <c r="K40" s="157"/>
      <c r="L40" s="157"/>
      <c r="M40" s="9"/>
      <c r="N40" s="9" t="str">
        <f>E15</f>
        <v>TV Waldrennach 1</v>
      </c>
      <c r="O40" s="119"/>
      <c r="P40" s="118" t="s">
        <v>5</v>
      </c>
      <c r="Q40" s="119"/>
      <c r="R40" s="4"/>
      <c r="S40" s="4"/>
      <c r="T40" s="4"/>
      <c r="U40" s="136" t="str">
        <f>IF(O40="","0",IF(O40=Q40,"1",IF(O40&gt;Q40,"2","0")))</f>
        <v>0</v>
      </c>
      <c r="V40" s="135" t="s">
        <v>5</v>
      </c>
      <c r="W40" s="136" t="str">
        <f>IF(Q40="","0",IF(Q40=O40,"1",IF(Q40&gt;O40,"2","0")))</f>
        <v>0</v>
      </c>
    </row>
    <row r="41" spans="1:23" s="5" customFormat="1" ht="12.75">
      <c r="A41" s="29"/>
      <c r="B41" s="44"/>
      <c r="C41" s="44"/>
      <c r="D41" s="44"/>
      <c r="E41" s="9"/>
      <c r="F41" s="9"/>
      <c r="G41" s="9"/>
      <c r="H41" s="9"/>
      <c r="I41" s="9"/>
      <c r="J41" s="9"/>
      <c r="K41" s="9"/>
      <c r="L41" s="9"/>
      <c r="M41" s="9"/>
      <c r="N41" s="9"/>
      <c r="O41" s="4"/>
      <c r="P41" s="4"/>
      <c r="Q41" s="4"/>
      <c r="R41" s="4"/>
      <c r="S41" s="4"/>
      <c r="T41" s="4"/>
      <c r="U41" s="135"/>
      <c r="V41" s="135"/>
      <c r="W41" s="135"/>
    </row>
    <row r="42" spans="1:23" s="5" customFormat="1" ht="12.75">
      <c r="A42" s="29"/>
      <c r="B42" s="44">
        <v>17</v>
      </c>
      <c r="C42" s="44">
        <v>1</v>
      </c>
      <c r="D42" s="44" t="s">
        <v>74</v>
      </c>
      <c r="E42" s="9" t="str">
        <f>E14</f>
        <v>TV Waldrennach 2</v>
      </c>
      <c r="F42" s="9" t="s">
        <v>5</v>
      </c>
      <c r="G42" s="157" t="str">
        <f>E11</f>
        <v>TV Stammheim 2</v>
      </c>
      <c r="H42" s="157"/>
      <c r="I42" s="157"/>
      <c r="J42" s="157"/>
      <c r="K42" s="157"/>
      <c r="L42" s="157"/>
      <c r="M42" s="9"/>
      <c r="N42" s="9" t="str">
        <f>E13</f>
        <v>TSV Ötisheim 2</v>
      </c>
      <c r="O42" s="119"/>
      <c r="P42" s="118" t="s">
        <v>5</v>
      </c>
      <c r="Q42" s="119"/>
      <c r="R42" s="4"/>
      <c r="S42" s="4"/>
      <c r="T42" s="4"/>
      <c r="U42" s="136" t="str">
        <f>IF(O42="","0",IF(O42=Q42,"1",IF(O42&gt;Q42,"2","0")))</f>
        <v>0</v>
      </c>
      <c r="V42" s="135" t="s">
        <v>5</v>
      </c>
      <c r="W42" s="136" t="str">
        <f>IF(Q42="","0",IF(Q42=O42,"1",IF(Q42&gt;O42,"2","0")))</f>
        <v>0</v>
      </c>
    </row>
    <row r="43" spans="1:23" s="5" customFormat="1" ht="12.75">
      <c r="A43" s="29"/>
      <c r="B43" s="44">
        <v>18</v>
      </c>
      <c r="C43" s="44">
        <v>2</v>
      </c>
      <c r="D43" s="44" t="s">
        <v>74</v>
      </c>
      <c r="E43" s="9" t="str">
        <f>E15</f>
        <v>TV Waldrennach 1</v>
      </c>
      <c r="F43" s="9" t="s">
        <v>5</v>
      </c>
      <c r="G43" s="157" t="str">
        <f>E10</f>
        <v>TV Stammheim 1</v>
      </c>
      <c r="H43" s="157"/>
      <c r="I43" s="157"/>
      <c r="J43" s="157"/>
      <c r="K43" s="157"/>
      <c r="L43" s="157"/>
      <c r="M43" s="9"/>
      <c r="N43" s="9" t="str">
        <f>E12</f>
        <v>NLV Vaihingen 1</v>
      </c>
      <c r="O43" s="119"/>
      <c r="P43" s="118" t="s">
        <v>5</v>
      </c>
      <c r="Q43" s="119"/>
      <c r="R43" s="4"/>
      <c r="S43" s="4"/>
      <c r="T43" s="4"/>
      <c r="U43" s="136" t="str">
        <f>IF(O43="","0",IF(O43=Q43,"1",IF(O43&gt;Q43,"2","0")))</f>
        <v>0</v>
      </c>
      <c r="V43" s="135" t="s">
        <v>5</v>
      </c>
      <c r="W43" s="136" t="str">
        <f>IF(Q43="","0",IF(Q43=O43,"1",IF(Q43&gt;O43,"2","0")))</f>
        <v>0</v>
      </c>
    </row>
    <row r="44" spans="1:23" s="5" customFormat="1" ht="12.75">
      <c r="A44" s="29"/>
      <c r="B44" s="44">
        <v>19</v>
      </c>
      <c r="C44" s="44">
        <v>3</v>
      </c>
      <c r="D44" s="44" t="s">
        <v>75</v>
      </c>
      <c r="E44" s="9" t="str">
        <f>I10</f>
        <v>NLV Vaihingen 2</v>
      </c>
      <c r="F44" s="9" t="s">
        <v>5</v>
      </c>
      <c r="G44" s="157" t="str">
        <f>I12</f>
        <v>TV Hohenklingen</v>
      </c>
      <c r="H44" s="157"/>
      <c r="I44" s="157"/>
      <c r="J44" s="157"/>
      <c r="K44" s="157"/>
      <c r="L44" s="157"/>
      <c r="M44" s="9"/>
      <c r="N44" s="9" t="str">
        <f>I11</f>
        <v>TV Stammheim 3</v>
      </c>
      <c r="O44" s="119"/>
      <c r="P44" s="118" t="s">
        <v>5</v>
      </c>
      <c r="Q44" s="119"/>
      <c r="R44" s="4"/>
      <c r="S44" s="4"/>
      <c r="T44" s="4"/>
      <c r="U44" s="136" t="str">
        <f>IF(O44="","0",IF(O44=Q44,"1",IF(O44&gt;Q44,"2","0")))</f>
        <v>0</v>
      </c>
      <c r="V44" s="135" t="s">
        <v>5</v>
      </c>
      <c r="W44" s="136" t="str">
        <f>IF(Q44="","0",IF(Q44=O44,"1",IF(Q44&gt;O44,"2","0")))</f>
        <v>0</v>
      </c>
    </row>
    <row r="45" spans="1:23" s="5" customFormat="1" ht="12.75">
      <c r="A45" s="29"/>
      <c r="B45" s="44">
        <v>20</v>
      </c>
      <c r="C45" s="44">
        <v>4</v>
      </c>
      <c r="D45" s="44" t="s">
        <v>75</v>
      </c>
      <c r="E45" s="9" t="str">
        <f>I13</f>
        <v>TSV Ötisheim 1</v>
      </c>
      <c r="F45" s="9" t="s">
        <v>5</v>
      </c>
      <c r="G45" s="157" t="str">
        <f>I14</f>
        <v>TSV Grafenau</v>
      </c>
      <c r="H45" s="157"/>
      <c r="I45" s="157"/>
      <c r="J45" s="157"/>
      <c r="K45" s="157"/>
      <c r="L45" s="157"/>
      <c r="M45" s="9"/>
      <c r="N45" s="9" t="str">
        <f>I11</f>
        <v>TV Stammheim 3</v>
      </c>
      <c r="O45" s="119"/>
      <c r="P45" s="118" t="s">
        <v>5</v>
      </c>
      <c r="Q45" s="119"/>
      <c r="R45" s="4"/>
      <c r="S45" s="4"/>
      <c r="T45" s="4"/>
      <c r="U45" s="136" t="str">
        <f>IF(O45="","0",IF(O45=Q45,"1",IF(O45&gt;Q45,"2","0")))</f>
        <v>0</v>
      </c>
      <c r="V45" s="135" t="s">
        <v>5</v>
      </c>
      <c r="W45" s="136" t="str">
        <f>IF(Q45="","0",IF(Q45=O45,"1",IF(Q45&gt;O45,"2","0")))</f>
        <v>0</v>
      </c>
    </row>
    <row r="46" spans="1:23" s="5" customFormat="1" ht="12.75">
      <c r="A46" s="29"/>
      <c r="B46" s="44"/>
      <c r="C46" s="44"/>
      <c r="D46" s="44"/>
      <c r="E46" s="45"/>
      <c r="F46" s="45"/>
      <c r="G46" s="45"/>
      <c r="H46" s="45"/>
      <c r="I46" s="45"/>
      <c r="J46" s="45"/>
      <c r="K46" s="45"/>
      <c r="L46" s="45"/>
      <c r="M46" s="45"/>
      <c r="N46" s="9"/>
      <c r="O46" s="4"/>
      <c r="P46" s="4"/>
      <c r="Q46" s="4"/>
      <c r="R46" s="4"/>
      <c r="S46" s="4"/>
      <c r="T46" s="4"/>
      <c r="U46" s="135"/>
      <c r="V46" s="135"/>
      <c r="W46" s="135"/>
    </row>
    <row r="47" spans="1:23" s="5" customFormat="1" ht="12.75">
      <c r="A47" s="29"/>
      <c r="B47" s="44">
        <v>21</v>
      </c>
      <c r="C47" s="44">
        <v>1</v>
      </c>
      <c r="D47" s="44" t="s">
        <v>74</v>
      </c>
      <c r="E47" s="9" t="str">
        <f>E12</f>
        <v>NLV Vaihingen 1</v>
      </c>
      <c r="F47" s="9" t="s">
        <v>5</v>
      </c>
      <c r="G47" s="157" t="str">
        <f>E15</f>
        <v>TV Waldrennach 1</v>
      </c>
      <c r="H47" s="157"/>
      <c r="I47" s="157"/>
      <c r="J47" s="157"/>
      <c r="K47" s="157"/>
      <c r="L47" s="157"/>
      <c r="M47" s="9"/>
      <c r="N47" s="9" t="str">
        <f>E11</f>
        <v>TV Stammheim 2</v>
      </c>
      <c r="O47" s="119"/>
      <c r="P47" s="118" t="s">
        <v>5</v>
      </c>
      <c r="Q47" s="119"/>
      <c r="R47" s="4"/>
      <c r="S47" s="4"/>
      <c r="T47" s="4"/>
      <c r="U47" s="136" t="str">
        <f>IF(O47="","0",IF(O47=Q47,"1",IF(O47&gt;Q47,"2","0")))</f>
        <v>0</v>
      </c>
      <c r="V47" s="135" t="s">
        <v>5</v>
      </c>
      <c r="W47" s="136" t="str">
        <f>IF(Q47="","0",IF(Q47=O47,"1",IF(Q47&gt;O47,"2","0")))</f>
        <v>0</v>
      </c>
    </row>
    <row r="48" spans="1:23" s="5" customFormat="1" ht="12.75">
      <c r="A48" s="29"/>
      <c r="B48" s="44">
        <v>22</v>
      </c>
      <c r="C48" s="44">
        <v>2</v>
      </c>
      <c r="D48" s="44" t="s">
        <v>74</v>
      </c>
      <c r="E48" s="9" t="str">
        <f>E13</f>
        <v>TSV Ötisheim 2</v>
      </c>
      <c r="F48" s="9" t="s">
        <v>5</v>
      </c>
      <c r="G48" s="157" t="str">
        <f>E14</f>
        <v>TV Waldrennach 2</v>
      </c>
      <c r="H48" s="157"/>
      <c r="I48" s="157"/>
      <c r="J48" s="157"/>
      <c r="K48" s="157"/>
      <c r="L48" s="157"/>
      <c r="M48" s="9"/>
      <c r="N48" s="9" t="str">
        <f>E10</f>
        <v>TV Stammheim 1</v>
      </c>
      <c r="O48" s="119"/>
      <c r="P48" s="118" t="s">
        <v>5</v>
      </c>
      <c r="Q48" s="119"/>
      <c r="R48" s="4"/>
      <c r="S48" s="4"/>
      <c r="T48" s="4"/>
      <c r="U48" s="136" t="str">
        <f>IF(O48="","0",IF(O48=Q48,"1",IF(O48&gt;Q48,"2","0")))</f>
        <v>0</v>
      </c>
      <c r="V48" s="135" t="s">
        <v>5</v>
      </c>
      <c r="W48" s="136" t="str">
        <f>IF(Q48="","0",IF(Q48=O48,"1",IF(Q48&gt;O48,"2","0")))</f>
        <v>0</v>
      </c>
    </row>
    <row r="49" spans="1:23" s="5" customFormat="1" ht="12.75">
      <c r="A49" s="29"/>
      <c r="B49" s="44">
        <v>23</v>
      </c>
      <c r="C49" s="44">
        <v>3</v>
      </c>
      <c r="D49" s="44" t="s">
        <v>75</v>
      </c>
      <c r="E49" s="9" t="str">
        <f>I11</f>
        <v>TV Stammheim 3</v>
      </c>
      <c r="F49" s="9" t="s">
        <v>5</v>
      </c>
      <c r="G49" s="157" t="str">
        <f>I13</f>
        <v>TSV Ötisheim 1</v>
      </c>
      <c r="H49" s="157"/>
      <c r="I49" s="157"/>
      <c r="J49" s="157"/>
      <c r="K49" s="157"/>
      <c r="L49" s="157"/>
      <c r="M49" s="9"/>
      <c r="N49" s="9" t="str">
        <f>I10</f>
        <v>NLV Vaihingen 2</v>
      </c>
      <c r="O49" s="119"/>
      <c r="P49" s="118" t="s">
        <v>5</v>
      </c>
      <c r="Q49" s="119"/>
      <c r="R49" s="4"/>
      <c r="S49" s="4"/>
      <c r="T49" s="4"/>
      <c r="U49" s="136" t="str">
        <f>IF(O49="","0",IF(O49=Q49,"1",IF(O49&gt;Q49,"2","0")))</f>
        <v>0</v>
      </c>
      <c r="V49" s="135" t="s">
        <v>5</v>
      </c>
      <c r="W49" s="136" t="str">
        <f>IF(Q49="","0",IF(Q49=O49,"1",IF(Q49&gt;O49,"2","0")))</f>
        <v>0</v>
      </c>
    </row>
    <row r="50" spans="1:23" s="5" customFormat="1" ht="12.75">
      <c r="A50" s="29"/>
      <c r="B50" s="44">
        <v>24</v>
      </c>
      <c r="C50" s="44">
        <v>4</v>
      </c>
      <c r="D50" s="44" t="s">
        <v>75</v>
      </c>
      <c r="E50" s="9" t="str">
        <f>I12</f>
        <v>TV Hohenklingen</v>
      </c>
      <c r="F50" s="9" t="s">
        <v>5</v>
      </c>
      <c r="G50" s="157" t="str">
        <f>I14</f>
        <v>TSV Grafenau</v>
      </c>
      <c r="H50" s="157"/>
      <c r="I50" s="157"/>
      <c r="J50" s="157"/>
      <c r="K50" s="157"/>
      <c r="L50" s="157"/>
      <c r="M50" s="9"/>
      <c r="N50" s="9" t="str">
        <f>I10</f>
        <v>NLV Vaihingen 2</v>
      </c>
      <c r="O50" s="119"/>
      <c r="P50" s="118" t="s">
        <v>5</v>
      </c>
      <c r="Q50" s="119"/>
      <c r="R50" s="4"/>
      <c r="S50" s="4"/>
      <c r="T50" s="4"/>
      <c r="U50" s="136" t="str">
        <f>IF(O50="","0",IF(O50=Q50,"1",IF(O50&gt;Q50,"2","0")))</f>
        <v>0</v>
      </c>
      <c r="V50" s="135" t="s">
        <v>5</v>
      </c>
      <c r="W50" s="136" t="str">
        <f>IF(Q50="","0",IF(Q50=O50,"1",IF(Q50&gt;O50,"2","0")))</f>
        <v>0</v>
      </c>
    </row>
    <row r="51" spans="1:23" s="5" customFormat="1" ht="12.75">
      <c r="A51" s="29"/>
      <c r="B51" s="44"/>
      <c r="C51" s="44"/>
      <c r="D51" s="44"/>
      <c r="E51" s="45"/>
      <c r="F51" s="45"/>
      <c r="G51" s="45"/>
      <c r="H51" s="45"/>
      <c r="I51" s="45"/>
      <c r="J51" s="45"/>
      <c r="K51" s="45"/>
      <c r="L51" s="45"/>
      <c r="M51" s="45"/>
      <c r="N51" s="9"/>
      <c r="O51" s="4"/>
      <c r="P51" s="4"/>
      <c r="Q51" s="4"/>
      <c r="R51" s="4"/>
      <c r="S51" s="4"/>
      <c r="T51" s="4"/>
      <c r="U51" s="135"/>
      <c r="V51" s="135"/>
      <c r="W51" s="135"/>
    </row>
    <row r="52" spans="1:23" s="3" customFormat="1" ht="12.75">
      <c r="A52" s="29"/>
      <c r="B52" s="44">
        <v>25</v>
      </c>
      <c r="C52" s="44">
        <v>1</v>
      </c>
      <c r="D52" s="44" t="s">
        <v>74</v>
      </c>
      <c r="E52" s="9" t="str">
        <f>E14</f>
        <v>TV Waldrennach 2</v>
      </c>
      <c r="F52" s="9" t="s">
        <v>5</v>
      </c>
      <c r="G52" s="157" t="str">
        <f>E15</f>
        <v>TV Waldrennach 1</v>
      </c>
      <c r="H52" s="157"/>
      <c r="I52" s="157"/>
      <c r="J52" s="157"/>
      <c r="K52" s="157"/>
      <c r="L52" s="157"/>
      <c r="M52" s="9"/>
      <c r="N52" s="9" t="str">
        <f>E12</f>
        <v>NLV Vaihingen 1</v>
      </c>
      <c r="O52" s="119"/>
      <c r="P52" s="118" t="s">
        <v>5</v>
      </c>
      <c r="Q52" s="119"/>
      <c r="R52" s="4"/>
      <c r="S52" s="4"/>
      <c r="T52" s="4"/>
      <c r="U52" s="136" t="str">
        <f>IF(O52="","0",IF(O52=Q52,"1",IF(O52&gt;Q52,"2","0")))</f>
        <v>0</v>
      </c>
      <c r="V52" s="135" t="s">
        <v>5</v>
      </c>
      <c r="W52" s="136" t="str">
        <f>IF(Q52="","0",IF(Q52=O52,"1",IF(Q52&gt;O52,"2","0")))</f>
        <v>0</v>
      </c>
    </row>
    <row r="53" spans="1:23" ht="12.75">
      <c r="A53" s="29"/>
      <c r="B53" s="46"/>
      <c r="C53" s="46"/>
      <c r="D53" s="46"/>
      <c r="E53" s="1"/>
      <c r="F53" s="1"/>
      <c r="G53" s="1"/>
      <c r="H53" s="1"/>
      <c r="I53" s="1"/>
      <c r="J53" s="1"/>
      <c r="K53" s="1"/>
      <c r="L53" s="1"/>
      <c r="M53" s="1"/>
      <c r="N53" s="1"/>
      <c r="T53" s="13"/>
      <c r="U53" s="13"/>
      <c r="V53" s="13"/>
      <c r="W53" s="13"/>
    </row>
    <row r="54" spans="1:21" ht="12.75">
      <c r="A54" s="29"/>
      <c r="B54" s="46"/>
      <c r="C54" s="46"/>
      <c r="D54" s="46"/>
      <c r="E54" s="1"/>
      <c r="F54" s="1"/>
      <c r="G54" s="1"/>
      <c r="H54" s="1"/>
      <c r="I54" s="1"/>
      <c r="J54" s="1"/>
      <c r="K54" s="1"/>
      <c r="L54" s="1"/>
      <c r="M54" s="1"/>
      <c r="N54" s="1"/>
      <c r="T54" s="13"/>
      <c r="U54" s="13"/>
    </row>
    <row r="55" spans="1:23" s="7" customFormat="1" ht="12.75">
      <c r="A55" s="28"/>
      <c r="B55" s="35"/>
      <c r="C55" s="35"/>
      <c r="D55" s="43"/>
      <c r="O55" s="13"/>
      <c r="P55" s="13"/>
      <c r="Q55" s="13"/>
      <c r="R55" s="13"/>
      <c r="S55" s="13"/>
      <c r="T55" s="13"/>
      <c r="U55" s="13"/>
      <c r="V55" s="13"/>
      <c r="W55" s="13"/>
    </row>
    <row r="56" spans="1:24" s="7" customFormat="1" ht="12.75">
      <c r="A56" s="28"/>
      <c r="B56" s="35" t="s">
        <v>37</v>
      </c>
      <c r="C56" s="35"/>
      <c r="D56" s="43"/>
      <c r="K56" s="69"/>
      <c r="N56" s="7" t="s">
        <v>33</v>
      </c>
      <c r="O56" s="13"/>
      <c r="P56" s="13" t="s">
        <v>11</v>
      </c>
      <c r="Q56" s="13"/>
      <c r="R56" s="13"/>
      <c r="S56" s="13" t="s">
        <v>55</v>
      </c>
      <c r="T56" s="4"/>
      <c r="U56" s="13"/>
      <c r="V56" s="13" t="s">
        <v>4</v>
      </c>
      <c r="W56" s="13"/>
      <c r="X56" s="13" t="s">
        <v>57</v>
      </c>
    </row>
    <row r="57" spans="1:24" ht="12.75">
      <c r="A57" s="29"/>
      <c r="B57" s="1" t="str">
        <f aca="true" t="shared" si="0" ref="B57:B62">E10</f>
        <v>TV Stammheim 1</v>
      </c>
      <c r="C57" s="1"/>
      <c r="G57" s="47" t="str">
        <f>U21</f>
        <v>0</v>
      </c>
      <c r="H57" s="47" t="str">
        <f>W24</f>
        <v>0</v>
      </c>
      <c r="I57" s="47" t="str">
        <f>U34</f>
        <v>0</v>
      </c>
      <c r="J57" s="47" t="str">
        <f>W43</f>
        <v>0</v>
      </c>
      <c r="K57" s="47" t="str">
        <f>U39</f>
        <v>0</v>
      </c>
      <c r="L57" s="2"/>
      <c r="M57" s="2"/>
      <c r="N57" s="1" t="str">
        <f>$B$57</f>
        <v>TV Stammheim 1</v>
      </c>
      <c r="O57" s="2">
        <f>$O$21+$Q$24+$Q$43+$O$34+$O$39</f>
        <v>0</v>
      </c>
      <c r="P57" s="2" t="s">
        <v>5</v>
      </c>
      <c r="Q57" s="2">
        <f>$Q$21+$O$24+$Q$34+$O$43+$Q$39</f>
        <v>0</v>
      </c>
      <c r="S57" s="2">
        <f aca="true" t="shared" si="1" ref="S57:S62">O57-Q57</f>
        <v>0</v>
      </c>
      <c r="U57" s="2">
        <f>$U$21+$W$24+$U$34+$W$43+$U$39</f>
        <v>0</v>
      </c>
      <c r="V57" s="2" t="s">
        <v>5</v>
      </c>
      <c r="W57" s="2">
        <f>$W$21+$U$24+$W$34+$U$43+$W$39</f>
        <v>0</v>
      </c>
      <c r="X57" s="2">
        <f aca="true" t="shared" si="2" ref="X57:X62">(U57+W57)/2</f>
        <v>0</v>
      </c>
    </row>
    <row r="58" spans="1:24" ht="12.75">
      <c r="A58" s="29"/>
      <c r="B58" s="1" t="str">
        <f t="shared" si="0"/>
        <v>TV Stammheim 2</v>
      </c>
      <c r="C58" s="1"/>
      <c r="G58" s="47" t="str">
        <f>W21</f>
        <v>0</v>
      </c>
      <c r="H58" s="47" t="str">
        <f>W25</f>
        <v>0</v>
      </c>
      <c r="I58" s="47" t="str">
        <f>U35</f>
        <v>0</v>
      </c>
      <c r="J58" s="47" t="str">
        <f>W42</f>
        <v>0</v>
      </c>
      <c r="K58" s="47" t="str">
        <f>U40</f>
        <v>0</v>
      </c>
      <c r="L58" s="2"/>
      <c r="M58" s="2"/>
      <c r="N58" s="1" t="str">
        <f>$B$62</f>
        <v>TV Waldrennach 1</v>
      </c>
      <c r="O58" s="2">
        <f>$O$25+$Q$30+$O$43+$Q$47+$Q$52</f>
        <v>0</v>
      </c>
      <c r="P58" s="4" t="s">
        <v>5</v>
      </c>
      <c r="Q58" s="2">
        <f>$Q$25+$O$30+$Q$43+$O$47+$O$52</f>
        <v>0</v>
      </c>
      <c r="S58" s="2">
        <f t="shared" si="1"/>
        <v>0</v>
      </c>
      <c r="U58" s="2">
        <f>$U$25+$W$30+$U$43+$W$47+$W$52</f>
        <v>0</v>
      </c>
      <c r="V58" s="4" t="s">
        <v>5</v>
      </c>
      <c r="W58" s="2">
        <f>$W$25+$U$30+$W$43+$U$47+$U$52</f>
        <v>0</v>
      </c>
      <c r="X58" s="2">
        <f t="shared" si="2"/>
        <v>0</v>
      </c>
    </row>
    <row r="59" spans="1:24" ht="12.75">
      <c r="A59" s="29"/>
      <c r="B59" s="1" t="str">
        <f t="shared" si="0"/>
        <v>NLV Vaihingen 1</v>
      </c>
      <c r="C59" s="1"/>
      <c r="G59" s="47" t="str">
        <f>U22</f>
        <v>0</v>
      </c>
      <c r="H59" s="47" t="str">
        <f>U29</f>
        <v>0</v>
      </c>
      <c r="I59" s="47" t="str">
        <f>W34</f>
        <v>0</v>
      </c>
      <c r="J59" s="47" t="str">
        <f>U47</f>
        <v>0</v>
      </c>
      <c r="K59" s="47" t="str">
        <f>W40</f>
        <v>0</v>
      </c>
      <c r="L59" s="2"/>
      <c r="M59" s="2"/>
      <c r="N59" s="1" t="str">
        <f>$B$61</f>
        <v>TV Waldrennach 2</v>
      </c>
      <c r="O59" s="2">
        <f>$O$24+$Q$29+$O$42+$Q$48+$O$52</f>
        <v>0</v>
      </c>
      <c r="P59" s="2" t="s">
        <v>5</v>
      </c>
      <c r="Q59" s="2">
        <f>$Q$24+$O$29+$Q$42+$O$48+$Q$52</f>
        <v>0</v>
      </c>
      <c r="S59" s="2">
        <f t="shared" si="1"/>
        <v>0</v>
      </c>
      <c r="U59" s="2">
        <f>$U$24+$W$29+$U$42+$W$48+$U$52</f>
        <v>0</v>
      </c>
      <c r="V59" s="2" t="s">
        <v>5</v>
      </c>
      <c r="W59" s="2">
        <f>$W$24+$U$29+$W$42+$U$48+$W$52</f>
        <v>0</v>
      </c>
      <c r="X59" s="2">
        <f t="shared" si="2"/>
        <v>0</v>
      </c>
    </row>
    <row r="60" spans="1:24" ht="12.75">
      <c r="A60" s="29"/>
      <c r="B60" s="1" t="str">
        <f t="shared" si="0"/>
        <v>TSV Ötisheim 2</v>
      </c>
      <c r="C60" s="1"/>
      <c r="G60" s="47" t="str">
        <f>W22</f>
        <v>0</v>
      </c>
      <c r="H60" s="47" t="str">
        <f>U30</f>
        <v>0</v>
      </c>
      <c r="I60" s="47" t="str">
        <f>W35</f>
        <v>0</v>
      </c>
      <c r="J60" s="47" t="str">
        <f>U48</f>
        <v>0</v>
      </c>
      <c r="K60" s="47" t="str">
        <f>W39</f>
        <v>0</v>
      </c>
      <c r="L60" s="2"/>
      <c r="M60" s="2"/>
      <c r="N60" s="1" t="str">
        <f>$B$59</f>
        <v>NLV Vaihingen 1</v>
      </c>
      <c r="O60" s="2">
        <f>$O$22+$O$29+$Q$34+$O$47+$Q$40</f>
        <v>0</v>
      </c>
      <c r="P60" s="2" t="s">
        <v>5</v>
      </c>
      <c r="Q60" s="2">
        <f>$Q$22+$Q$29+$O$34+$Q$47+$O$40</f>
        <v>0</v>
      </c>
      <c r="S60" s="2">
        <f t="shared" si="1"/>
        <v>0</v>
      </c>
      <c r="U60" s="2">
        <f>$U$22+$U$29+$W$34+$U$47+$W$40</f>
        <v>0</v>
      </c>
      <c r="V60" s="2" t="s">
        <v>5</v>
      </c>
      <c r="W60" s="2">
        <f>$W$22+$W$29+$U$34+$W$47+$U$40</f>
        <v>0</v>
      </c>
      <c r="X60" s="2">
        <f t="shared" si="2"/>
        <v>0</v>
      </c>
    </row>
    <row r="61" spans="1:24" ht="12.75">
      <c r="A61" s="29"/>
      <c r="B61" s="1" t="str">
        <f t="shared" si="0"/>
        <v>TV Waldrennach 2</v>
      </c>
      <c r="C61" s="1"/>
      <c r="G61" s="47" t="str">
        <f>U24</f>
        <v>0</v>
      </c>
      <c r="H61" s="47" t="str">
        <f>W29</f>
        <v>0</v>
      </c>
      <c r="I61" s="47" t="str">
        <f>U42</f>
        <v>0</v>
      </c>
      <c r="J61" s="47" t="str">
        <f>W48</f>
        <v>0</v>
      </c>
      <c r="K61" s="47" t="str">
        <f>U52</f>
        <v>0</v>
      </c>
      <c r="L61" s="2"/>
      <c r="M61" s="2"/>
      <c r="N61" s="1" t="str">
        <f>$B$58</f>
        <v>TV Stammheim 2</v>
      </c>
      <c r="O61" s="2">
        <f>$Q$21+$Q$25+$O$35+$Q$42+$O$40</f>
        <v>0</v>
      </c>
      <c r="P61" s="2" t="s">
        <v>5</v>
      </c>
      <c r="Q61" s="2">
        <f>$O$21+$O$25+$Q$35+$O$42+$Q$40</f>
        <v>0</v>
      </c>
      <c r="S61" s="2">
        <f t="shared" si="1"/>
        <v>0</v>
      </c>
      <c r="U61" s="2">
        <f>$W$21+$W$25+$U$35+$W$42+$U$40</f>
        <v>0</v>
      </c>
      <c r="V61" s="2" t="s">
        <v>5</v>
      </c>
      <c r="W61" s="2">
        <f>$U$21+$U$25+$W$35+$U$42+$W$40</f>
        <v>0</v>
      </c>
      <c r="X61" s="2">
        <f t="shared" si="2"/>
        <v>0</v>
      </c>
    </row>
    <row r="62" spans="2:24" ht="12.75">
      <c r="B62" s="1" t="str">
        <f t="shared" si="0"/>
        <v>TV Waldrennach 1</v>
      </c>
      <c r="C62" s="1"/>
      <c r="G62" s="47" t="str">
        <f>U25</f>
        <v>0</v>
      </c>
      <c r="H62" s="47" t="str">
        <f>W30</f>
        <v>0</v>
      </c>
      <c r="I62" s="47" t="str">
        <f>U43</f>
        <v>0</v>
      </c>
      <c r="J62" s="47" t="str">
        <f>W47</f>
        <v>0</v>
      </c>
      <c r="K62" s="47" t="str">
        <f>W52</f>
        <v>0</v>
      </c>
      <c r="N62" s="1" t="str">
        <f>$B$60</f>
        <v>TSV Ötisheim 2</v>
      </c>
      <c r="O62" s="2">
        <f>$Q$22+$O$30+$Q$35+$O$48+$Q$39</f>
        <v>0</v>
      </c>
      <c r="P62" s="2" t="s">
        <v>5</v>
      </c>
      <c r="Q62" s="2">
        <f>$O$22+$Q$30+$O$35+$Q$48+$O$39</f>
        <v>0</v>
      </c>
      <c r="S62" s="2">
        <f t="shared" si="1"/>
        <v>0</v>
      </c>
      <c r="U62" s="2">
        <f>$W$22+$W$35+$U$30+$U$48+$W$39</f>
        <v>0</v>
      </c>
      <c r="V62" s="2" t="s">
        <v>5</v>
      </c>
      <c r="W62" s="2">
        <f>$U$22+$W$30+$W$48+$U$35+$U$39</f>
        <v>0</v>
      </c>
      <c r="X62" s="2">
        <f t="shared" si="2"/>
        <v>0</v>
      </c>
    </row>
    <row r="65" spans="2:23" s="73" customFormat="1" ht="19.5" customHeight="1">
      <c r="B65" s="150" t="s">
        <v>76</v>
      </c>
      <c r="C65" s="151"/>
      <c r="D65" s="151"/>
      <c r="E65" s="152"/>
      <c r="F65" s="150" t="s">
        <v>57</v>
      </c>
      <c r="G65" s="152"/>
      <c r="H65" s="150" t="s">
        <v>4</v>
      </c>
      <c r="I65" s="151"/>
      <c r="J65" s="152"/>
      <c r="K65" s="150" t="s">
        <v>11</v>
      </c>
      <c r="L65" s="152"/>
      <c r="Q65" s="74"/>
      <c r="R65" s="74"/>
      <c r="S65" s="74"/>
      <c r="T65" s="74"/>
      <c r="U65" s="74"/>
      <c r="V65" s="74"/>
      <c r="W65" s="74"/>
    </row>
    <row r="66" spans="1:23" s="73" customFormat="1" ht="19.5" customHeight="1">
      <c r="A66" s="75"/>
      <c r="B66" s="76" t="s">
        <v>25</v>
      </c>
      <c r="C66" s="142">
        <f>IF(X57&lt;5,"",$N$57)</f>
      </c>
      <c r="D66" s="143"/>
      <c r="E66" s="144"/>
      <c r="F66" s="153">
        <f>IF(X57&lt;5,"",$X$57)</f>
      </c>
      <c r="G66" s="154"/>
      <c r="H66" s="147">
        <f>IF(X57&lt;5,"",$U$57)</f>
      </c>
      <c r="I66" s="148"/>
      <c r="J66" s="149"/>
      <c r="K66" s="147">
        <f>IF(X57&lt;5,"",$S$57)</f>
      </c>
      <c r="L66" s="149"/>
      <c r="Q66" s="74"/>
      <c r="R66" s="74"/>
      <c r="S66" s="74"/>
      <c r="T66" s="74"/>
      <c r="U66" s="74"/>
      <c r="V66" s="74"/>
      <c r="W66" s="77"/>
    </row>
    <row r="67" spans="1:23" s="73" customFormat="1" ht="19.5" customHeight="1">
      <c r="A67" s="75"/>
      <c r="B67" s="76" t="s">
        <v>26</v>
      </c>
      <c r="C67" s="142">
        <f>IF(X58&lt;5,"",$N$58)</f>
      </c>
      <c r="D67" s="143"/>
      <c r="E67" s="144"/>
      <c r="F67" s="153">
        <f>IF(X58&lt;5,"",$X$58)</f>
      </c>
      <c r="G67" s="154"/>
      <c r="H67" s="147">
        <f>IF(X58&lt;5,"",$U$58)</f>
      </c>
      <c r="I67" s="148"/>
      <c r="J67" s="149"/>
      <c r="K67" s="147">
        <f>IF(X58&lt;5,"",$S$58)</f>
      </c>
      <c r="L67" s="149"/>
      <c r="Q67" s="74"/>
      <c r="R67" s="74"/>
      <c r="S67" s="74"/>
      <c r="T67" s="74"/>
      <c r="U67" s="74"/>
      <c r="V67" s="74"/>
      <c r="W67" s="77"/>
    </row>
    <row r="68" spans="1:23" s="73" customFormat="1" ht="19.5" customHeight="1">
      <c r="A68" s="75"/>
      <c r="B68" s="76" t="s">
        <v>27</v>
      </c>
      <c r="C68" s="142">
        <f>IF(X59&lt;5,"",$N$59)</f>
      </c>
      <c r="D68" s="143"/>
      <c r="E68" s="144"/>
      <c r="F68" s="153">
        <f>IF(X59&lt;5,"",$X$59)</f>
      </c>
      <c r="G68" s="154"/>
      <c r="H68" s="147">
        <f>IF(X59&lt;5,"",$U$59)</f>
      </c>
      <c r="I68" s="148"/>
      <c r="J68" s="149"/>
      <c r="K68" s="147">
        <f>IF(X59&lt;5,"",$S$59)</f>
      </c>
      <c r="L68" s="149"/>
      <c r="Q68" s="74"/>
      <c r="R68" s="74"/>
      <c r="S68" s="74"/>
      <c r="T68" s="74"/>
      <c r="U68" s="74"/>
      <c r="V68" s="74"/>
      <c r="W68" s="74"/>
    </row>
    <row r="69" spans="2:23" s="73" customFormat="1" ht="19.5" customHeight="1">
      <c r="B69" s="76" t="s">
        <v>29</v>
      </c>
      <c r="C69" s="142">
        <f>IF(X60&lt;5,"",$N$60)</f>
      </c>
      <c r="D69" s="143"/>
      <c r="E69" s="144"/>
      <c r="F69" s="153">
        <f>IF(X60&lt;5,"",$X$60)</f>
      </c>
      <c r="G69" s="154"/>
      <c r="H69" s="147">
        <f>IF(X60&lt;5,"",$U$60)</f>
      </c>
      <c r="I69" s="148"/>
      <c r="J69" s="149"/>
      <c r="K69" s="147">
        <f>IF(X60&lt;5,"",$S$60)</f>
      </c>
      <c r="L69" s="149"/>
      <c r="Q69" s="74"/>
      <c r="R69" s="74"/>
      <c r="S69" s="74"/>
      <c r="T69" s="74"/>
      <c r="U69" s="74"/>
      <c r="V69" s="74"/>
      <c r="W69" s="77"/>
    </row>
    <row r="70" spans="2:23" s="73" customFormat="1" ht="19.5" customHeight="1">
      <c r="B70" s="76" t="s">
        <v>28</v>
      </c>
      <c r="C70" s="142">
        <f>IF(X61&lt;5,"",$N$61)</f>
      </c>
      <c r="D70" s="143"/>
      <c r="E70" s="144"/>
      <c r="F70" s="153">
        <f>IF(X61&lt;5,"",$X$61)</f>
      </c>
      <c r="G70" s="154"/>
      <c r="H70" s="147">
        <f>IF(X61&lt;5,"",$U$61)</f>
      </c>
      <c r="I70" s="148"/>
      <c r="J70" s="149"/>
      <c r="K70" s="147">
        <f>IF(X61&lt;5,"",$S$61)</f>
      </c>
      <c r="L70" s="149"/>
      <c r="Q70" s="74"/>
      <c r="R70" s="74"/>
      <c r="S70" s="74"/>
      <c r="T70" s="74"/>
      <c r="U70" s="74"/>
      <c r="V70" s="74"/>
      <c r="W70" s="77"/>
    </row>
    <row r="71" spans="2:23" s="73" customFormat="1" ht="19.5" customHeight="1">
      <c r="B71" s="76" t="s">
        <v>71</v>
      </c>
      <c r="C71" s="142">
        <f>IF(X62&lt;5,"",$N$62)</f>
      </c>
      <c r="D71" s="143"/>
      <c r="E71" s="144"/>
      <c r="F71" s="153">
        <f>IF(X62&lt;5,"",$X$62)</f>
      </c>
      <c r="G71" s="154"/>
      <c r="H71" s="147">
        <f>IF(X62&lt;5,"",$U$62)</f>
      </c>
      <c r="I71" s="148"/>
      <c r="J71" s="149"/>
      <c r="K71" s="147">
        <f>IF(X62&lt;5,"",$S$62)</f>
      </c>
      <c r="L71" s="149"/>
      <c r="Q71" s="74"/>
      <c r="R71" s="74"/>
      <c r="S71" s="74"/>
      <c r="T71" s="74"/>
      <c r="U71" s="74"/>
      <c r="V71" s="74"/>
      <c r="W71" s="77"/>
    </row>
    <row r="72" spans="4:23" s="73" customFormat="1" ht="12.75">
      <c r="D72" s="74"/>
      <c r="O72" s="74"/>
      <c r="P72" s="74"/>
      <c r="Q72" s="74"/>
      <c r="R72" s="74"/>
      <c r="S72" s="74"/>
      <c r="T72" s="78"/>
      <c r="U72" s="77"/>
      <c r="V72" s="74"/>
      <c r="W72" s="77"/>
    </row>
    <row r="73" spans="2:24" s="73" customFormat="1" ht="12.75">
      <c r="B73" s="35"/>
      <c r="C73" s="35"/>
      <c r="D73" s="43"/>
      <c r="E73" s="7"/>
      <c r="F73" s="7"/>
      <c r="G73" s="7"/>
      <c r="H73" s="7"/>
      <c r="I73" s="7"/>
      <c r="J73" s="7"/>
      <c r="K73" s="7"/>
      <c r="L73" s="7"/>
      <c r="M73" s="7"/>
      <c r="N73" s="7"/>
      <c r="O73" s="13"/>
      <c r="P73" s="13"/>
      <c r="Q73" s="13"/>
      <c r="R73" s="13"/>
      <c r="S73" s="13"/>
      <c r="T73" s="13"/>
      <c r="U73" s="13"/>
      <c r="V73" s="13"/>
      <c r="W73" s="13"/>
      <c r="X73" s="7"/>
    </row>
    <row r="74" spans="2:24" ht="12.75">
      <c r="B74" s="35" t="s">
        <v>37</v>
      </c>
      <c r="C74" s="35"/>
      <c r="D74" s="43"/>
      <c r="E74" s="7"/>
      <c r="F74" s="7"/>
      <c r="G74" s="7"/>
      <c r="H74" s="7"/>
      <c r="I74" s="7"/>
      <c r="J74" s="7"/>
      <c r="K74" s="69"/>
      <c r="L74" s="7"/>
      <c r="M74" s="7"/>
      <c r="N74" s="7" t="s">
        <v>33</v>
      </c>
      <c r="O74" s="13"/>
      <c r="P74" s="13" t="s">
        <v>11</v>
      </c>
      <c r="Q74" s="13"/>
      <c r="R74" s="13"/>
      <c r="S74" s="13" t="s">
        <v>55</v>
      </c>
      <c r="T74" s="4"/>
      <c r="U74" s="13"/>
      <c r="V74" s="13" t="s">
        <v>4</v>
      </c>
      <c r="W74" s="13"/>
      <c r="X74" s="13" t="s">
        <v>57</v>
      </c>
    </row>
    <row r="75" spans="2:24" ht="12.75">
      <c r="B75" s="1" t="str">
        <f>I10</f>
        <v>NLV Vaihingen 2</v>
      </c>
      <c r="C75" s="1"/>
      <c r="G75" s="47" t="str">
        <f>U26</f>
        <v>0</v>
      </c>
      <c r="H75" s="47" t="str">
        <f>W31</f>
        <v>0</v>
      </c>
      <c r="I75" s="47" t="str">
        <f>U36</f>
        <v>0</v>
      </c>
      <c r="J75" s="47" t="str">
        <f>U44</f>
        <v>0</v>
      </c>
      <c r="K75" s="126"/>
      <c r="L75" s="2"/>
      <c r="M75" s="2"/>
      <c r="N75" s="1" t="str">
        <f>$B$78</f>
        <v>TSV Ötisheim 1</v>
      </c>
      <c r="O75" s="2">
        <f>$Q$27+$Q$36+$O$45+$Q$49</f>
        <v>0</v>
      </c>
      <c r="P75" s="2" t="s">
        <v>5</v>
      </c>
      <c r="Q75" s="2">
        <f>$O$27+$O$36+$Q$45+$O$49</f>
        <v>0</v>
      </c>
      <c r="S75" s="2">
        <f>O75-Q75</f>
        <v>0</v>
      </c>
      <c r="U75" s="2">
        <f>$W$27+$W$36+$W$49+$U$45</f>
        <v>0</v>
      </c>
      <c r="V75" s="2" t="s">
        <v>5</v>
      </c>
      <c r="W75" s="2">
        <f>$U$27+$U$36+$U$49+$W$45</f>
        <v>0</v>
      </c>
      <c r="X75" s="2">
        <f>(U75+W75)/2</f>
        <v>0</v>
      </c>
    </row>
    <row r="76" spans="2:24" ht="12.75">
      <c r="B76" s="1" t="str">
        <f>I11</f>
        <v>TV Stammheim 3</v>
      </c>
      <c r="C76" s="1"/>
      <c r="G76" s="47" t="str">
        <f>W26</f>
        <v>0</v>
      </c>
      <c r="H76" s="47" t="str">
        <f>U32</f>
        <v>0</v>
      </c>
      <c r="I76" s="47" t="str">
        <f>U37</f>
        <v>0</v>
      </c>
      <c r="J76" s="47" t="str">
        <f>U49</f>
        <v>0</v>
      </c>
      <c r="K76" s="126"/>
      <c r="L76" s="2"/>
      <c r="M76" s="2"/>
      <c r="N76" s="1" t="str">
        <f>$B$76</f>
        <v>TV Stammheim 3</v>
      </c>
      <c r="O76" s="2">
        <f>$Q$26+$O$32+$O$37+$O$49</f>
        <v>0</v>
      </c>
      <c r="P76" s="2" t="s">
        <v>5</v>
      </c>
      <c r="Q76" s="2">
        <f>$O$26+$Q$32+$Q$37+$Q$49</f>
        <v>0</v>
      </c>
      <c r="S76" s="2">
        <f>O76-Q76</f>
        <v>0</v>
      </c>
      <c r="U76" s="2">
        <f>$W$26+$U$32+$U$37+$U$49</f>
        <v>0</v>
      </c>
      <c r="V76" s="2" t="s">
        <v>5</v>
      </c>
      <c r="W76" s="2">
        <f>$U$26+$W$32+$W$37+$W$49</f>
        <v>0</v>
      </c>
      <c r="X76" s="2">
        <f>(U76+W76)/2</f>
        <v>0</v>
      </c>
    </row>
    <row r="77" spans="2:24" ht="12.75">
      <c r="B77" s="1" t="str">
        <f>I12</f>
        <v>TV Hohenklingen</v>
      </c>
      <c r="C77" s="1"/>
      <c r="G77" s="47" t="str">
        <f>U27</f>
        <v>0</v>
      </c>
      <c r="H77" s="47" t="str">
        <f>W32</f>
        <v>0</v>
      </c>
      <c r="I77" s="47" t="str">
        <f>W44</f>
        <v>0</v>
      </c>
      <c r="J77" s="47" t="str">
        <f>U50</f>
        <v>0</v>
      </c>
      <c r="K77" s="126"/>
      <c r="L77" s="2"/>
      <c r="M77" s="2"/>
      <c r="N77" s="1" t="str">
        <f>$B$75</f>
        <v>NLV Vaihingen 2</v>
      </c>
      <c r="O77" s="2">
        <f>$O$26+$Q$31+$O$44+$O$36</f>
        <v>0</v>
      </c>
      <c r="P77" s="2" t="s">
        <v>5</v>
      </c>
      <c r="Q77" s="2">
        <f>$Q$26+$O$31+$Q$36+$Q$44</f>
        <v>0</v>
      </c>
      <c r="S77" s="2">
        <f>O77-Q77</f>
        <v>0</v>
      </c>
      <c r="U77" s="2">
        <f>$U$26+$W$31+$U$36+$U$44</f>
        <v>0</v>
      </c>
      <c r="V77" s="2" t="s">
        <v>5</v>
      </c>
      <c r="W77" s="2">
        <f>$W$26+$U$31+$W$36+$W$44</f>
        <v>0</v>
      </c>
      <c r="X77" s="2">
        <f>(U77+W77)/2</f>
        <v>0</v>
      </c>
    </row>
    <row r="78" spans="2:24" ht="12.75">
      <c r="B78" s="1" t="str">
        <f>I13</f>
        <v>TSV Ötisheim 1</v>
      </c>
      <c r="C78" s="1"/>
      <c r="G78" s="47" t="str">
        <f>W27</f>
        <v>0</v>
      </c>
      <c r="H78" s="47" t="str">
        <f>W36</f>
        <v>0</v>
      </c>
      <c r="I78" s="47" t="str">
        <f>U45</f>
        <v>0</v>
      </c>
      <c r="J78" s="47" t="str">
        <f>W49</f>
        <v>0</v>
      </c>
      <c r="K78" s="126"/>
      <c r="L78" s="2"/>
      <c r="M78" s="2"/>
      <c r="N78" s="1" t="str">
        <f>$B$79</f>
        <v>TSV Grafenau</v>
      </c>
      <c r="O78" s="2">
        <f>$O$31+$Q$37+$Q$50+$Q$45</f>
        <v>0</v>
      </c>
      <c r="P78" s="2" t="s">
        <v>5</v>
      </c>
      <c r="Q78" s="2">
        <f>$Q$31+$O$45+$O$37+$O$50</f>
        <v>0</v>
      </c>
      <c r="S78" s="2">
        <f>O78-Q78</f>
        <v>0</v>
      </c>
      <c r="U78" s="2">
        <f>$W$45+$W$37+$U$31+$W$50</f>
        <v>0</v>
      </c>
      <c r="V78" s="2" t="s">
        <v>5</v>
      </c>
      <c r="W78" s="2">
        <f>$U$45+$W$31+$U$50+$U$37</f>
        <v>0</v>
      </c>
      <c r="X78" s="2">
        <f>(U78+W78)/2</f>
        <v>0</v>
      </c>
    </row>
    <row r="79" spans="2:24" ht="12.75">
      <c r="B79" s="1" t="str">
        <f>I14</f>
        <v>TSV Grafenau</v>
      </c>
      <c r="C79" s="1"/>
      <c r="G79" s="47" t="str">
        <f>U31</f>
        <v>0</v>
      </c>
      <c r="H79" s="47" t="str">
        <f>W37</f>
        <v>0</v>
      </c>
      <c r="I79" s="47" t="str">
        <f>W45</f>
        <v>0</v>
      </c>
      <c r="J79" s="47" t="str">
        <f>W50</f>
        <v>0</v>
      </c>
      <c r="K79" s="126"/>
      <c r="L79" s="2"/>
      <c r="M79" s="2"/>
      <c r="N79" s="1" t="str">
        <f>$B$77</f>
        <v>TV Hohenklingen</v>
      </c>
      <c r="O79" s="2">
        <f>$O$27+$Q$32+$Q$44+$O$50</f>
        <v>0</v>
      </c>
      <c r="P79" s="2" t="s">
        <v>5</v>
      </c>
      <c r="Q79" s="2">
        <f>$Q$27+$O$32+$O$44+$Q$50</f>
        <v>0</v>
      </c>
      <c r="S79" s="2">
        <f>O79-Q79</f>
        <v>0</v>
      </c>
      <c r="U79" s="2">
        <f>$U$27+$W$32+$W$44+$U$50</f>
        <v>0</v>
      </c>
      <c r="V79" s="2" t="s">
        <v>5</v>
      </c>
      <c r="W79" s="2">
        <f>$W$27+$U$32+$U$44+$W$50</f>
        <v>0</v>
      </c>
      <c r="X79" s="2">
        <f>(U79+W79)/2</f>
        <v>0</v>
      </c>
    </row>
    <row r="82" spans="2:24" ht="19.5" customHeight="1">
      <c r="B82" s="150" t="s">
        <v>77</v>
      </c>
      <c r="C82" s="151"/>
      <c r="D82" s="151"/>
      <c r="E82" s="152"/>
      <c r="F82" s="150" t="s">
        <v>57</v>
      </c>
      <c r="G82" s="152"/>
      <c r="H82" s="150" t="s">
        <v>4</v>
      </c>
      <c r="I82" s="151"/>
      <c r="J82" s="152"/>
      <c r="K82" s="150" t="s">
        <v>11</v>
      </c>
      <c r="L82" s="152"/>
      <c r="M82" s="73"/>
      <c r="N82" s="73"/>
      <c r="O82" s="73"/>
      <c r="P82" s="73"/>
      <c r="Q82" s="74"/>
      <c r="R82" s="74"/>
      <c r="S82" s="74"/>
      <c r="T82" s="74"/>
      <c r="U82" s="74"/>
      <c r="V82" s="74"/>
      <c r="W82" s="74"/>
      <c r="X82" s="73"/>
    </row>
    <row r="83" spans="2:24" ht="19.5" customHeight="1">
      <c r="B83" s="76" t="s">
        <v>25</v>
      </c>
      <c r="C83" s="142">
        <f>IF(X75&lt;4,"",$N$75)</f>
      </c>
      <c r="D83" s="143"/>
      <c r="E83" s="144"/>
      <c r="F83" s="153">
        <f>IF(X75&lt;4,"",$X$75)</f>
      </c>
      <c r="G83" s="154"/>
      <c r="H83" s="147">
        <f>IF(X75&lt;4,"",$U$75)</f>
      </c>
      <c r="I83" s="148"/>
      <c r="J83" s="149"/>
      <c r="K83" s="147">
        <f>IF(X75&lt;4,"",$S$75)</f>
      </c>
      <c r="L83" s="149"/>
      <c r="M83" s="73"/>
      <c r="N83" s="73"/>
      <c r="O83" s="73"/>
      <c r="P83" s="73"/>
      <c r="Q83" s="74"/>
      <c r="R83" s="74"/>
      <c r="S83" s="74"/>
      <c r="T83" s="74"/>
      <c r="U83" s="74"/>
      <c r="V83" s="74"/>
      <c r="W83" s="77"/>
      <c r="X83" s="73"/>
    </row>
    <row r="84" spans="2:24" ht="19.5" customHeight="1">
      <c r="B84" s="76" t="s">
        <v>26</v>
      </c>
      <c r="C84" s="142">
        <f>IF(X76&lt;4,"",$N$76)</f>
      </c>
      <c r="D84" s="143"/>
      <c r="E84" s="144"/>
      <c r="F84" s="153">
        <f>IF(X76&lt;4,"",$X$76)</f>
      </c>
      <c r="G84" s="154"/>
      <c r="H84" s="147">
        <f>IF(X76&lt;4,"",$U$76)</f>
      </c>
      <c r="I84" s="148"/>
      <c r="J84" s="149"/>
      <c r="K84" s="147">
        <f>IF(X76&lt;4,"",$S$76)</f>
      </c>
      <c r="L84" s="149"/>
      <c r="M84" s="73"/>
      <c r="N84" s="73"/>
      <c r="O84" s="73"/>
      <c r="P84" s="73"/>
      <c r="Q84" s="74"/>
      <c r="R84" s="74"/>
      <c r="S84" s="74"/>
      <c r="T84" s="74"/>
      <c r="U84" s="74"/>
      <c r="V84" s="74"/>
      <c r="W84" s="77"/>
      <c r="X84" s="73"/>
    </row>
    <row r="85" spans="2:24" ht="19.5" customHeight="1">
      <c r="B85" s="76" t="s">
        <v>27</v>
      </c>
      <c r="C85" s="142">
        <f>IF(X77&lt;4,"",$N$77)</f>
      </c>
      <c r="D85" s="143"/>
      <c r="E85" s="144"/>
      <c r="F85" s="153">
        <f>IF(X77&lt;4,"",$X$77)</f>
      </c>
      <c r="G85" s="154"/>
      <c r="H85" s="147">
        <f>IF(X77&lt;4,"",$U$77)</f>
      </c>
      <c r="I85" s="148"/>
      <c r="J85" s="149"/>
      <c r="K85" s="147">
        <f>IF(X77&lt;4,"",$S$77)</f>
      </c>
      <c r="L85" s="149"/>
      <c r="M85" s="73"/>
      <c r="N85" s="73"/>
      <c r="O85" s="73"/>
      <c r="P85" s="73"/>
      <c r="Q85" s="74"/>
      <c r="R85" s="74"/>
      <c r="S85" s="74"/>
      <c r="T85" s="74"/>
      <c r="U85" s="74"/>
      <c r="V85" s="74"/>
      <c r="W85" s="74"/>
      <c r="X85" s="73"/>
    </row>
    <row r="86" spans="2:24" ht="19.5" customHeight="1">
      <c r="B86" s="76" t="s">
        <v>29</v>
      </c>
      <c r="C86" s="142">
        <f>IF(X78&lt;4,"",$N$78)</f>
      </c>
      <c r="D86" s="143"/>
      <c r="E86" s="144"/>
      <c r="F86" s="153">
        <f>IF(X78&lt;4,"",$X$78)</f>
      </c>
      <c r="G86" s="154"/>
      <c r="H86" s="147">
        <f>IF(X78&lt;4,"",$U$78)</f>
      </c>
      <c r="I86" s="148"/>
      <c r="J86" s="149"/>
      <c r="K86" s="147">
        <f>IF(X78&lt;4,"",$S$78)</f>
      </c>
      <c r="L86" s="149"/>
      <c r="M86" s="73"/>
      <c r="N86" s="73"/>
      <c r="O86" s="73"/>
      <c r="P86" s="73"/>
      <c r="Q86" s="74"/>
      <c r="R86" s="74"/>
      <c r="S86" s="74"/>
      <c r="T86" s="74"/>
      <c r="U86" s="74"/>
      <c r="V86" s="74"/>
      <c r="W86" s="77"/>
      <c r="X86" s="73"/>
    </row>
    <row r="87" spans="2:24" ht="19.5" customHeight="1">
      <c r="B87" s="76" t="s">
        <v>28</v>
      </c>
      <c r="C87" s="142">
        <f>IF(X79&lt;4,"",$N$79)</f>
      </c>
      <c r="D87" s="143"/>
      <c r="E87" s="144"/>
      <c r="F87" s="153">
        <f>IF(X79&lt;4,"",$X$79)</f>
      </c>
      <c r="G87" s="154"/>
      <c r="H87" s="147">
        <f>IF(X79&lt;4,"",$U$79)</f>
      </c>
      <c r="I87" s="148"/>
      <c r="J87" s="149"/>
      <c r="K87" s="147">
        <f>IF(X79&lt;4,"",$S$79)</f>
      </c>
      <c r="L87" s="149"/>
      <c r="M87" s="73"/>
      <c r="N87" s="73"/>
      <c r="O87" s="73"/>
      <c r="P87" s="73"/>
      <c r="Q87" s="74"/>
      <c r="R87" s="74"/>
      <c r="S87" s="74"/>
      <c r="T87" s="74"/>
      <c r="U87" s="74"/>
      <c r="V87" s="74"/>
      <c r="W87" s="77"/>
      <c r="X87" s="73"/>
    </row>
    <row r="88" spans="21:24" ht="19.5" customHeight="1">
      <c r="U88" s="135"/>
      <c r="V88" s="135"/>
      <c r="W88" s="135"/>
      <c r="X88" s="137"/>
    </row>
    <row r="89" spans="1:24" ht="12.75">
      <c r="A89" s="2" t="s">
        <v>85</v>
      </c>
      <c r="B89" s="44">
        <v>26</v>
      </c>
      <c r="C89" s="44">
        <v>1</v>
      </c>
      <c r="D89" s="44" t="s">
        <v>78</v>
      </c>
      <c r="E89" s="4" t="str">
        <f>IF(C70="","5. Gruppe A",C70)</f>
        <v>5. Gruppe A</v>
      </c>
      <c r="F89" s="4" t="s">
        <v>5</v>
      </c>
      <c r="G89" s="145" t="str">
        <f>IF(C87="","5. Gruppe B",C87)</f>
        <v>5. Gruppe B</v>
      </c>
      <c r="H89" s="145"/>
      <c r="I89" s="145"/>
      <c r="J89" s="145"/>
      <c r="K89" s="145"/>
      <c r="L89" s="145"/>
      <c r="M89" s="4"/>
      <c r="N89" s="4" t="str">
        <f>IF(C67="","2. Gruppe A",C67)</f>
        <v>2. Gruppe A</v>
      </c>
      <c r="O89" s="119"/>
      <c r="P89" s="118" t="s">
        <v>5</v>
      </c>
      <c r="Q89" s="119"/>
      <c r="R89" s="4"/>
      <c r="S89" s="4"/>
      <c r="T89" s="4"/>
      <c r="U89" s="136" t="str">
        <f>IF(O89="","0",IF(O89=Q89,"1",IF(O89&gt;Q89,"2","0")))</f>
        <v>0</v>
      </c>
      <c r="V89" s="135" t="s">
        <v>5</v>
      </c>
      <c r="W89" s="136" t="str">
        <f>IF(Q89="","0",IF(Q89=O89,"1",IF(Q89&gt;O89,"2","0")))</f>
        <v>0</v>
      </c>
      <c r="X89" s="137"/>
    </row>
    <row r="90" spans="2:24" ht="12.75">
      <c r="B90" s="44">
        <v>27</v>
      </c>
      <c r="C90" s="44">
        <v>2</v>
      </c>
      <c r="D90" s="44" t="s">
        <v>79</v>
      </c>
      <c r="E90" s="4" t="str">
        <f>IF(C69="","4. Gruppe A",C69)</f>
        <v>4. Gruppe A</v>
      </c>
      <c r="F90" s="4" t="s">
        <v>5</v>
      </c>
      <c r="G90" s="145" t="str">
        <f>IF(C86="","4. Gruppe B",C86)</f>
        <v>4. Gruppe B</v>
      </c>
      <c r="H90" s="145"/>
      <c r="I90" s="145"/>
      <c r="J90" s="145"/>
      <c r="K90" s="145"/>
      <c r="L90" s="145"/>
      <c r="M90" s="133"/>
      <c r="N90" s="4" t="str">
        <f>IF(C84="","2. Gruppe B",C84)</f>
        <v>2. Gruppe B</v>
      </c>
      <c r="O90" s="119"/>
      <c r="P90" s="118" t="s">
        <v>5</v>
      </c>
      <c r="Q90" s="119"/>
      <c r="R90" s="4"/>
      <c r="S90" s="4"/>
      <c r="T90" s="4"/>
      <c r="U90" s="136" t="str">
        <f>IF(O90="","0",IF(O90=Q90,"1",IF(O90&gt;Q90,"2","0")))</f>
        <v>0</v>
      </c>
      <c r="V90" s="135" t="s">
        <v>5</v>
      </c>
      <c r="W90" s="136" t="str">
        <f>IF(Q90="","0",IF(Q90=O90,"1",IF(Q90&gt;O90,"2","0")))</f>
        <v>0</v>
      </c>
      <c r="X90" s="137"/>
    </row>
    <row r="91" spans="2:24" ht="12.75">
      <c r="B91" s="44">
        <v>28</v>
      </c>
      <c r="C91" s="44">
        <v>3</v>
      </c>
      <c r="D91" s="44" t="s">
        <v>80</v>
      </c>
      <c r="E91" s="4" t="str">
        <f>IF(C68="","3. Gruppe A",C68)</f>
        <v>3. Gruppe A</v>
      </c>
      <c r="F91" s="4" t="s">
        <v>5</v>
      </c>
      <c r="G91" s="145" t="str">
        <f>IF(C85="","3. Gruppe B",C85)</f>
        <v>3. Gruppe B</v>
      </c>
      <c r="H91" s="145"/>
      <c r="I91" s="145"/>
      <c r="J91" s="145"/>
      <c r="K91" s="145"/>
      <c r="L91" s="145"/>
      <c r="M91" s="4"/>
      <c r="N91" s="4" t="str">
        <f>IF(C66="","1. Gruppe A",C66)</f>
        <v>1. Gruppe A</v>
      </c>
      <c r="O91" s="119"/>
      <c r="P91" s="118" t="s">
        <v>5</v>
      </c>
      <c r="Q91" s="119"/>
      <c r="R91" s="4"/>
      <c r="S91" s="4"/>
      <c r="T91" s="4"/>
      <c r="U91" s="136" t="str">
        <f>IF(O91="","0",IF(O91=Q91,"1",IF(O91&gt;Q91,"2","0")))</f>
        <v>0</v>
      </c>
      <c r="V91" s="135" t="s">
        <v>5</v>
      </c>
      <c r="W91" s="136" t="str">
        <f>IF(Q91="","0",IF(Q91=O91,"1",IF(Q91&gt;O91,"2","0")))</f>
        <v>0</v>
      </c>
      <c r="X91" s="137"/>
    </row>
    <row r="92" spans="5:24" ht="12.75">
      <c r="E92" s="4"/>
      <c r="F92" s="2"/>
      <c r="G92" s="145"/>
      <c r="H92" s="145"/>
      <c r="I92" s="145"/>
      <c r="J92" s="145"/>
      <c r="K92" s="145"/>
      <c r="L92" s="145"/>
      <c r="M92" s="2"/>
      <c r="N92" s="2"/>
      <c r="U92" s="135"/>
      <c r="V92" s="135"/>
      <c r="W92" s="135"/>
      <c r="X92" s="137"/>
    </row>
    <row r="93" spans="2:24" ht="12.75">
      <c r="B93" s="44">
        <v>29</v>
      </c>
      <c r="C93" s="44">
        <v>2</v>
      </c>
      <c r="D93" s="44" t="s">
        <v>81</v>
      </c>
      <c r="E93" s="4" t="str">
        <f>IF(C67="","2. Gruppe A",C67)</f>
        <v>2. Gruppe A</v>
      </c>
      <c r="F93" s="4" t="s">
        <v>5</v>
      </c>
      <c r="G93" s="145" t="str">
        <f>IF(C84="","2. Gruppe B",C84)</f>
        <v>2. Gruppe B</v>
      </c>
      <c r="H93" s="145"/>
      <c r="I93" s="145"/>
      <c r="J93" s="145"/>
      <c r="K93" s="145"/>
      <c r="L93" s="145"/>
      <c r="M93" s="4"/>
      <c r="N93" s="4" t="str">
        <f>IF(C70="","5. Gruppe A",C70)</f>
        <v>5. Gruppe A</v>
      </c>
      <c r="O93" s="119"/>
      <c r="P93" s="118" t="s">
        <v>5</v>
      </c>
      <c r="Q93" s="119"/>
      <c r="R93" s="4"/>
      <c r="S93" s="4"/>
      <c r="T93" s="4"/>
      <c r="U93" s="136" t="str">
        <f>IF(O93="","0",IF(O93=Q93,"1",IF(O93&gt;Q93,"2","0")))</f>
        <v>0</v>
      </c>
      <c r="V93" s="135" t="s">
        <v>5</v>
      </c>
      <c r="W93" s="136" t="str">
        <f>IF(Q93="","0",IF(Q93=O93,"1",IF(Q93&gt;O93,"2","0")))</f>
        <v>0</v>
      </c>
      <c r="X93" s="137"/>
    </row>
    <row r="94" spans="2:24" ht="12.75">
      <c r="B94" s="44">
        <v>30</v>
      </c>
      <c r="C94" s="44">
        <v>1</v>
      </c>
      <c r="D94" s="2" t="s">
        <v>82</v>
      </c>
      <c r="E94" s="4" t="str">
        <f>IF(C66="","1. Gruppe A",C66)</f>
        <v>1. Gruppe A</v>
      </c>
      <c r="F94" s="4" t="s">
        <v>5</v>
      </c>
      <c r="G94" s="145" t="str">
        <f>IF(C83="","1. Gruppe B",C83)</f>
        <v>1. Gruppe B</v>
      </c>
      <c r="H94" s="145"/>
      <c r="I94" s="145"/>
      <c r="J94" s="145"/>
      <c r="K94" s="145"/>
      <c r="L94" s="145"/>
      <c r="M94" s="2"/>
      <c r="N94" s="2" t="str">
        <f>IF(C87="","5. Gruppe B",C87)</f>
        <v>5. Gruppe B</v>
      </c>
      <c r="O94" s="119"/>
      <c r="P94" s="118" t="s">
        <v>5</v>
      </c>
      <c r="Q94" s="119"/>
      <c r="R94" s="4"/>
      <c r="S94" s="4"/>
      <c r="T94" s="4"/>
      <c r="U94" s="136" t="str">
        <f>IF(O94="","0",IF(O94=Q94,"1",IF(O94&gt;Q94,"2","0")))</f>
        <v>0</v>
      </c>
      <c r="V94" s="135" t="s">
        <v>5</v>
      </c>
      <c r="W94" s="136" t="str">
        <f>IF(Q94="","0",IF(Q94=O94,"1",IF(Q94&gt;O94,"2","0")))</f>
        <v>0</v>
      </c>
      <c r="X94" s="137"/>
    </row>
    <row r="95" spans="21:24" ht="12.75">
      <c r="U95" s="135"/>
      <c r="V95" s="135"/>
      <c r="W95" s="135"/>
      <c r="X95" s="137"/>
    </row>
    <row r="96" spans="21:24" ht="12.75">
      <c r="U96" s="135"/>
      <c r="V96" s="135"/>
      <c r="W96" s="135"/>
      <c r="X96" s="137"/>
    </row>
    <row r="97" spans="1:23" s="73" customFormat="1" ht="19.5" customHeight="1">
      <c r="A97" s="105"/>
      <c r="D97" s="146" t="s">
        <v>88</v>
      </c>
      <c r="E97" s="146"/>
      <c r="F97" s="146"/>
      <c r="G97" s="146"/>
      <c r="H97" s="146"/>
      <c r="O97" s="74"/>
      <c r="P97" s="74"/>
      <c r="Q97" s="74"/>
      <c r="R97" s="74"/>
      <c r="S97" s="74"/>
      <c r="T97" s="74"/>
      <c r="U97" s="74"/>
      <c r="V97" s="74"/>
      <c r="W97" s="74"/>
    </row>
    <row r="98" spans="1:23" s="73" customFormat="1" ht="19.5" customHeight="1">
      <c r="A98" s="105"/>
      <c r="D98" s="127" t="s">
        <v>36</v>
      </c>
      <c r="E98" s="147" t="s">
        <v>33</v>
      </c>
      <c r="F98" s="148"/>
      <c r="G98" s="148"/>
      <c r="H98" s="149"/>
      <c r="O98" s="74"/>
      <c r="P98" s="74"/>
      <c r="Q98" s="74"/>
      <c r="R98" s="74"/>
      <c r="S98" s="74"/>
      <c r="T98" s="74"/>
      <c r="U98" s="74"/>
      <c r="V98" s="74"/>
      <c r="W98" s="74"/>
    </row>
    <row r="99" spans="4:23" s="73" customFormat="1" ht="19.5" customHeight="1">
      <c r="D99" s="128">
        <v>1</v>
      </c>
      <c r="E99" s="142">
        <f>IF(O94&lt;1,"",IF(O94&gt;Q94,E94,G94))</f>
      </c>
      <c r="F99" s="143"/>
      <c r="G99" s="143"/>
      <c r="H99" s="144"/>
      <c r="O99" s="74"/>
      <c r="P99" s="74"/>
      <c r="Q99" s="74"/>
      <c r="R99" s="74"/>
      <c r="S99" s="74"/>
      <c r="T99" s="74"/>
      <c r="U99" s="74"/>
      <c r="V99" s="74"/>
      <c r="W99" s="74"/>
    </row>
    <row r="100" spans="4:23" s="73" customFormat="1" ht="19.5" customHeight="1">
      <c r="D100" s="128">
        <v>2</v>
      </c>
      <c r="E100" s="142">
        <f>IF(O94&lt;1,"",IF(O94&lt;Q94,E94,G94))</f>
      </c>
      <c r="F100" s="143"/>
      <c r="G100" s="143"/>
      <c r="H100" s="144"/>
      <c r="O100" s="74"/>
      <c r="P100" s="74"/>
      <c r="Q100" s="74"/>
      <c r="R100" s="74"/>
      <c r="S100" s="74"/>
      <c r="T100" s="74"/>
      <c r="U100" s="74"/>
      <c r="V100" s="74"/>
      <c r="W100" s="74"/>
    </row>
    <row r="101" spans="4:23" s="73" customFormat="1" ht="19.5" customHeight="1">
      <c r="D101" s="128">
        <v>3</v>
      </c>
      <c r="E101" s="142">
        <f>IF(O93&lt;1,"",IF(O93&gt;Q93,E93,G93))</f>
      </c>
      <c r="F101" s="143"/>
      <c r="G101" s="143"/>
      <c r="H101" s="144"/>
      <c r="O101" s="74"/>
      <c r="P101" s="74"/>
      <c r="Q101" s="74"/>
      <c r="R101" s="74"/>
      <c r="S101" s="74"/>
      <c r="T101" s="74"/>
      <c r="U101" s="74"/>
      <c r="V101" s="74"/>
      <c r="W101" s="74"/>
    </row>
    <row r="102" spans="4:23" s="73" customFormat="1" ht="19.5" customHeight="1">
      <c r="D102" s="128">
        <v>4</v>
      </c>
      <c r="E102" s="142">
        <f>IF(O93&lt;1,"",IF(O93&lt;Q93,E93,G93))</f>
      </c>
      <c r="F102" s="143"/>
      <c r="G102" s="143"/>
      <c r="H102" s="144"/>
      <c r="O102" s="74"/>
      <c r="P102" s="74"/>
      <c r="Q102" s="74"/>
      <c r="R102" s="74"/>
      <c r="S102" s="74"/>
      <c r="T102" s="74"/>
      <c r="U102" s="74"/>
      <c r="V102" s="74"/>
      <c r="W102" s="74"/>
    </row>
    <row r="103" spans="4:23" s="73" customFormat="1" ht="19.5" customHeight="1">
      <c r="D103" s="128">
        <v>5</v>
      </c>
      <c r="E103" s="142">
        <f>IF(O91&lt;1,"",IF(O91&gt;Q91,E91,G91))</f>
      </c>
      <c r="F103" s="143"/>
      <c r="G103" s="143"/>
      <c r="H103" s="144"/>
      <c r="O103" s="74"/>
      <c r="P103" s="74"/>
      <c r="Q103" s="74"/>
      <c r="R103" s="74"/>
      <c r="S103" s="74"/>
      <c r="T103" s="74"/>
      <c r="U103" s="74"/>
      <c r="V103" s="74"/>
      <c r="W103" s="74"/>
    </row>
    <row r="104" spans="4:23" s="73" customFormat="1" ht="19.5" customHeight="1">
      <c r="D104" s="128">
        <v>6</v>
      </c>
      <c r="E104" s="142">
        <f>IF(O91&lt;1,"",IF(O91&lt;Q91,E91,G91))</f>
      </c>
      <c r="F104" s="143"/>
      <c r="G104" s="143"/>
      <c r="H104" s="144"/>
      <c r="O104" s="74"/>
      <c r="P104" s="74"/>
      <c r="Q104" s="74"/>
      <c r="R104" s="74"/>
      <c r="S104" s="74"/>
      <c r="T104" s="74"/>
      <c r="U104" s="74"/>
      <c r="V104" s="74"/>
      <c r="W104" s="74"/>
    </row>
    <row r="105" spans="4:23" s="73" customFormat="1" ht="19.5" customHeight="1">
      <c r="D105" s="128">
        <v>7</v>
      </c>
      <c r="E105" s="142">
        <f>IF(O90&lt;1,"",IF(O90&gt;Q90,E90,G90))</f>
      </c>
      <c r="F105" s="143"/>
      <c r="G105" s="143"/>
      <c r="H105" s="144"/>
      <c r="O105" s="74"/>
      <c r="P105" s="74"/>
      <c r="Q105" s="74"/>
      <c r="R105" s="74"/>
      <c r="S105" s="74"/>
      <c r="T105" s="74"/>
      <c r="U105" s="74"/>
      <c r="V105" s="74"/>
      <c r="W105" s="74"/>
    </row>
    <row r="106" spans="4:23" s="73" customFormat="1" ht="19.5" customHeight="1">
      <c r="D106" s="128">
        <v>8</v>
      </c>
      <c r="E106" s="142">
        <f>IF(O90&lt;1,"",IF(O90&lt;Q90,E90,G90))</f>
      </c>
      <c r="F106" s="143"/>
      <c r="G106" s="143"/>
      <c r="H106" s="144"/>
      <c r="O106" s="74"/>
      <c r="P106" s="74"/>
      <c r="Q106" s="74"/>
      <c r="R106" s="74"/>
      <c r="S106" s="74"/>
      <c r="T106" s="74"/>
      <c r="U106" s="74"/>
      <c r="V106" s="74"/>
      <c r="W106" s="74"/>
    </row>
    <row r="107" spans="4:23" s="73" customFormat="1" ht="19.5" customHeight="1">
      <c r="D107" s="128">
        <v>9</v>
      </c>
      <c r="E107" s="142">
        <f>IF(O89&lt;1,"",IF(O89&gt;Q89,E89,G89))</f>
      </c>
      <c r="F107" s="143"/>
      <c r="G107" s="143"/>
      <c r="H107" s="144"/>
      <c r="O107" s="74"/>
      <c r="P107" s="74"/>
      <c r="Q107" s="74"/>
      <c r="R107" s="74"/>
      <c r="S107" s="74"/>
      <c r="T107" s="74"/>
      <c r="U107" s="74"/>
      <c r="V107" s="74"/>
      <c r="W107" s="74"/>
    </row>
    <row r="108" spans="4:23" s="73" customFormat="1" ht="19.5" customHeight="1">
      <c r="D108" s="128">
        <v>10</v>
      </c>
      <c r="E108" s="142">
        <f>IF(O89&lt;1,"",IF(O89&lt;Q89,E89,G89))</f>
      </c>
      <c r="F108" s="143"/>
      <c r="G108" s="143"/>
      <c r="H108" s="144"/>
      <c r="O108" s="74"/>
      <c r="P108" s="74"/>
      <c r="Q108" s="74"/>
      <c r="R108" s="74"/>
      <c r="S108" s="74"/>
      <c r="T108" s="74"/>
      <c r="U108" s="74"/>
      <c r="V108" s="74"/>
      <c r="W108" s="74"/>
    </row>
    <row r="109" spans="4:23" s="73" customFormat="1" ht="19.5" customHeight="1">
      <c r="D109" s="128">
        <v>11</v>
      </c>
      <c r="E109" s="142">
        <f>C71</f>
      </c>
      <c r="F109" s="143"/>
      <c r="G109" s="143"/>
      <c r="H109" s="144"/>
      <c r="O109" s="74"/>
      <c r="P109" s="74"/>
      <c r="Q109" s="74"/>
      <c r="R109" s="74"/>
      <c r="S109" s="74"/>
      <c r="T109" s="74"/>
      <c r="U109" s="74"/>
      <c r="V109" s="74"/>
      <c r="W109" s="74"/>
    </row>
    <row r="110" spans="4:23" s="73" customFormat="1" ht="12.75">
      <c r="D110" s="74"/>
      <c r="O110" s="74"/>
      <c r="P110" s="74"/>
      <c r="Q110" s="74"/>
      <c r="R110" s="74"/>
      <c r="S110" s="74"/>
      <c r="T110" s="74"/>
      <c r="U110" s="74"/>
      <c r="V110" s="74"/>
      <c r="W110" s="74"/>
    </row>
    <row r="111" spans="4:23" s="73" customFormat="1" ht="12.75">
      <c r="D111" s="74"/>
      <c r="O111" s="74"/>
      <c r="P111" s="74"/>
      <c r="Q111" s="74"/>
      <c r="R111" s="74"/>
      <c r="S111" s="74"/>
      <c r="T111" s="74"/>
      <c r="U111" s="74"/>
      <c r="V111" s="74"/>
      <c r="W111" s="74"/>
    </row>
  </sheetData>
  <sheetProtection/>
  <mergeCells count="99">
    <mergeCell ref="E105:H105"/>
    <mergeCell ref="E106:H106"/>
    <mergeCell ref="E107:H107"/>
    <mergeCell ref="E1:P1"/>
    <mergeCell ref="E5:P5"/>
    <mergeCell ref="G10:H10"/>
    <mergeCell ref="G21:L21"/>
    <mergeCell ref="G22:L22"/>
    <mergeCell ref="G24:L24"/>
    <mergeCell ref="G25:L25"/>
    <mergeCell ref="G26:L26"/>
    <mergeCell ref="G27:L27"/>
    <mergeCell ref="G29:L29"/>
    <mergeCell ref="G30:L30"/>
    <mergeCell ref="G31:L31"/>
    <mergeCell ref="G32:L32"/>
    <mergeCell ref="G34:L34"/>
    <mergeCell ref="G35:L35"/>
    <mergeCell ref="G36:L36"/>
    <mergeCell ref="G37:L37"/>
    <mergeCell ref="G39:L39"/>
    <mergeCell ref="G40:L40"/>
    <mergeCell ref="G42:L42"/>
    <mergeCell ref="G43:L43"/>
    <mergeCell ref="G44:L44"/>
    <mergeCell ref="G45:L45"/>
    <mergeCell ref="G47:L47"/>
    <mergeCell ref="G48:L48"/>
    <mergeCell ref="G49:L49"/>
    <mergeCell ref="G50:L50"/>
    <mergeCell ref="G52:L52"/>
    <mergeCell ref="B65:E65"/>
    <mergeCell ref="F65:G65"/>
    <mergeCell ref="H65:J65"/>
    <mergeCell ref="K65:L65"/>
    <mergeCell ref="C66:E66"/>
    <mergeCell ref="F66:G66"/>
    <mergeCell ref="H66:J66"/>
    <mergeCell ref="K66:L66"/>
    <mergeCell ref="C67:E67"/>
    <mergeCell ref="F67:G67"/>
    <mergeCell ref="H67:J67"/>
    <mergeCell ref="K67:L67"/>
    <mergeCell ref="C68:E68"/>
    <mergeCell ref="F68:G68"/>
    <mergeCell ref="H68:J68"/>
    <mergeCell ref="K68:L68"/>
    <mergeCell ref="C69:E69"/>
    <mergeCell ref="F69:G69"/>
    <mergeCell ref="H69:J69"/>
    <mergeCell ref="K69:L69"/>
    <mergeCell ref="C70:E70"/>
    <mergeCell ref="F70:G70"/>
    <mergeCell ref="H70:J70"/>
    <mergeCell ref="K70:L70"/>
    <mergeCell ref="C71:E71"/>
    <mergeCell ref="F71:G71"/>
    <mergeCell ref="H71:J71"/>
    <mergeCell ref="K71:L71"/>
    <mergeCell ref="B82:E82"/>
    <mergeCell ref="F82:G82"/>
    <mergeCell ref="H82:J82"/>
    <mergeCell ref="K82:L82"/>
    <mergeCell ref="C83:E83"/>
    <mergeCell ref="F83:G83"/>
    <mergeCell ref="H83:J83"/>
    <mergeCell ref="K83:L83"/>
    <mergeCell ref="C84:E84"/>
    <mergeCell ref="F84:G84"/>
    <mergeCell ref="H84:J84"/>
    <mergeCell ref="K84:L84"/>
    <mergeCell ref="C85:E85"/>
    <mergeCell ref="F85:G85"/>
    <mergeCell ref="H85:J85"/>
    <mergeCell ref="K85:L85"/>
    <mergeCell ref="C86:E86"/>
    <mergeCell ref="F86:G86"/>
    <mergeCell ref="H86:J86"/>
    <mergeCell ref="K86:L86"/>
    <mergeCell ref="C87:E87"/>
    <mergeCell ref="F87:G87"/>
    <mergeCell ref="H87:J87"/>
    <mergeCell ref="K87:L87"/>
    <mergeCell ref="G89:L89"/>
    <mergeCell ref="G90:L90"/>
    <mergeCell ref="G91:L91"/>
    <mergeCell ref="G92:L92"/>
    <mergeCell ref="G93:L93"/>
    <mergeCell ref="G94:L94"/>
    <mergeCell ref="E109:H109"/>
    <mergeCell ref="D97:H97"/>
    <mergeCell ref="E98:H98"/>
    <mergeCell ref="E99:H99"/>
    <mergeCell ref="E100:H100"/>
    <mergeCell ref="E101:H101"/>
    <mergeCell ref="E108:H108"/>
    <mergeCell ref="E102:H102"/>
    <mergeCell ref="E103:H103"/>
    <mergeCell ref="E104:H104"/>
  </mergeCells>
  <printOptions/>
  <pageMargins left="0.1968503937007874" right="0.15748031496062992" top="0.7874015748031497" bottom="0.7874015748031497" header="0.31496062992125984" footer="0.31496062992125984"/>
  <pageSetup horizontalDpi="1200" verticalDpi="1200" orientation="portrait" paperSize="9" scale="80" r:id="rId2"/>
  <headerFooter>
    <oddHeader>&amp;CU8 STB-Hallensaison 2017/18</oddHeader>
  </headerFooter>
  <rowBreaks count="1" manualBreakCount="1">
    <brk id="54" max="23" man="1"/>
  </rowBreaks>
  <drawing r:id="rId1"/>
</worksheet>
</file>

<file path=xl/worksheets/sheet6.xml><?xml version="1.0" encoding="utf-8"?>
<worksheet xmlns="http://schemas.openxmlformats.org/spreadsheetml/2006/main" xmlns:r="http://schemas.openxmlformats.org/officeDocument/2006/relationships">
  <sheetPr codeName="Tabelle10"/>
  <dimension ref="A1:X111"/>
  <sheetViews>
    <sheetView showGridLines="0" workbookViewId="0" topLeftCell="A1">
      <selection activeCell="I15" sqref="I15"/>
    </sheetView>
  </sheetViews>
  <sheetFormatPr defaultColWidth="11.421875" defaultRowHeight="12.75"/>
  <cols>
    <col min="1" max="1" width="11.57421875" style="0" customWidth="1"/>
    <col min="2" max="2" width="5.57421875" style="0" customWidth="1"/>
    <col min="3" max="3" width="4.7109375" style="0" customWidth="1"/>
    <col min="4" max="4" width="8.57421875" style="2" customWidth="1"/>
    <col min="5" max="5" width="18.7109375" style="0" customWidth="1"/>
    <col min="6" max="6" width="2.8515625" style="0" customWidth="1"/>
    <col min="7" max="7" width="3.28125" style="0" customWidth="1"/>
    <col min="8" max="8" width="2.7109375" style="0" customWidth="1"/>
    <col min="9" max="10" width="2.8515625" style="0" customWidth="1"/>
    <col min="11" max="11" width="3.7109375" style="0" customWidth="1"/>
    <col min="12" max="12" width="2.57421875" style="0" customWidth="1"/>
    <col min="13" max="13" width="2.8515625" style="0" customWidth="1"/>
    <col min="14" max="14" width="18.8515625" style="0" customWidth="1"/>
    <col min="15" max="15" width="4.140625" style="2" customWidth="1"/>
    <col min="16" max="16" width="2.28125" style="2" customWidth="1"/>
    <col min="17" max="17" width="3.8515625" style="2" customWidth="1"/>
    <col min="18" max="18" width="2.421875" style="2" customWidth="1"/>
    <col min="19" max="19" width="3.8515625" style="2" customWidth="1"/>
    <col min="20" max="20" width="1.1484375" style="2" customWidth="1"/>
    <col min="21" max="21" width="5.140625" style="2" customWidth="1"/>
    <col min="22" max="22" width="1.57421875" style="2" customWidth="1"/>
    <col min="23" max="23" width="5.140625" style="2" customWidth="1"/>
    <col min="24" max="24" width="6.8515625" style="0" bestFit="1" customWidth="1"/>
  </cols>
  <sheetData>
    <row r="1" spans="1:23" s="7" customFormat="1" ht="12.75">
      <c r="A1" s="28" t="s">
        <v>6</v>
      </c>
      <c r="B1" s="35"/>
      <c r="C1" s="35"/>
      <c r="D1" s="43"/>
      <c r="E1" s="155">
        <f>Spielplan!C22</f>
        <v>43540</v>
      </c>
      <c r="F1" s="156"/>
      <c r="G1" s="156"/>
      <c r="H1" s="156"/>
      <c r="I1" s="156"/>
      <c r="J1" s="156"/>
      <c r="K1" s="156"/>
      <c r="L1" s="156"/>
      <c r="M1" s="156"/>
      <c r="N1" s="156"/>
      <c r="O1" s="156"/>
      <c r="P1" s="156"/>
      <c r="Q1" s="13"/>
      <c r="R1" s="13"/>
      <c r="S1" s="13"/>
      <c r="T1" s="13"/>
      <c r="U1" s="13"/>
      <c r="V1" s="13"/>
      <c r="W1" s="13"/>
    </row>
    <row r="2" spans="1:23" s="7" customFormat="1" ht="12.75">
      <c r="A2" s="28" t="s">
        <v>31</v>
      </c>
      <c r="B2" s="35"/>
      <c r="C2" s="35"/>
      <c r="D2" s="43"/>
      <c r="E2" s="67"/>
      <c r="F2" s="1"/>
      <c r="G2" s="1"/>
      <c r="H2" s="1"/>
      <c r="I2" s="1"/>
      <c r="J2" s="1"/>
      <c r="K2" s="1"/>
      <c r="L2" s="1"/>
      <c r="M2" s="1"/>
      <c r="N2" s="1"/>
      <c r="O2" s="1"/>
      <c r="P2" s="1"/>
      <c r="Q2" s="13"/>
      <c r="R2" s="13"/>
      <c r="S2" s="13"/>
      <c r="T2" s="13"/>
      <c r="U2" s="13"/>
      <c r="V2" s="13"/>
      <c r="W2" s="13"/>
    </row>
    <row r="3" spans="1:23" s="7" customFormat="1" ht="12.75">
      <c r="A3" s="28" t="s">
        <v>7</v>
      </c>
      <c r="B3" s="35"/>
      <c r="C3" s="35"/>
      <c r="D3" s="43"/>
      <c r="E3" s="3"/>
      <c r="O3" s="13"/>
      <c r="P3" s="13"/>
      <c r="Q3" s="13"/>
      <c r="R3" s="13"/>
      <c r="S3" s="13"/>
      <c r="T3" s="13"/>
      <c r="U3" s="13"/>
      <c r="V3" s="13"/>
      <c r="W3" s="13"/>
    </row>
    <row r="4" spans="1:23" s="7" customFormat="1" ht="12.75">
      <c r="A4" s="28" t="s">
        <v>20</v>
      </c>
      <c r="B4" s="35"/>
      <c r="C4" s="35"/>
      <c r="D4" s="43"/>
      <c r="E4" s="3"/>
      <c r="O4" s="13"/>
      <c r="P4" s="13"/>
      <c r="Q4" s="13"/>
      <c r="R4" s="13"/>
      <c r="S4" s="13"/>
      <c r="T4" s="13"/>
      <c r="U4" s="13"/>
      <c r="V4" s="13"/>
      <c r="W4" s="13"/>
    </row>
    <row r="5" spans="1:23" s="7" customFormat="1" ht="12.75">
      <c r="A5" s="28" t="s">
        <v>8</v>
      </c>
      <c r="B5" s="35"/>
      <c r="C5" s="35"/>
      <c r="D5" s="43"/>
      <c r="E5" s="155" t="str">
        <f>Spielplan!C15</f>
        <v>11:00 Uhr</v>
      </c>
      <c r="F5" s="156"/>
      <c r="G5" s="156"/>
      <c r="H5" s="156"/>
      <c r="I5" s="156"/>
      <c r="J5" s="156"/>
      <c r="K5" s="156"/>
      <c r="L5" s="156"/>
      <c r="M5" s="156"/>
      <c r="N5" s="156"/>
      <c r="O5" s="156"/>
      <c r="P5" s="156"/>
      <c r="Q5" s="13"/>
      <c r="R5" s="13"/>
      <c r="S5" s="13"/>
      <c r="T5" s="13"/>
      <c r="U5" s="13"/>
      <c r="V5" s="13"/>
      <c r="W5" s="13"/>
    </row>
    <row r="6" spans="1:23" s="38" customFormat="1" ht="12.75">
      <c r="A6" s="36" t="s">
        <v>21</v>
      </c>
      <c r="B6" s="37"/>
      <c r="C6" s="37"/>
      <c r="D6" s="125"/>
      <c r="E6" s="7" t="s">
        <v>53</v>
      </c>
      <c r="I6" s="7"/>
      <c r="Q6" s="39"/>
      <c r="R6" s="39"/>
      <c r="S6" s="39"/>
      <c r="T6" s="40"/>
      <c r="U6" s="39"/>
      <c r="V6" s="40"/>
      <c r="W6" s="41"/>
    </row>
    <row r="7" spans="1:23" s="38" customFormat="1" ht="12.75">
      <c r="A7" s="36" t="s">
        <v>34</v>
      </c>
      <c r="B7" s="37"/>
      <c r="C7" s="37"/>
      <c r="D7" s="125"/>
      <c r="E7" s="42" t="s">
        <v>83</v>
      </c>
      <c r="I7" s="7"/>
      <c r="Q7" s="39"/>
      <c r="R7" s="39"/>
      <c r="S7" s="39"/>
      <c r="T7" s="40"/>
      <c r="U7" s="39"/>
      <c r="V7" s="40"/>
      <c r="W7" s="41"/>
    </row>
    <row r="8" spans="1:23" s="38" customFormat="1" ht="12.75">
      <c r="A8" s="7" t="str">
        <f>Spielplan!A10</f>
        <v>1. Spieltag</v>
      </c>
      <c r="B8" s="37"/>
      <c r="C8" s="37"/>
      <c r="D8" s="125"/>
      <c r="E8" s="42"/>
      <c r="I8" s="7"/>
      <c r="Q8" s="39"/>
      <c r="R8" s="39"/>
      <c r="S8" s="39"/>
      <c r="T8" s="40"/>
      <c r="U8" s="39"/>
      <c r="V8" s="40"/>
      <c r="W8" s="41"/>
    </row>
    <row r="9" spans="1:23" s="7" customFormat="1" ht="12.75">
      <c r="A9" s="28"/>
      <c r="B9" s="35"/>
      <c r="C9" s="35"/>
      <c r="D9" s="43"/>
      <c r="O9" s="13"/>
      <c r="P9" s="13"/>
      <c r="Q9" s="13"/>
      <c r="R9" s="13"/>
      <c r="S9" s="13"/>
      <c r="T9" s="13"/>
      <c r="U9" s="13"/>
      <c r="V9" s="13"/>
      <c r="W9" s="13"/>
    </row>
    <row r="10" spans="1:23" s="7" customFormat="1" ht="12.75">
      <c r="A10" s="28" t="s">
        <v>10</v>
      </c>
      <c r="B10" s="35"/>
      <c r="C10" s="35"/>
      <c r="D10" s="43" t="s">
        <v>74</v>
      </c>
      <c r="E10" s="30" t="str">
        <f>Spielplan!C5</f>
        <v>TV Stammheim 3</v>
      </c>
      <c r="G10" s="158" t="s">
        <v>75</v>
      </c>
      <c r="H10" s="158"/>
      <c r="I10" s="9" t="str">
        <f>Spielplan!C3</f>
        <v>TV Stammheim 1</v>
      </c>
      <c r="J10" s="9"/>
      <c r="O10" s="13"/>
      <c r="P10" s="13"/>
      <c r="Q10" s="13"/>
      <c r="R10" s="13"/>
      <c r="S10" s="13"/>
      <c r="T10" s="13"/>
      <c r="U10" s="13"/>
      <c r="V10" s="13"/>
      <c r="W10" s="13"/>
    </row>
    <row r="11" spans="1:23" s="7" customFormat="1" ht="12.75">
      <c r="A11" s="28"/>
      <c r="B11" s="35"/>
      <c r="C11" s="35"/>
      <c r="D11" s="43"/>
      <c r="E11" s="30" t="str">
        <f>Spielplan!C4</f>
        <v>TV Stammheim 2</v>
      </c>
      <c r="I11" s="9" t="str">
        <f>Spielplan!C6</f>
        <v>NLV Vaihingen 1</v>
      </c>
      <c r="J11" s="9"/>
      <c r="O11" s="13"/>
      <c r="P11" s="13"/>
      <c r="Q11" s="13"/>
      <c r="R11" s="13"/>
      <c r="S11" s="13"/>
      <c r="T11" s="13"/>
      <c r="U11" s="13"/>
      <c r="V11" s="13"/>
      <c r="W11" s="13"/>
    </row>
    <row r="12" spans="1:23" s="7" customFormat="1" ht="12.75">
      <c r="A12" s="28"/>
      <c r="B12" s="35"/>
      <c r="C12" s="35"/>
      <c r="D12" s="43"/>
      <c r="E12" s="30" t="str">
        <f>Spielplan!E3</f>
        <v>TSV Ötisheim 2</v>
      </c>
      <c r="I12" s="9" t="str">
        <f>Spielplan!E6</f>
        <v>TV Waldrennach 1</v>
      </c>
      <c r="J12" s="9"/>
      <c r="O12" s="13"/>
      <c r="P12" s="13"/>
      <c r="Q12" s="13"/>
      <c r="R12" s="13"/>
      <c r="S12" s="13"/>
      <c r="T12" s="13"/>
      <c r="U12" s="13"/>
      <c r="V12" s="13"/>
      <c r="W12" s="13"/>
    </row>
    <row r="13" spans="1:23" s="7" customFormat="1" ht="12.75">
      <c r="A13" s="28"/>
      <c r="B13" s="35"/>
      <c r="C13" s="35"/>
      <c r="D13" s="43"/>
      <c r="E13" s="30" t="str">
        <f>Spielplan!C8</f>
        <v>TSV Ötisheim 1</v>
      </c>
      <c r="I13" s="9" t="str">
        <f>Spielplan!E5</f>
        <v>TV Hohenklingen</v>
      </c>
      <c r="J13" s="9"/>
      <c r="O13" s="13"/>
      <c r="P13" s="13"/>
      <c r="Q13" s="13"/>
      <c r="R13" s="13"/>
      <c r="S13" s="13"/>
      <c r="T13" s="4"/>
      <c r="U13" s="4"/>
      <c r="V13" s="2"/>
      <c r="W13" s="4"/>
    </row>
    <row r="14" spans="1:23" s="7" customFormat="1" ht="12.75">
      <c r="A14" s="28"/>
      <c r="B14" s="35"/>
      <c r="C14" s="35"/>
      <c r="D14" s="43"/>
      <c r="E14" s="30" t="str">
        <f>Spielplan!E7</f>
        <v>TV Waldrennach 2</v>
      </c>
      <c r="I14" s="9" t="str">
        <f>Spielplan!C7</f>
        <v>NLV Vaihingen 2</v>
      </c>
      <c r="J14" s="9"/>
      <c r="O14" s="13"/>
      <c r="P14" s="13"/>
      <c r="Q14" s="13"/>
      <c r="R14" s="13"/>
      <c r="S14" s="13"/>
      <c r="T14" s="4"/>
      <c r="U14" s="4"/>
      <c r="V14" s="2"/>
      <c r="W14" s="4"/>
    </row>
    <row r="15" spans="1:23" s="7" customFormat="1" ht="12.75">
      <c r="A15" s="28"/>
      <c r="B15" s="35"/>
      <c r="C15" s="35"/>
      <c r="D15" s="43"/>
      <c r="E15" s="30" t="str">
        <f>Spielplan!E4</f>
        <v>TSV Grafenau</v>
      </c>
      <c r="O15" s="13"/>
      <c r="P15" s="13"/>
      <c r="Q15" s="13"/>
      <c r="R15" s="13"/>
      <c r="S15" s="13"/>
      <c r="T15" s="4"/>
      <c r="U15" s="4"/>
      <c r="V15" s="2"/>
      <c r="W15" s="4"/>
    </row>
    <row r="16" spans="1:23" s="7" customFormat="1" ht="12.75">
      <c r="A16" s="42"/>
      <c r="B16" s="35"/>
      <c r="C16" s="35"/>
      <c r="D16" s="43"/>
      <c r="N16" s="13"/>
      <c r="O16" s="2"/>
      <c r="P16" s="13"/>
      <c r="Q16" s="13"/>
      <c r="R16" s="13"/>
      <c r="S16" s="13"/>
      <c r="T16" s="4"/>
      <c r="U16" s="4"/>
      <c r="V16" s="2"/>
      <c r="W16" s="4"/>
    </row>
    <row r="17" spans="1:23" s="3" customFormat="1" ht="12.75">
      <c r="A17" s="120" t="s">
        <v>60</v>
      </c>
      <c r="B17" s="43"/>
      <c r="C17" s="43"/>
      <c r="D17" s="43"/>
      <c r="E17" s="13"/>
      <c r="F17" s="13"/>
      <c r="G17" s="13"/>
      <c r="H17" s="13"/>
      <c r="I17" s="13"/>
      <c r="J17" s="13"/>
      <c r="K17" s="13"/>
      <c r="L17" s="13"/>
      <c r="M17" s="13"/>
      <c r="N17" s="13"/>
      <c r="O17" s="2"/>
      <c r="P17" s="13"/>
      <c r="Q17" s="13"/>
      <c r="R17" s="13"/>
      <c r="S17" s="13"/>
      <c r="T17" s="4"/>
      <c r="U17" s="4"/>
      <c r="V17" s="2"/>
      <c r="W17" s="4"/>
    </row>
    <row r="18" spans="1:23" s="3" customFormat="1" ht="12.75">
      <c r="A18" s="29"/>
      <c r="B18" s="43"/>
      <c r="C18" s="43"/>
      <c r="D18" s="43"/>
      <c r="E18" s="13"/>
      <c r="F18" s="13"/>
      <c r="G18" s="13"/>
      <c r="H18" s="13"/>
      <c r="I18" s="13"/>
      <c r="J18" s="13"/>
      <c r="K18" s="13"/>
      <c r="L18" s="13"/>
      <c r="M18" s="13"/>
      <c r="N18" s="13"/>
      <c r="O18" s="2"/>
      <c r="P18" s="13"/>
      <c r="Q18" s="13"/>
      <c r="R18" s="13"/>
      <c r="S18" s="13"/>
      <c r="T18" s="4"/>
      <c r="U18" s="4"/>
      <c r="V18" s="2"/>
      <c r="W18" s="4"/>
    </row>
    <row r="19" spans="1:23" s="3" customFormat="1" ht="12.75">
      <c r="A19" s="132" t="s">
        <v>0</v>
      </c>
      <c r="B19" s="43" t="s">
        <v>54</v>
      </c>
      <c r="C19" s="43" t="s">
        <v>70</v>
      </c>
      <c r="D19" s="43" t="s">
        <v>73</v>
      </c>
      <c r="E19" s="13" t="s">
        <v>1</v>
      </c>
      <c r="F19" s="13"/>
      <c r="G19" s="7" t="s">
        <v>2</v>
      </c>
      <c r="H19" s="13"/>
      <c r="I19" s="13"/>
      <c r="J19" s="13"/>
      <c r="K19" s="13"/>
      <c r="L19" s="13"/>
      <c r="M19" s="13"/>
      <c r="N19" s="13" t="s">
        <v>3</v>
      </c>
      <c r="O19" s="2"/>
      <c r="P19" s="13" t="s">
        <v>35</v>
      </c>
      <c r="Q19" s="13"/>
      <c r="R19" s="13"/>
      <c r="S19" s="13"/>
      <c r="T19" s="4"/>
      <c r="U19" s="134"/>
      <c r="V19" s="134" t="s">
        <v>4</v>
      </c>
      <c r="W19" s="134"/>
    </row>
    <row r="20" spans="1:23" s="3" customFormat="1" ht="12.75">
      <c r="A20" s="29"/>
      <c r="B20" s="43"/>
      <c r="C20" s="43"/>
      <c r="D20" s="43"/>
      <c r="E20" s="13"/>
      <c r="F20" s="13"/>
      <c r="G20" s="13"/>
      <c r="H20" s="13"/>
      <c r="I20" s="13"/>
      <c r="J20" s="13"/>
      <c r="K20" s="13"/>
      <c r="L20" s="13"/>
      <c r="M20" s="13"/>
      <c r="N20" s="13"/>
      <c r="O20" s="13"/>
      <c r="P20" s="13"/>
      <c r="Q20" s="13"/>
      <c r="R20" s="13"/>
      <c r="S20" s="13"/>
      <c r="T20" s="13"/>
      <c r="U20" s="134"/>
      <c r="V20" s="134"/>
      <c r="W20" s="134"/>
    </row>
    <row r="21" spans="1:23" s="5" customFormat="1" ht="12.75">
      <c r="A21" s="29" t="str">
        <f>E5</f>
        <v>11:00 Uhr</v>
      </c>
      <c r="B21" s="44">
        <v>1</v>
      </c>
      <c r="C21" s="44">
        <v>1</v>
      </c>
      <c r="D21" s="44" t="s">
        <v>74</v>
      </c>
      <c r="E21" s="9" t="str">
        <f>T(E10)</f>
        <v>TV Stammheim 3</v>
      </c>
      <c r="F21" s="9" t="s">
        <v>5</v>
      </c>
      <c r="G21" s="157" t="str">
        <f>T(E11)</f>
        <v>TV Stammheim 2</v>
      </c>
      <c r="H21" s="157"/>
      <c r="I21" s="157"/>
      <c r="J21" s="157"/>
      <c r="K21" s="157"/>
      <c r="L21" s="157"/>
      <c r="M21" s="9"/>
      <c r="N21" s="9" t="str">
        <f>E14</f>
        <v>TV Waldrennach 2</v>
      </c>
      <c r="O21" s="119"/>
      <c r="P21" s="118" t="s">
        <v>5</v>
      </c>
      <c r="Q21" s="119"/>
      <c r="R21" s="4"/>
      <c r="S21" s="4"/>
      <c r="T21" s="4"/>
      <c r="U21" s="136" t="str">
        <f>IF(O21="","0",IF(O21=Q21,"1",IF(O21&gt;Q21,"2","0")))</f>
        <v>0</v>
      </c>
      <c r="V21" s="135" t="s">
        <v>5</v>
      </c>
      <c r="W21" s="136" t="str">
        <f>IF(Q21="","0",IF(Q21=O21,"1",IF(Q21&gt;O21,"2","0")))</f>
        <v>0</v>
      </c>
    </row>
    <row r="22" spans="1:23" s="5" customFormat="1" ht="12.75">
      <c r="A22" s="29"/>
      <c r="B22" s="44">
        <v>2</v>
      </c>
      <c r="C22" s="44">
        <v>2</v>
      </c>
      <c r="D22" s="44" t="s">
        <v>74</v>
      </c>
      <c r="E22" s="9" t="str">
        <f>T(E12)</f>
        <v>TSV Ötisheim 2</v>
      </c>
      <c r="F22" s="9" t="s">
        <v>5</v>
      </c>
      <c r="G22" s="157" t="str">
        <f>T(E13)</f>
        <v>TSV Ötisheim 1</v>
      </c>
      <c r="H22" s="157"/>
      <c r="I22" s="157"/>
      <c r="J22" s="157"/>
      <c r="K22" s="157"/>
      <c r="L22" s="157"/>
      <c r="M22" s="9"/>
      <c r="N22" s="9" t="str">
        <f>E15</f>
        <v>TSV Grafenau</v>
      </c>
      <c r="O22" s="119"/>
      <c r="P22" s="118" t="s">
        <v>5</v>
      </c>
      <c r="Q22" s="119"/>
      <c r="R22" s="4"/>
      <c r="S22" s="4"/>
      <c r="T22" s="4"/>
      <c r="U22" s="136" t="str">
        <f>IF(O22="","0",IF(O22=Q22,"1",IF(O22&gt;Q22,"2","0")))</f>
        <v>0</v>
      </c>
      <c r="V22" s="135" t="s">
        <v>5</v>
      </c>
      <c r="W22" s="136" t="str">
        <f>IF(Q22="","0",IF(Q22=O22,"1",IF(Q22&gt;O22,"2","0")))</f>
        <v>0</v>
      </c>
    </row>
    <row r="23" spans="1:23" s="5" customFormat="1" ht="12.75">
      <c r="A23" s="29"/>
      <c r="B23"/>
      <c r="C23"/>
      <c r="D23" s="2"/>
      <c r="E23" s="1"/>
      <c r="F23" s="1"/>
      <c r="G23" s="1"/>
      <c r="H23" s="1"/>
      <c r="I23" s="1"/>
      <c r="J23" s="1"/>
      <c r="K23" s="1"/>
      <c r="L23" s="1"/>
      <c r="M23" s="1"/>
      <c r="N23" s="1"/>
      <c r="O23" s="4"/>
      <c r="P23" s="4"/>
      <c r="Q23" s="4"/>
      <c r="R23" s="4"/>
      <c r="S23" s="4"/>
      <c r="T23" s="4"/>
      <c r="U23" s="135"/>
      <c r="V23" s="135"/>
      <c r="W23" s="135"/>
    </row>
    <row r="24" spans="1:23" s="5" customFormat="1" ht="12.75">
      <c r="A24" s="29"/>
      <c r="B24" s="44">
        <v>3</v>
      </c>
      <c r="C24" s="44">
        <v>1</v>
      </c>
      <c r="D24" s="44" t="s">
        <v>74</v>
      </c>
      <c r="E24" s="9" t="str">
        <f>E14</f>
        <v>TV Waldrennach 2</v>
      </c>
      <c r="F24" s="9" t="s">
        <v>5</v>
      </c>
      <c r="G24" s="157" t="str">
        <f>E10</f>
        <v>TV Stammheim 3</v>
      </c>
      <c r="H24" s="157"/>
      <c r="I24" s="157"/>
      <c r="J24" s="157"/>
      <c r="K24" s="157"/>
      <c r="L24" s="157"/>
      <c r="M24" s="9"/>
      <c r="N24" s="9" t="str">
        <f>E12</f>
        <v>TSV Ötisheim 2</v>
      </c>
      <c r="O24" s="119"/>
      <c r="P24" s="118" t="s">
        <v>5</v>
      </c>
      <c r="Q24" s="119"/>
      <c r="R24" s="4"/>
      <c r="S24" s="4"/>
      <c r="T24" s="4"/>
      <c r="U24" s="136" t="str">
        <f>IF(O24="","0",IF(O24=Q24,"1",IF(O24&gt;Q24,"2","0")))</f>
        <v>0</v>
      </c>
      <c r="V24" s="135" t="s">
        <v>5</v>
      </c>
      <c r="W24" s="136" t="str">
        <f>IF(Q24="","0",IF(Q24=O24,"1",IF(Q24&gt;O24,"2","0")))</f>
        <v>0</v>
      </c>
    </row>
    <row r="25" spans="1:23" s="5" customFormat="1" ht="12.75">
      <c r="A25" s="29"/>
      <c r="B25" s="44">
        <v>4</v>
      </c>
      <c r="C25" s="44">
        <v>2</v>
      </c>
      <c r="D25" s="44" t="s">
        <v>74</v>
      </c>
      <c r="E25" s="9" t="str">
        <f>E15</f>
        <v>TSV Grafenau</v>
      </c>
      <c r="F25" s="9" t="s">
        <v>5</v>
      </c>
      <c r="G25" s="157" t="str">
        <f>E11</f>
        <v>TV Stammheim 2</v>
      </c>
      <c r="H25" s="157"/>
      <c r="I25" s="157"/>
      <c r="J25" s="157"/>
      <c r="K25" s="157"/>
      <c r="L25" s="157"/>
      <c r="M25" s="9"/>
      <c r="N25" s="9" t="str">
        <f>E13</f>
        <v>TSV Ötisheim 1</v>
      </c>
      <c r="O25" s="119"/>
      <c r="P25" s="118" t="s">
        <v>5</v>
      </c>
      <c r="Q25" s="119"/>
      <c r="R25" s="4"/>
      <c r="S25" s="4"/>
      <c r="T25" s="4"/>
      <c r="U25" s="136" t="str">
        <f>IF(O25="","0",IF(O25=Q25,"1",IF(O25&gt;Q25,"2","0")))</f>
        <v>0</v>
      </c>
      <c r="V25" s="135" t="s">
        <v>5</v>
      </c>
      <c r="W25" s="136" t="str">
        <f>IF(Q25="","0",IF(Q25=O25,"1",IF(Q25&gt;O25,"2","0")))</f>
        <v>0</v>
      </c>
    </row>
    <row r="26" spans="1:23" s="5" customFormat="1" ht="12.75">
      <c r="A26" s="29"/>
      <c r="B26" s="44">
        <v>5</v>
      </c>
      <c r="C26" s="44">
        <v>3</v>
      </c>
      <c r="D26" s="44" t="s">
        <v>75</v>
      </c>
      <c r="E26" s="9" t="str">
        <f>I10</f>
        <v>TV Stammheim 1</v>
      </c>
      <c r="F26" s="9" t="s">
        <v>5</v>
      </c>
      <c r="G26" s="157" t="str">
        <f>I11</f>
        <v>NLV Vaihingen 1</v>
      </c>
      <c r="H26" s="157"/>
      <c r="I26" s="157"/>
      <c r="J26" s="157"/>
      <c r="K26" s="157"/>
      <c r="L26" s="157"/>
      <c r="M26" s="9"/>
      <c r="N26" s="9" t="str">
        <f>I14</f>
        <v>NLV Vaihingen 2</v>
      </c>
      <c r="O26" s="119"/>
      <c r="P26" s="118" t="s">
        <v>5</v>
      </c>
      <c r="Q26" s="119"/>
      <c r="R26" s="4"/>
      <c r="S26" s="4"/>
      <c r="T26" s="4"/>
      <c r="U26" s="136" t="str">
        <f>IF(O26="","0",IF(O26=Q26,"1",IF(O26&gt;Q26,"2","0")))</f>
        <v>0</v>
      </c>
      <c r="V26" s="135" t="s">
        <v>5</v>
      </c>
      <c r="W26" s="136" t="str">
        <f>IF(Q26="","0",IF(Q26=O26,"1",IF(Q26&gt;O26,"2","0")))</f>
        <v>0</v>
      </c>
    </row>
    <row r="27" spans="1:23" s="5" customFormat="1" ht="12.75">
      <c r="A27" s="29"/>
      <c r="B27" s="44">
        <v>6</v>
      </c>
      <c r="C27" s="44">
        <v>3</v>
      </c>
      <c r="D27" s="44" t="s">
        <v>75</v>
      </c>
      <c r="E27" s="9" t="str">
        <f>I12</f>
        <v>TV Waldrennach 1</v>
      </c>
      <c r="F27" s="9" t="s">
        <v>5</v>
      </c>
      <c r="G27" s="157" t="str">
        <f>I13</f>
        <v>TV Hohenklingen</v>
      </c>
      <c r="H27" s="157"/>
      <c r="I27" s="157"/>
      <c r="J27" s="157"/>
      <c r="K27" s="157"/>
      <c r="L27" s="157"/>
      <c r="M27" s="9"/>
      <c r="N27" s="9" t="str">
        <f>I14</f>
        <v>NLV Vaihingen 2</v>
      </c>
      <c r="O27" s="119"/>
      <c r="P27" s="118" t="s">
        <v>5</v>
      </c>
      <c r="Q27" s="119"/>
      <c r="R27" s="4"/>
      <c r="S27" s="4"/>
      <c r="T27" s="4"/>
      <c r="U27" s="136" t="str">
        <f>IF(O27="","0",IF(O27=Q27,"1",IF(O27&gt;Q27,"2","0")))</f>
        <v>0</v>
      </c>
      <c r="V27" s="135" t="s">
        <v>5</v>
      </c>
      <c r="W27" s="136" t="str">
        <f>IF(Q27="","0",IF(Q27=O27,"1",IF(Q27&gt;O27,"2","0")))</f>
        <v>0</v>
      </c>
    </row>
    <row r="28" spans="1:23" s="5" customFormat="1" ht="12.75">
      <c r="A28" s="29"/>
      <c r="B28" s="44"/>
      <c r="C28" s="44"/>
      <c r="D28" s="44"/>
      <c r="E28" s="9"/>
      <c r="F28" s="9"/>
      <c r="G28" s="9"/>
      <c r="H28" s="9"/>
      <c r="I28" s="9"/>
      <c r="J28" s="9"/>
      <c r="K28" s="9"/>
      <c r="L28" s="9"/>
      <c r="M28" s="9"/>
      <c r="N28" s="9"/>
      <c r="O28" s="4"/>
      <c r="P28" s="4"/>
      <c r="Q28" s="4"/>
      <c r="R28" s="4"/>
      <c r="S28" s="4"/>
      <c r="T28" s="4"/>
      <c r="U28" s="136"/>
      <c r="V28" s="135"/>
      <c r="W28" s="136"/>
    </row>
    <row r="29" spans="1:23" s="5" customFormat="1" ht="12.75">
      <c r="A29"/>
      <c r="B29" s="44">
        <v>7</v>
      </c>
      <c r="C29" s="44">
        <v>1</v>
      </c>
      <c r="D29" s="44" t="s">
        <v>74</v>
      </c>
      <c r="E29" s="9" t="str">
        <f>E12</f>
        <v>TSV Ötisheim 2</v>
      </c>
      <c r="F29" s="9" t="s">
        <v>5</v>
      </c>
      <c r="G29" s="157" t="str">
        <f>E14</f>
        <v>TV Waldrennach 2</v>
      </c>
      <c r="H29" s="157"/>
      <c r="I29" s="157"/>
      <c r="J29" s="157"/>
      <c r="K29" s="157"/>
      <c r="L29" s="157"/>
      <c r="M29" s="9"/>
      <c r="N29" s="9" t="str">
        <f>E10</f>
        <v>TV Stammheim 3</v>
      </c>
      <c r="O29" s="119"/>
      <c r="P29" s="118" t="s">
        <v>5</v>
      </c>
      <c r="Q29" s="119"/>
      <c r="R29" s="4"/>
      <c r="S29" s="4"/>
      <c r="T29" s="4"/>
      <c r="U29" s="136" t="str">
        <f>IF(O29="","0",IF(O29=Q29,"1",IF(O29&gt;Q29,"2","0")))</f>
        <v>0</v>
      </c>
      <c r="V29" s="135" t="s">
        <v>5</v>
      </c>
      <c r="W29" s="136" t="str">
        <f>IF(Q29="","0",IF(Q29=O29,"1",IF(Q29&gt;O29,"2","0")))</f>
        <v>0</v>
      </c>
    </row>
    <row r="30" spans="1:23" s="5" customFormat="1" ht="12.75">
      <c r="A30" s="29"/>
      <c r="B30" s="44">
        <v>8</v>
      </c>
      <c r="C30" s="44">
        <v>2</v>
      </c>
      <c r="D30" s="44" t="s">
        <v>74</v>
      </c>
      <c r="E30" s="45" t="str">
        <f>E13</f>
        <v>TSV Ötisheim 1</v>
      </c>
      <c r="F30" s="9" t="s">
        <v>5</v>
      </c>
      <c r="G30" s="157" t="str">
        <f>E15</f>
        <v>TSV Grafenau</v>
      </c>
      <c r="H30" s="157"/>
      <c r="I30" s="157"/>
      <c r="J30" s="157"/>
      <c r="K30" s="157"/>
      <c r="L30" s="157"/>
      <c r="M30" s="45"/>
      <c r="N30" s="9" t="str">
        <f>E11</f>
        <v>TV Stammheim 2</v>
      </c>
      <c r="O30" s="119"/>
      <c r="P30" s="118" t="s">
        <v>5</v>
      </c>
      <c r="Q30" s="119"/>
      <c r="R30" s="4"/>
      <c r="S30" s="4"/>
      <c r="T30" s="4"/>
      <c r="U30" s="136" t="str">
        <f>IF(O30="","0",IF(O30=Q30,"1",IF(O30&gt;Q30,"2","0")))</f>
        <v>0</v>
      </c>
      <c r="V30" s="135" t="s">
        <v>5</v>
      </c>
      <c r="W30" s="136" t="str">
        <f>IF(Q30="","0",IF(Q30=O30,"1",IF(Q30&gt;O30,"2","0")))</f>
        <v>0</v>
      </c>
    </row>
    <row r="31" spans="1:23" s="5" customFormat="1" ht="12.75">
      <c r="A31" s="29"/>
      <c r="B31" s="44">
        <v>9</v>
      </c>
      <c r="C31" s="44">
        <v>3</v>
      </c>
      <c r="D31" s="44" t="s">
        <v>75</v>
      </c>
      <c r="E31" s="9" t="str">
        <f>I14</f>
        <v>NLV Vaihingen 2</v>
      </c>
      <c r="F31" s="9" t="s">
        <v>5</v>
      </c>
      <c r="G31" s="157" t="str">
        <f>I10</f>
        <v>TV Stammheim 1</v>
      </c>
      <c r="H31" s="157"/>
      <c r="I31" s="157"/>
      <c r="J31" s="157"/>
      <c r="K31" s="157"/>
      <c r="L31" s="157"/>
      <c r="M31" s="9"/>
      <c r="N31" s="9" t="str">
        <f>I13</f>
        <v>TV Hohenklingen</v>
      </c>
      <c r="O31" s="119"/>
      <c r="P31" s="118" t="s">
        <v>5</v>
      </c>
      <c r="Q31" s="119"/>
      <c r="R31" s="4"/>
      <c r="S31" s="4"/>
      <c r="T31" s="4"/>
      <c r="U31" s="136" t="str">
        <f>IF(O31="","0",IF(O31=Q31,"1",IF(O31&gt;Q31,"2","0")))</f>
        <v>0</v>
      </c>
      <c r="V31" s="135" t="s">
        <v>5</v>
      </c>
      <c r="W31" s="136" t="str">
        <f>IF(Q31="","0",IF(Q31=O31,"1",IF(Q31&gt;O31,"2","0")))</f>
        <v>0</v>
      </c>
    </row>
    <row r="32" spans="1:23" s="5" customFormat="1" ht="12.75">
      <c r="A32" s="29"/>
      <c r="B32" s="44">
        <v>10</v>
      </c>
      <c r="C32" s="44">
        <v>4</v>
      </c>
      <c r="D32" s="44" t="s">
        <v>75</v>
      </c>
      <c r="E32" s="9" t="str">
        <f>I11</f>
        <v>NLV Vaihingen 1</v>
      </c>
      <c r="F32" s="9" t="s">
        <v>5</v>
      </c>
      <c r="G32" s="157" t="str">
        <f>I12</f>
        <v>TV Waldrennach 1</v>
      </c>
      <c r="H32" s="157"/>
      <c r="I32" s="157"/>
      <c r="J32" s="157"/>
      <c r="K32" s="157"/>
      <c r="L32" s="157"/>
      <c r="M32" s="9"/>
      <c r="N32" s="9" t="str">
        <f>I13</f>
        <v>TV Hohenklingen</v>
      </c>
      <c r="O32" s="119"/>
      <c r="P32" s="118" t="s">
        <v>5</v>
      </c>
      <c r="Q32" s="119"/>
      <c r="R32" s="4"/>
      <c r="S32" s="4"/>
      <c r="T32" s="4"/>
      <c r="U32" s="136" t="str">
        <f>IF(O32="","0",IF(O32=Q32,"1",IF(O32&gt;Q32,"2","0")))</f>
        <v>0</v>
      </c>
      <c r="V32" s="135" t="s">
        <v>5</v>
      </c>
      <c r="W32" s="136" t="str">
        <f>IF(Q32="","0",IF(Q32=O32,"1",IF(Q32&gt;O32,"2","0")))</f>
        <v>0</v>
      </c>
    </row>
    <row r="33" spans="1:23" s="5" customFormat="1" ht="12.75">
      <c r="A33" s="29"/>
      <c r="B33" s="44"/>
      <c r="C33" s="44"/>
      <c r="D33" s="44"/>
      <c r="E33" s="45"/>
      <c r="F33" s="45"/>
      <c r="G33" s="45"/>
      <c r="H33" s="45"/>
      <c r="I33" s="45"/>
      <c r="J33" s="45"/>
      <c r="K33" s="45"/>
      <c r="L33" s="45"/>
      <c r="M33" s="45"/>
      <c r="N33" s="9"/>
      <c r="O33" s="4"/>
      <c r="P33" s="4"/>
      <c r="Q33" s="4"/>
      <c r="R33" s="4"/>
      <c r="S33" s="4"/>
      <c r="T33" s="4"/>
      <c r="U33" s="135"/>
      <c r="V33" s="135"/>
      <c r="W33" s="135"/>
    </row>
    <row r="34" spans="1:23" s="5" customFormat="1" ht="12.75">
      <c r="A34" s="29"/>
      <c r="B34" s="44">
        <v>11</v>
      </c>
      <c r="C34" s="44">
        <v>1</v>
      </c>
      <c r="D34" s="44" t="s">
        <v>74</v>
      </c>
      <c r="E34" s="9" t="str">
        <f>E10</f>
        <v>TV Stammheim 3</v>
      </c>
      <c r="F34" s="9" t="s">
        <v>5</v>
      </c>
      <c r="G34" s="157" t="str">
        <f>E12</f>
        <v>TSV Ötisheim 2</v>
      </c>
      <c r="H34" s="157"/>
      <c r="I34" s="157"/>
      <c r="J34" s="157"/>
      <c r="K34" s="157"/>
      <c r="L34" s="157"/>
      <c r="M34" s="9"/>
      <c r="N34" s="9" t="str">
        <f>E14</f>
        <v>TV Waldrennach 2</v>
      </c>
      <c r="O34" s="119"/>
      <c r="P34" s="118" t="s">
        <v>5</v>
      </c>
      <c r="Q34" s="119"/>
      <c r="R34" s="4"/>
      <c r="S34" s="4"/>
      <c r="T34" s="4"/>
      <c r="U34" s="136" t="str">
        <f>IF(O34="","0",IF(O34=Q34,"1",IF(O34&gt;Q34,"2","0")))</f>
        <v>0</v>
      </c>
      <c r="V34" s="135" t="s">
        <v>5</v>
      </c>
      <c r="W34" s="136" t="str">
        <f>IF(Q34="","0",IF(Q34=O34,"1",IF(Q34&gt;O34,"2","0")))</f>
        <v>0</v>
      </c>
    </row>
    <row r="35" spans="1:23" s="5" customFormat="1" ht="12.75">
      <c r="A35" s="29"/>
      <c r="B35" s="44">
        <v>12</v>
      </c>
      <c r="C35" s="44">
        <v>2</v>
      </c>
      <c r="D35" s="44" t="s">
        <v>74</v>
      </c>
      <c r="E35" s="9" t="str">
        <f>E11</f>
        <v>TV Stammheim 2</v>
      </c>
      <c r="F35" s="9" t="s">
        <v>5</v>
      </c>
      <c r="G35" s="157" t="str">
        <f>E13</f>
        <v>TSV Ötisheim 1</v>
      </c>
      <c r="H35" s="157"/>
      <c r="I35" s="157"/>
      <c r="J35" s="157"/>
      <c r="K35" s="157"/>
      <c r="L35" s="157"/>
      <c r="M35" s="9"/>
      <c r="N35" s="9" t="str">
        <f>E15</f>
        <v>TSV Grafenau</v>
      </c>
      <c r="O35" s="119"/>
      <c r="P35" s="118" t="s">
        <v>5</v>
      </c>
      <c r="Q35" s="119"/>
      <c r="R35" s="4"/>
      <c r="S35" s="4"/>
      <c r="T35" s="4"/>
      <c r="U35" s="136" t="str">
        <f>IF(O35="","0",IF(O35=Q35,"1",IF(O35&gt;Q35,"2","0")))</f>
        <v>0</v>
      </c>
      <c r="V35" s="135" t="s">
        <v>5</v>
      </c>
      <c r="W35" s="136" t="str">
        <f>IF(Q35="","0",IF(Q35=O35,"1",IF(Q35&gt;O35,"2","0")))</f>
        <v>0</v>
      </c>
    </row>
    <row r="36" spans="1:23" s="5" customFormat="1" ht="12.75">
      <c r="A36" s="29"/>
      <c r="B36" s="44">
        <v>13</v>
      </c>
      <c r="C36" s="44">
        <v>3</v>
      </c>
      <c r="D36" s="44" t="s">
        <v>75</v>
      </c>
      <c r="E36" s="9" t="str">
        <f>I10</f>
        <v>TV Stammheim 1</v>
      </c>
      <c r="F36" s="9" t="s">
        <v>5</v>
      </c>
      <c r="G36" s="157" t="str">
        <f>I13</f>
        <v>TV Hohenklingen</v>
      </c>
      <c r="H36" s="157"/>
      <c r="I36" s="157"/>
      <c r="J36" s="157"/>
      <c r="K36" s="157"/>
      <c r="L36" s="157"/>
      <c r="M36" s="9"/>
      <c r="N36" s="9" t="str">
        <f>I12</f>
        <v>TV Waldrennach 1</v>
      </c>
      <c r="O36" s="119"/>
      <c r="P36" s="118" t="s">
        <v>5</v>
      </c>
      <c r="Q36" s="119"/>
      <c r="R36" s="4"/>
      <c r="S36" s="4"/>
      <c r="T36" s="4"/>
      <c r="U36" s="136" t="str">
        <f>IF(O36="","0",IF(O36=Q36,"1",IF(O36&gt;Q36,"2","0")))</f>
        <v>0</v>
      </c>
      <c r="V36" s="135" t="s">
        <v>5</v>
      </c>
      <c r="W36" s="136" t="str">
        <f>IF(Q36="","0",IF(Q36=O36,"1",IF(Q36&gt;O36,"2","0")))</f>
        <v>0</v>
      </c>
    </row>
    <row r="37" spans="1:23" s="5" customFormat="1" ht="12.75">
      <c r="A37" s="29"/>
      <c r="B37" s="44">
        <v>14</v>
      </c>
      <c r="C37" s="44">
        <v>4</v>
      </c>
      <c r="D37" s="44" t="s">
        <v>75</v>
      </c>
      <c r="E37" s="9" t="str">
        <f>I11</f>
        <v>NLV Vaihingen 1</v>
      </c>
      <c r="F37" s="9" t="s">
        <v>5</v>
      </c>
      <c r="G37" s="157" t="str">
        <f>I14</f>
        <v>NLV Vaihingen 2</v>
      </c>
      <c r="H37" s="157"/>
      <c r="I37" s="157"/>
      <c r="J37" s="157"/>
      <c r="K37" s="157"/>
      <c r="L37" s="157"/>
      <c r="M37" s="9"/>
      <c r="N37" s="9" t="str">
        <f>I12</f>
        <v>TV Waldrennach 1</v>
      </c>
      <c r="O37" s="119"/>
      <c r="P37" s="118" t="s">
        <v>5</v>
      </c>
      <c r="Q37" s="119"/>
      <c r="R37" s="4"/>
      <c r="S37" s="4"/>
      <c r="T37" s="4"/>
      <c r="U37" s="136" t="str">
        <f>IF(O37="","0",IF(O37=Q37,"1",IF(O37&gt;Q37,"2","0")))</f>
        <v>0</v>
      </c>
      <c r="V37" s="135" t="s">
        <v>5</v>
      </c>
      <c r="W37" s="136" t="str">
        <f>IF(Q37="","0",IF(Q37=O37,"1",IF(Q37&gt;O37,"2","0")))</f>
        <v>0</v>
      </c>
    </row>
    <row r="38" spans="1:23" s="5" customFormat="1" ht="12.75">
      <c r="A38" s="29"/>
      <c r="B38" s="44"/>
      <c r="C38" s="44"/>
      <c r="D38" s="44"/>
      <c r="E38" s="45"/>
      <c r="F38" s="45"/>
      <c r="G38" s="45"/>
      <c r="H38" s="45"/>
      <c r="I38" s="45"/>
      <c r="J38" s="45"/>
      <c r="K38" s="45"/>
      <c r="L38" s="45"/>
      <c r="M38" s="45"/>
      <c r="N38" s="9"/>
      <c r="O38" s="4"/>
      <c r="P38" s="4"/>
      <c r="Q38" s="4"/>
      <c r="R38" s="4"/>
      <c r="S38" s="4"/>
      <c r="T38" s="4"/>
      <c r="U38" s="135"/>
      <c r="V38" s="135"/>
      <c r="W38" s="135"/>
    </row>
    <row r="39" spans="1:23" s="5" customFormat="1" ht="12.75">
      <c r="A39" s="29" t="s">
        <v>84</v>
      </c>
      <c r="B39" s="44">
        <v>15</v>
      </c>
      <c r="C39" s="44">
        <v>1</v>
      </c>
      <c r="D39" s="44" t="s">
        <v>74</v>
      </c>
      <c r="E39" s="9" t="str">
        <f>E10</f>
        <v>TV Stammheim 3</v>
      </c>
      <c r="F39" s="9" t="s">
        <v>5</v>
      </c>
      <c r="G39" s="157" t="str">
        <f>E13</f>
        <v>TSV Ötisheim 1</v>
      </c>
      <c r="H39" s="157"/>
      <c r="I39" s="157"/>
      <c r="J39" s="157"/>
      <c r="K39" s="157"/>
      <c r="L39" s="157"/>
      <c r="M39" s="9"/>
      <c r="N39" s="9" t="str">
        <f>E14</f>
        <v>TV Waldrennach 2</v>
      </c>
      <c r="O39" s="119"/>
      <c r="P39" s="118" t="s">
        <v>5</v>
      </c>
      <c r="Q39" s="119"/>
      <c r="R39" s="4"/>
      <c r="S39" s="4"/>
      <c r="T39" s="4"/>
      <c r="U39" s="136" t="str">
        <f>IF(O39="","0",IF(O39=Q39,"1",IF(O39&gt;Q39,"2","0")))</f>
        <v>0</v>
      </c>
      <c r="V39" s="135" t="s">
        <v>5</v>
      </c>
      <c r="W39" s="136" t="str">
        <f>IF(Q39="","0",IF(Q39=O39,"1",IF(Q39&gt;O39,"2","0")))</f>
        <v>0</v>
      </c>
    </row>
    <row r="40" spans="1:23" s="5" customFormat="1" ht="12.75">
      <c r="A40" s="29"/>
      <c r="B40" s="44">
        <v>16</v>
      </c>
      <c r="C40" s="44">
        <v>2</v>
      </c>
      <c r="D40" s="44" t="s">
        <v>74</v>
      </c>
      <c r="E40" s="9" t="str">
        <f>E11</f>
        <v>TV Stammheim 2</v>
      </c>
      <c r="F40" s="9" t="s">
        <v>5</v>
      </c>
      <c r="G40" s="157" t="str">
        <f>E12</f>
        <v>TSV Ötisheim 2</v>
      </c>
      <c r="H40" s="157"/>
      <c r="I40" s="157"/>
      <c r="J40" s="157"/>
      <c r="K40" s="157"/>
      <c r="L40" s="157"/>
      <c r="M40" s="9"/>
      <c r="N40" s="9" t="str">
        <f>E15</f>
        <v>TSV Grafenau</v>
      </c>
      <c r="O40" s="119"/>
      <c r="P40" s="118" t="s">
        <v>5</v>
      </c>
      <c r="Q40" s="119"/>
      <c r="R40" s="4"/>
      <c r="S40" s="4"/>
      <c r="T40" s="4"/>
      <c r="U40" s="136" t="str">
        <f>IF(O40="","0",IF(O40=Q40,"1",IF(O40&gt;Q40,"2","0")))</f>
        <v>0</v>
      </c>
      <c r="V40" s="135" t="s">
        <v>5</v>
      </c>
      <c r="W40" s="136" t="str">
        <f>IF(Q40="","0",IF(Q40=O40,"1",IF(Q40&gt;O40,"2","0")))</f>
        <v>0</v>
      </c>
    </row>
    <row r="41" spans="1:23" s="5" customFormat="1" ht="12.75">
      <c r="A41" s="29"/>
      <c r="B41" s="44"/>
      <c r="C41" s="44"/>
      <c r="D41" s="44"/>
      <c r="E41" s="9"/>
      <c r="F41" s="9"/>
      <c r="G41" s="9"/>
      <c r="H41" s="9"/>
      <c r="I41" s="9"/>
      <c r="J41" s="9"/>
      <c r="K41" s="9"/>
      <c r="L41" s="9"/>
      <c r="M41" s="9"/>
      <c r="N41" s="9"/>
      <c r="O41" s="4"/>
      <c r="P41" s="4"/>
      <c r="Q41" s="4"/>
      <c r="R41" s="4"/>
      <c r="S41" s="4"/>
      <c r="T41" s="4"/>
      <c r="U41" s="135"/>
      <c r="V41" s="135"/>
      <c r="W41" s="135"/>
    </row>
    <row r="42" spans="1:23" s="5" customFormat="1" ht="12.75">
      <c r="A42" s="29"/>
      <c r="B42" s="44">
        <v>17</v>
      </c>
      <c r="C42" s="44">
        <v>1</v>
      </c>
      <c r="D42" s="44" t="s">
        <v>74</v>
      </c>
      <c r="E42" s="9" t="str">
        <f>E14</f>
        <v>TV Waldrennach 2</v>
      </c>
      <c r="F42" s="9" t="s">
        <v>5</v>
      </c>
      <c r="G42" s="157" t="str">
        <f>E11</f>
        <v>TV Stammheim 2</v>
      </c>
      <c r="H42" s="157"/>
      <c r="I42" s="157"/>
      <c r="J42" s="157"/>
      <c r="K42" s="157"/>
      <c r="L42" s="157"/>
      <c r="M42" s="9"/>
      <c r="N42" s="9" t="str">
        <f>E13</f>
        <v>TSV Ötisheim 1</v>
      </c>
      <c r="O42" s="119"/>
      <c r="P42" s="118" t="s">
        <v>5</v>
      </c>
      <c r="Q42" s="119"/>
      <c r="R42" s="4"/>
      <c r="S42" s="4"/>
      <c r="T42" s="4"/>
      <c r="U42" s="136" t="str">
        <f>IF(O42="","0",IF(O42=Q42,"1",IF(O42&gt;Q42,"2","0")))</f>
        <v>0</v>
      </c>
      <c r="V42" s="135" t="s">
        <v>5</v>
      </c>
      <c r="W42" s="136" t="str">
        <f>IF(Q42="","0",IF(Q42=O42,"1",IF(Q42&gt;O42,"2","0")))</f>
        <v>0</v>
      </c>
    </row>
    <row r="43" spans="1:23" s="5" customFormat="1" ht="12.75">
      <c r="A43" s="29"/>
      <c r="B43" s="44">
        <v>18</v>
      </c>
      <c r="C43" s="44">
        <v>2</v>
      </c>
      <c r="D43" s="44" t="s">
        <v>74</v>
      </c>
      <c r="E43" s="9" t="str">
        <f>E15</f>
        <v>TSV Grafenau</v>
      </c>
      <c r="F43" s="9" t="s">
        <v>5</v>
      </c>
      <c r="G43" s="157" t="str">
        <f>E10</f>
        <v>TV Stammheim 3</v>
      </c>
      <c r="H43" s="157"/>
      <c r="I43" s="157"/>
      <c r="J43" s="157"/>
      <c r="K43" s="157"/>
      <c r="L43" s="157"/>
      <c r="M43" s="9"/>
      <c r="N43" s="9" t="str">
        <f>E12</f>
        <v>TSV Ötisheim 2</v>
      </c>
      <c r="O43" s="119"/>
      <c r="P43" s="118" t="s">
        <v>5</v>
      </c>
      <c r="Q43" s="119"/>
      <c r="R43" s="4"/>
      <c r="S43" s="4"/>
      <c r="T43" s="4"/>
      <c r="U43" s="136" t="str">
        <f>IF(O43="","0",IF(O43=Q43,"1",IF(O43&gt;Q43,"2","0")))</f>
        <v>0</v>
      </c>
      <c r="V43" s="135" t="s">
        <v>5</v>
      </c>
      <c r="W43" s="136" t="str">
        <f>IF(Q43="","0",IF(Q43=O43,"1",IF(Q43&gt;O43,"2","0")))</f>
        <v>0</v>
      </c>
    </row>
    <row r="44" spans="1:23" s="5" customFormat="1" ht="12.75">
      <c r="A44" s="29"/>
      <c r="B44" s="44">
        <v>19</v>
      </c>
      <c r="C44" s="44">
        <v>3</v>
      </c>
      <c r="D44" s="44" t="s">
        <v>75</v>
      </c>
      <c r="E44" s="9" t="str">
        <f>I10</f>
        <v>TV Stammheim 1</v>
      </c>
      <c r="F44" s="9" t="s">
        <v>5</v>
      </c>
      <c r="G44" s="157" t="str">
        <f>I12</f>
        <v>TV Waldrennach 1</v>
      </c>
      <c r="H44" s="157"/>
      <c r="I44" s="157"/>
      <c r="J44" s="157"/>
      <c r="K44" s="157"/>
      <c r="L44" s="157"/>
      <c r="M44" s="9"/>
      <c r="N44" s="9" t="str">
        <f>I11</f>
        <v>NLV Vaihingen 1</v>
      </c>
      <c r="O44" s="119"/>
      <c r="P44" s="118" t="s">
        <v>5</v>
      </c>
      <c r="Q44" s="119"/>
      <c r="R44" s="4"/>
      <c r="S44" s="4"/>
      <c r="T44" s="4"/>
      <c r="U44" s="136" t="str">
        <f>IF(O44="","0",IF(O44=Q44,"1",IF(O44&gt;Q44,"2","0")))</f>
        <v>0</v>
      </c>
      <c r="V44" s="135" t="s">
        <v>5</v>
      </c>
      <c r="W44" s="136" t="str">
        <f>IF(Q44="","0",IF(Q44=O44,"1",IF(Q44&gt;O44,"2","0")))</f>
        <v>0</v>
      </c>
    </row>
    <row r="45" spans="1:23" s="5" customFormat="1" ht="12.75">
      <c r="A45" s="29"/>
      <c r="B45" s="44">
        <v>20</v>
      </c>
      <c r="C45" s="44">
        <v>4</v>
      </c>
      <c r="D45" s="44" t="s">
        <v>75</v>
      </c>
      <c r="E45" s="9" t="str">
        <f>I13</f>
        <v>TV Hohenklingen</v>
      </c>
      <c r="F45" s="9" t="s">
        <v>5</v>
      </c>
      <c r="G45" s="157" t="str">
        <f>I14</f>
        <v>NLV Vaihingen 2</v>
      </c>
      <c r="H45" s="157"/>
      <c r="I45" s="157"/>
      <c r="J45" s="157"/>
      <c r="K45" s="157"/>
      <c r="L45" s="157"/>
      <c r="M45" s="9"/>
      <c r="N45" s="9" t="str">
        <f>I11</f>
        <v>NLV Vaihingen 1</v>
      </c>
      <c r="O45" s="119"/>
      <c r="P45" s="118" t="s">
        <v>5</v>
      </c>
      <c r="Q45" s="119"/>
      <c r="R45" s="4"/>
      <c r="S45" s="4"/>
      <c r="T45" s="4"/>
      <c r="U45" s="136" t="str">
        <f>IF(O45="","0",IF(O45=Q45,"1",IF(O45&gt;Q45,"2","0")))</f>
        <v>0</v>
      </c>
      <c r="V45" s="135" t="s">
        <v>5</v>
      </c>
      <c r="W45" s="136" t="str">
        <f>IF(Q45="","0",IF(Q45=O45,"1",IF(Q45&gt;O45,"2","0")))</f>
        <v>0</v>
      </c>
    </row>
    <row r="46" spans="1:23" s="5" customFormat="1" ht="12.75">
      <c r="A46" s="29"/>
      <c r="B46" s="44"/>
      <c r="C46" s="44"/>
      <c r="D46" s="44"/>
      <c r="E46" s="45"/>
      <c r="F46" s="45"/>
      <c r="G46" s="45"/>
      <c r="H46" s="45"/>
      <c r="I46" s="45"/>
      <c r="J46" s="45"/>
      <c r="K46" s="45"/>
      <c r="L46" s="45"/>
      <c r="M46" s="45"/>
      <c r="N46" s="9"/>
      <c r="O46" s="4"/>
      <c r="P46" s="4"/>
      <c r="Q46" s="4"/>
      <c r="R46" s="4"/>
      <c r="S46" s="4"/>
      <c r="T46" s="4"/>
      <c r="U46" s="135"/>
      <c r="V46" s="135"/>
      <c r="W46" s="135"/>
    </row>
    <row r="47" spans="1:23" s="5" customFormat="1" ht="12.75">
      <c r="A47" s="29"/>
      <c r="B47" s="44">
        <v>21</v>
      </c>
      <c r="C47" s="44">
        <v>1</v>
      </c>
      <c r="D47" s="44" t="s">
        <v>74</v>
      </c>
      <c r="E47" s="9" t="str">
        <f>E12</f>
        <v>TSV Ötisheim 2</v>
      </c>
      <c r="F47" s="9" t="s">
        <v>5</v>
      </c>
      <c r="G47" s="157" t="str">
        <f>E15</f>
        <v>TSV Grafenau</v>
      </c>
      <c r="H47" s="157"/>
      <c r="I47" s="157"/>
      <c r="J47" s="157"/>
      <c r="K47" s="157"/>
      <c r="L47" s="157"/>
      <c r="M47" s="9"/>
      <c r="N47" s="9" t="str">
        <f>E11</f>
        <v>TV Stammheim 2</v>
      </c>
      <c r="O47" s="119"/>
      <c r="P47" s="118" t="s">
        <v>5</v>
      </c>
      <c r="Q47" s="119"/>
      <c r="R47" s="4"/>
      <c r="S47" s="4"/>
      <c r="T47" s="4"/>
      <c r="U47" s="136" t="str">
        <f>IF(O47="","0",IF(O47=Q47,"1",IF(O47&gt;Q47,"2","0")))</f>
        <v>0</v>
      </c>
      <c r="V47" s="135" t="s">
        <v>5</v>
      </c>
      <c r="W47" s="136" t="str">
        <f>IF(Q47="","0",IF(Q47=O47,"1",IF(Q47&gt;O47,"2","0")))</f>
        <v>0</v>
      </c>
    </row>
    <row r="48" spans="1:23" s="5" customFormat="1" ht="12.75">
      <c r="A48" s="29"/>
      <c r="B48" s="44">
        <v>22</v>
      </c>
      <c r="C48" s="44">
        <v>2</v>
      </c>
      <c r="D48" s="44" t="s">
        <v>74</v>
      </c>
      <c r="E48" s="9" t="str">
        <f>E13</f>
        <v>TSV Ötisheim 1</v>
      </c>
      <c r="F48" s="9" t="s">
        <v>5</v>
      </c>
      <c r="G48" s="157" t="str">
        <f>E14</f>
        <v>TV Waldrennach 2</v>
      </c>
      <c r="H48" s="157"/>
      <c r="I48" s="157"/>
      <c r="J48" s="157"/>
      <c r="K48" s="157"/>
      <c r="L48" s="157"/>
      <c r="M48" s="9"/>
      <c r="N48" s="9" t="str">
        <f>E10</f>
        <v>TV Stammheim 3</v>
      </c>
      <c r="O48" s="119"/>
      <c r="P48" s="118" t="s">
        <v>5</v>
      </c>
      <c r="Q48" s="119"/>
      <c r="R48" s="4"/>
      <c r="S48" s="4"/>
      <c r="T48" s="4"/>
      <c r="U48" s="136" t="str">
        <f>IF(O48="","0",IF(O48=Q48,"1",IF(O48&gt;Q48,"2","0")))</f>
        <v>0</v>
      </c>
      <c r="V48" s="135" t="s">
        <v>5</v>
      </c>
      <c r="W48" s="136" t="str">
        <f>IF(Q48="","0",IF(Q48=O48,"1",IF(Q48&gt;O48,"2","0")))</f>
        <v>0</v>
      </c>
    </row>
    <row r="49" spans="1:23" s="5" customFormat="1" ht="12.75">
      <c r="A49" s="29"/>
      <c r="B49" s="44">
        <v>23</v>
      </c>
      <c r="C49" s="44">
        <v>3</v>
      </c>
      <c r="D49" s="44" t="s">
        <v>75</v>
      </c>
      <c r="E49" s="9" t="str">
        <f>I11</f>
        <v>NLV Vaihingen 1</v>
      </c>
      <c r="F49" s="9" t="s">
        <v>5</v>
      </c>
      <c r="G49" s="157" t="str">
        <f>I13</f>
        <v>TV Hohenklingen</v>
      </c>
      <c r="H49" s="157"/>
      <c r="I49" s="157"/>
      <c r="J49" s="157"/>
      <c r="K49" s="157"/>
      <c r="L49" s="157"/>
      <c r="M49" s="9"/>
      <c r="N49" s="9" t="str">
        <f>I10</f>
        <v>TV Stammheim 1</v>
      </c>
      <c r="O49" s="119"/>
      <c r="P49" s="118" t="s">
        <v>5</v>
      </c>
      <c r="Q49" s="119"/>
      <c r="R49" s="4"/>
      <c r="S49" s="4"/>
      <c r="T49" s="4"/>
      <c r="U49" s="136" t="str">
        <f>IF(O49="","0",IF(O49=Q49,"1",IF(O49&gt;Q49,"2","0")))</f>
        <v>0</v>
      </c>
      <c r="V49" s="135" t="s">
        <v>5</v>
      </c>
      <c r="W49" s="136" t="str">
        <f>IF(Q49="","0",IF(Q49=O49,"1",IF(Q49&gt;O49,"2","0")))</f>
        <v>0</v>
      </c>
    </row>
    <row r="50" spans="1:23" s="5" customFormat="1" ht="12.75">
      <c r="A50" s="29"/>
      <c r="B50" s="44">
        <v>24</v>
      </c>
      <c r="C50" s="44">
        <v>4</v>
      </c>
      <c r="D50" s="44" t="s">
        <v>75</v>
      </c>
      <c r="E50" s="9" t="str">
        <f>I12</f>
        <v>TV Waldrennach 1</v>
      </c>
      <c r="F50" s="9" t="s">
        <v>5</v>
      </c>
      <c r="G50" s="157" t="str">
        <f>I14</f>
        <v>NLV Vaihingen 2</v>
      </c>
      <c r="H50" s="157"/>
      <c r="I50" s="157"/>
      <c r="J50" s="157"/>
      <c r="K50" s="157"/>
      <c r="L50" s="157"/>
      <c r="M50" s="9"/>
      <c r="N50" s="9" t="str">
        <f>I10</f>
        <v>TV Stammheim 1</v>
      </c>
      <c r="O50" s="119"/>
      <c r="P50" s="118" t="s">
        <v>5</v>
      </c>
      <c r="Q50" s="119"/>
      <c r="R50" s="4"/>
      <c r="S50" s="4"/>
      <c r="T50" s="4"/>
      <c r="U50" s="136" t="str">
        <f>IF(O50="","0",IF(O50=Q50,"1",IF(O50&gt;Q50,"2","0")))</f>
        <v>0</v>
      </c>
      <c r="V50" s="135" t="s">
        <v>5</v>
      </c>
      <c r="W50" s="136" t="str">
        <f>IF(Q50="","0",IF(Q50=O50,"1",IF(Q50&gt;O50,"2","0")))</f>
        <v>0</v>
      </c>
    </row>
    <row r="51" spans="1:23" s="5" customFormat="1" ht="12.75">
      <c r="A51" s="29"/>
      <c r="B51" s="44"/>
      <c r="C51" s="44"/>
      <c r="D51" s="44"/>
      <c r="E51" s="45"/>
      <c r="F51" s="45"/>
      <c r="G51" s="45"/>
      <c r="H51" s="45"/>
      <c r="I51" s="45"/>
      <c r="J51" s="45"/>
      <c r="K51" s="45"/>
      <c r="L51" s="45"/>
      <c r="M51" s="45"/>
      <c r="N51" s="9"/>
      <c r="O51" s="4"/>
      <c r="P51" s="4"/>
      <c r="Q51" s="4"/>
      <c r="R51" s="4"/>
      <c r="S51" s="4"/>
      <c r="T51" s="4"/>
      <c r="U51" s="135"/>
      <c r="V51" s="135"/>
      <c r="W51" s="135"/>
    </row>
    <row r="52" spans="1:23" s="3" customFormat="1" ht="12.75">
      <c r="A52" s="29"/>
      <c r="B52" s="44">
        <v>25</v>
      </c>
      <c r="C52" s="44">
        <v>1</v>
      </c>
      <c r="D52" s="44" t="s">
        <v>74</v>
      </c>
      <c r="E52" s="9" t="str">
        <f>E14</f>
        <v>TV Waldrennach 2</v>
      </c>
      <c r="F52" s="9" t="s">
        <v>5</v>
      </c>
      <c r="G52" s="157" t="str">
        <f>E15</f>
        <v>TSV Grafenau</v>
      </c>
      <c r="H52" s="157"/>
      <c r="I52" s="157"/>
      <c r="J52" s="157"/>
      <c r="K52" s="157"/>
      <c r="L52" s="157"/>
      <c r="M52" s="9"/>
      <c r="N52" s="9" t="str">
        <f>E12</f>
        <v>TSV Ötisheim 2</v>
      </c>
      <c r="O52" s="119"/>
      <c r="P52" s="118" t="s">
        <v>5</v>
      </c>
      <c r="Q52" s="119"/>
      <c r="R52" s="4"/>
      <c r="S52" s="4"/>
      <c r="T52" s="4"/>
      <c r="U52" s="136" t="str">
        <f>IF(O52="","0",IF(O52=Q52,"1",IF(O52&gt;Q52,"2","0")))</f>
        <v>0</v>
      </c>
      <c r="V52" s="135" t="s">
        <v>5</v>
      </c>
      <c r="W52" s="136" t="str">
        <f>IF(Q52="","0",IF(Q52=O52,"1",IF(Q52&gt;O52,"2","0")))</f>
        <v>0</v>
      </c>
    </row>
    <row r="53" spans="1:23" ht="12.75">
      <c r="A53" s="29"/>
      <c r="B53" s="46"/>
      <c r="C53" s="46"/>
      <c r="D53" s="46"/>
      <c r="E53" s="1"/>
      <c r="F53" s="1"/>
      <c r="G53" s="1"/>
      <c r="H53" s="1"/>
      <c r="I53" s="1"/>
      <c r="J53" s="1"/>
      <c r="K53" s="1"/>
      <c r="L53" s="1"/>
      <c r="M53" s="1"/>
      <c r="N53" s="1"/>
      <c r="T53" s="13"/>
      <c r="U53" s="13"/>
      <c r="V53" s="13"/>
      <c r="W53" s="13"/>
    </row>
    <row r="54" spans="1:21" ht="12.75">
      <c r="A54" s="29"/>
      <c r="B54" s="46"/>
      <c r="C54" s="46"/>
      <c r="D54" s="46"/>
      <c r="E54" s="1"/>
      <c r="F54" s="1"/>
      <c r="G54" s="1"/>
      <c r="H54" s="1"/>
      <c r="I54" s="1"/>
      <c r="J54" s="1"/>
      <c r="K54" s="1"/>
      <c r="L54" s="1"/>
      <c r="M54" s="1"/>
      <c r="N54" s="1"/>
      <c r="T54" s="13"/>
      <c r="U54" s="13"/>
    </row>
    <row r="55" spans="1:23" s="7" customFormat="1" ht="12.75">
      <c r="A55" s="28"/>
      <c r="B55" s="35"/>
      <c r="C55" s="35"/>
      <c r="D55" s="43"/>
      <c r="O55" s="13"/>
      <c r="P55" s="13"/>
      <c r="Q55" s="13"/>
      <c r="R55" s="13"/>
      <c r="S55" s="13"/>
      <c r="T55" s="13"/>
      <c r="U55" s="13"/>
      <c r="V55" s="13"/>
      <c r="W55" s="13"/>
    </row>
    <row r="56" spans="1:24" s="7" customFormat="1" ht="12.75">
      <c r="A56" s="28"/>
      <c r="B56" s="35" t="s">
        <v>37</v>
      </c>
      <c r="C56" s="35"/>
      <c r="D56" s="43"/>
      <c r="K56" s="69"/>
      <c r="N56" s="7" t="s">
        <v>33</v>
      </c>
      <c r="O56" s="13"/>
      <c r="P56" s="13" t="s">
        <v>11</v>
      </c>
      <c r="Q56" s="13"/>
      <c r="R56" s="13"/>
      <c r="S56" s="13" t="s">
        <v>55</v>
      </c>
      <c r="T56" s="4"/>
      <c r="U56" s="13"/>
      <c r="V56" s="13" t="s">
        <v>4</v>
      </c>
      <c r="W56" s="13"/>
      <c r="X56" s="13" t="s">
        <v>57</v>
      </c>
    </row>
    <row r="57" spans="1:24" ht="12.75">
      <c r="A57" s="29"/>
      <c r="B57" s="1" t="str">
        <f aca="true" t="shared" si="0" ref="B57:B62">E10</f>
        <v>TV Stammheim 3</v>
      </c>
      <c r="C57" s="1"/>
      <c r="G57" s="47" t="str">
        <f>U21</f>
        <v>0</v>
      </c>
      <c r="H57" s="47" t="str">
        <f>W24</f>
        <v>0</v>
      </c>
      <c r="I57" s="47" t="str">
        <f>U34</f>
        <v>0</v>
      </c>
      <c r="J57" s="47" t="str">
        <f>W43</f>
        <v>0</v>
      </c>
      <c r="K57" s="47" t="str">
        <f>U39</f>
        <v>0</v>
      </c>
      <c r="L57" s="2"/>
      <c r="M57" s="2"/>
      <c r="N57" s="1" t="str">
        <f>$B$57</f>
        <v>TV Stammheim 3</v>
      </c>
      <c r="O57" s="2">
        <f>$O$21+$Q$24+$Q$43+$O$34+$O$39</f>
        <v>0</v>
      </c>
      <c r="P57" s="2" t="s">
        <v>5</v>
      </c>
      <c r="Q57" s="2">
        <f>$Q$21+$O$24+$Q$34+$O$43+$Q$39</f>
        <v>0</v>
      </c>
      <c r="S57" s="2">
        <f aca="true" t="shared" si="1" ref="S57:S62">O57-Q57</f>
        <v>0</v>
      </c>
      <c r="U57" s="2">
        <f>$U$21+$W$24+$U$34+$W$43+$U$39</f>
        <v>0</v>
      </c>
      <c r="V57" s="2" t="s">
        <v>5</v>
      </c>
      <c r="W57" s="2">
        <f>$W$21+$U$24+$W$34+$U$43+$W$39</f>
        <v>0</v>
      </c>
      <c r="X57" s="2">
        <f aca="true" t="shared" si="2" ref="X57:X62">(U57+W57)/2</f>
        <v>0</v>
      </c>
    </row>
    <row r="58" spans="1:24" ht="12.75">
      <c r="A58" s="29"/>
      <c r="B58" s="1" t="str">
        <f t="shared" si="0"/>
        <v>TV Stammheim 2</v>
      </c>
      <c r="C58" s="1"/>
      <c r="G58" s="47" t="str">
        <f>W21</f>
        <v>0</v>
      </c>
      <c r="H58" s="47" t="str">
        <f>W25</f>
        <v>0</v>
      </c>
      <c r="I58" s="47" t="str">
        <f>U35</f>
        <v>0</v>
      </c>
      <c r="J58" s="47" t="str">
        <f>W42</f>
        <v>0</v>
      </c>
      <c r="K58" s="47" t="str">
        <f>U40</f>
        <v>0</v>
      </c>
      <c r="L58" s="2"/>
      <c r="M58" s="2"/>
      <c r="N58" s="1" t="str">
        <f>$B$62</f>
        <v>TSV Grafenau</v>
      </c>
      <c r="O58" s="2">
        <f>$O$25+$Q$30+$O$43+$Q$47+$Q$52</f>
        <v>0</v>
      </c>
      <c r="P58" s="4" t="s">
        <v>5</v>
      </c>
      <c r="Q58" s="2">
        <f>$Q$25+$O$30+$Q$43+$O$47+$O$52</f>
        <v>0</v>
      </c>
      <c r="S58" s="2">
        <f t="shared" si="1"/>
        <v>0</v>
      </c>
      <c r="U58" s="2">
        <f>$U$25+$W$30+$U$43+$W$47+$W$52</f>
        <v>0</v>
      </c>
      <c r="V58" s="4" t="s">
        <v>5</v>
      </c>
      <c r="W58" s="2">
        <f>$W$25+$U$30+$W$43+$U$47+$U$52</f>
        <v>0</v>
      </c>
      <c r="X58" s="2">
        <f t="shared" si="2"/>
        <v>0</v>
      </c>
    </row>
    <row r="59" spans="1:24" ht="12.75">
      <c r="A59" s="29"/>
      <c r="B59" s="1" t="str">
        <f t="shared" si="0"/>
        <v>TSV Ötisheim 2</v>
      </c>
      <c r="C59" s="1"/>
      <c r="G59" s="47" t="str">
        <f>U22</f>
        <v>0</v>
      </c>
      <c r="H59" s="47" t="str">
        <f>U29</f>
        <v>0</v>
      </c>
      <c r="I59" s="47" t="str">
        <f>W34</f>
        <v>0</v>
      </c>
      <c r="J59" s="47" t="str">
        <f>U47</f>
        <v>0</v>
      </c>
      <c r="K59" s="47" t="str">
        <f>W40</f>
        <v>0</v>
      </c>
      <c r="L59" s="2"/>
      <c r="M59" s="2"/>
      <c r="N59" s="1" t="str">
        <f>$B$61</f>
        <v>TV Waldrennach 2</v>
      </c>
      <c r="O59" s="2">
        <f>$O$24+$Q$29+$O$42+$Q$48+$O$52</f>
        <v>0</v>
      </c>
      <c r="P59" s="2" t="s">
        <v>5</v>
      </c>
      <c r="Q59" s="2">
        <f>$Q$24+$O$29+$Q$42+$O$48+$Q$52</f>
        <v>0</v>
      </c>
      <c r="S59" s="2">
        <f t="shared" si="1"/>
        <v>0</v>
      </c>
      <c r="U59" s="2">
        <f>$U$24+$W$29+$U$42+$W$48+$U$52</f>
        <v>0</v>
      </c>
      <c r="V59" s="2" t="s">
        <v>5</v>
      </c>
      <c r="W59" s="2">
        <f>$W$24+$U$29+$W$42+$U$48+$W$52</f>
        <v>0</v>
      </c>
      <c r="X59" s="2">
        <f t="shared" si="2"/>
        <v>0</v>
      </c>
    </row>
    <row r="60" spans="1:24" ht="12.75">
      <c r="A60" s="29"/>
      <c r="B60" s="1" t="str">
        <f t="shared" si="0"/>
        <v>TSV Ötisheim 1</v>
      </c>
      <c r="C60" s="1"/>
      <c r="G60" s="47" t="str">
        <f>W22</f>
        <v>0</v>
      </c>
      <c r="H60" s="47" t="str">
        <f>U30</f>
        <v>0</v>
      </c>
      <c r="I60" s="47" t="str">
        <f>W35</f>
        <v>0</v>
      </c>
      <c r="J60" s="47" t="str">
        <f>U48</f>
        <v>0</v>
      </c>
      <c r="K60" s="47" t="str">
        <f>W39</f>
        <v>0</v>
      </c>
      <c r="L60" s="2"/>
      <c r="M60" s="2"/>
      <c r="N60" s="1" t="str">
        <f>$B$59</f>
        <v>TSV Ötisheim 2</v>
      </c>
      <c r="O60" s="2">
        <f>$O$22+$O$29+$Q$34+$O$47+$Q$40</f>
        <v>0</v>
      </c>
      <c r="P60" s="2" t="s">
        <v>5</v>
      </c>
      <c r="Q60" s="2">
        <f>$Q$22+$Q$29+$O$34+$Q$47+$O$40</f>
        <v>0</v>
      </c>
      <c r="S60" s="2">
        <f t="shared" si="1"/>
        <v>0</v>
      </c>
      <c r="U60" s="2">
        <f>$U$22+$U$29+$W$34+$U$47+$W$40</f>
        <v>0</v>
      </c>
      <c r="V60" s="2" t="s">
        <v>5</v>
      </c>
      <c r="W60" s="2">
        <f>$W$22+$W$29+$U$34+$W$47+$U$40</f>
        <v>0</v>
      </c>
      <c r="X60" s="2">
        <f t="shared" si="2"/>
        <v>0</v>
      </c>
    </row>
    <row r="61" spans="1:24" ht="12.75">
      <c r="A61" s="29"/>
      <c r="B61" s="1" t="str">
        <f t="shared" si="0"/>
        <v>TV Waldrennach 2</v>
      </c>
      <c r="C61" s="1"/>
      <c r="G61" s="47" t="str">
        <f>U24</f>
        <v>0</v>
      </c>
      <c r="H61" s="47" t="str">
        <f>W29</f>
        <v>0</v>
      </c>
      <c r="I61" s="47" t="str">
        <f>U42</f>
        <v>0</v>
      </c>
      <c r="J61" s="47" t="str">
        <f>W48</f>
        <v>0</v>
      </c>
      <c r="K61" s="47" t="str">
        <f>U52</f>
        <v>0</v>
      </c>
      <c r="L61" s="2"/>
      <c r="M61" s="2"/>
      <c r="N61" s="1" t="str">
        <f>$B$58</f>
        <v>TV Stammheim 2</v>
      </c>
      <c r="O61" s="2">
        <f>$Q$21+$Q$25+$O$35+$Q$42+$O$40</f>
        <v>0</v>
      </c>
      <c r="P61" s="2" t="s">
        <v>5</v>
      </c>
      <c r="Q61" s="2">
        <f>$O$21+$O$25+$Q$35+$O$42+$Q$40</f>
        <v>0</v>
      </c>
      <c r="S61" s="2">
        <f t="shared" si="1"/>
        <v>0</v>
      </c>
      <c r="U61" s="2">
        <f>$W$21+$W$25+$U$35+$W$42+$U$40</f>
        <v>0</v>
      </c>
      <c r="V61" s="2" t="s">
        <v>5</v>
      </c>
      <c r="W61" s="2">
        <f>$U$21+$U$25+$W$35+$U$42+$W$40</f>
        <v>0</v>
      </c>
      <c r="X61" s="2">
        <f t="shared" si="2"/>
        <v>0</v>
      </c>
    </row>
    <row r="62" spans="2:24" ht="12.75">
      <c r="B62" s="1" t="str">
        <f t="shared" si="0"/>
        <v>TSV Grafenau</v>
      </c>
      <c r="C62" s="1"/>
      <c r="G62" s="47" t="str">
        <f>U25</f>
        <v>0</v>
      </c>
      <c r="H62" s="47" t="str">
        <f>W30</f>
        <v>0</v>
      </c>
      <c r="I62" s="47" t="str">
        <f>U43</f>
        <v>0</v>
      </c>
      <c r="J62" s="47" t="str">
        <f>W47</f>
        <v>0</v>
      </c>
      <c r="K62" s="47" t="str">
        <f>W52</f>
        <v>0</v>
      </c>
      <c r="N62" s="1" t="str">
        <f>$B$60</f>
        <v>TSV Ötisheim 1</v>
      </c>
      <c r="O62" s="2">
        <f>$Q$22+$O$30+$Q$35+$O$48+$Q$39</f>
        <v>0</v>
      </c>
      <c r="P62" s="2" t="s">
        <v>5</v>
      </c>
      <c r="Q62" s="2">
        <f>$O$22+$Q$30+$O$35+$Q$48+$O$39</f>
        <v>0</v>
      </c>
      <c r="S62" s="2">
        <f t="shared" si="1"/>
        <v>0</v>
      </c>
      <c r="U62" s="2">
        <f>$W$22+$W$35+$U$30+$U$48+$W$39</f>
        <v>0</v>
      </c>
      <c r="V62" s="2" t="s">
        <v>5</v>
      </c>
      <c r="W62" s="2">
        <f>$U$22+$W$30+$W$48+$U$35+$U$39</f>
        <v>0</v>
      </c>
      <c r="X62" s="2">
        <f t="shared" si="2"/>
        <v>0</v>
      </c>
    </row>
    <row r="65" spans="2:23" s="73" customFormat="1" ht="19.5" customHeight="1">
      <c r="B65" s="150" t="s">
        <v>76</v>
      </c>
      <c r="C65" s="151"/>
      <c r="D65" s="151"/>
      <c r="E65" s="152"/>
      <c r="F65" s="150" t="s">
        <v>57</v>
      </c>
      <c r="G65" s="152"/>
      <c r="H65" s="150" t="s">
        <v>4</v>
      </c>
      <c r="I65" s="151"/>
      <c r="J65" s="152"/>
      <c r="K65" s="150" t="s">
        <v>11</v>
      </c>
      <c r="L65" s="152"/>
      <c r="Q65" s="74"/>
      <c r="R65" s="74"/>
      <c r="S65" s="74"/>
      <c r="T65" s="74"/>
      <c r="U65" s="74"/>
      <c r="V65" s="74"/>
      <c r="W65" s="74"/>
    </row>
    <row r="66" spans="1:23" s="73" customFormat="1" ht="19.5" customHeight="1">
      <c r="A66" s="75"/>
      <c r="B66" s="76" t="s">
        <v>25</v>
      </c>
      <c r="C66" s="142">
        <f>IF(X57&lt;5,"",$N$57)</f>
      </c>
      <c r="D66" s="143"/>
      <c r="E66" s="144"/>
      <c r="F66" s="153">
        <f>IF(X57&lt;5,"",$X$57)</f>
      </c>
      <c r="G66" s="154"/>
      <c r="H66" s="147">
        <f>IF(X57&lt;5,"",$U$57)</f>
      </c>
      <c r="I66" s="148"/>
      <c r="J66" s="149"/>
      <c r="K66" s="147">
        <f>IF(X57&lt;5,"",$S$57)</f>
      </c>
      <c r="L66" s="149"/>
      <c r="Q66" s="74"/>
      <c r="R66" s="74"/>
      <c r="S66" s="74"/>
      <c r="T66" s="74"/>
      <c r="U66" s="74"/>
      <c r="V66" s="74"/>
      <c r="W66" s="77"/>
    </row>
    <row r="67" spans="1:23" s="73" customFormat="1" ht="19.5" customHeight="1">
      <c r="A67" s="75"/>
      <c r="B67" s="76" t="s">
        <v>26</v>
      </c>
      <c r="C67" s="142">
        <f>IF(X58&lt;5,"",$N$58)</f>
      </c>
      <c r="D67" s="143"/>
      <c r="E67" s="144"/>
      <c r="F67" s="153">
        <f>IF(X58&lt;5,"",$X$58)</f>
      </c>
      <c r="G67" s="154"/>
      <c r="H67" s="147">
        <f>IF(X58&lt;5,"",$U$58)</f>
      </c>
      <c r="I67" s="148"/>
      <c r="J67" s="149"/>
      <c r="K67" s="147">
        <f>IF(X58&lt;5,"",$S$58)</f>
      </c>
      <c r="L67" s="149"/>
      <c r="Q67" s="74"/>
      <c r="R67" s="74"/>
      <c r="S67" s="74"/>
      <c r="T67" s="74"/>
      <c r="U67" s="74"/>
      <c r="V67" s="74"/>
      <c r="W67" s="77"/>
    </row>
    <row r="68" spans="1:23" s="73" customFormat="1" ht="19.5" customHeight="1">
      <c r="A68" s="75"/>
      <c r="B68" s="76" t="s">
        <v>27</v>
      </c>
      <c r="C68" s="142">
        <f>IF(X59&lt;5,"",$N$59)</f>
      </c>
      <c r="D68" s="143"/>
      <c r="E68" s="144"/>
      <c r="F68" s="153">
        <f>IF(X59&lt;5,"",$X$59)</f>
      </c>
      <c r="G68" s="154"/>
      <c r="H68" s="147">
        <f>IF(X59&lt;5,"",$U$59)</f>
      </c>
      <c r="I68" s="148"/>
      <c r="J68" s="149"/>
      <c r="K68" s="147">
        <f>IF(X59&lt;5,"",$S$59)</f>
      </c>
      <c r="L68" s="149"/>
      <c r="Q68" s="74"/>
      <c r="R68" s="74"/>
      <c r="S68" s="74"/>
      <c r="T68" s="74"/>
      <c r="U68" s="74"/>
      <c r="V68" s="74"/>
      <c r="W68" s="74"/>
    </row>
    <row r="69" spans="2:23" s="73" customFormat="1" ht="19.5" customHeight="1">
      <c r="B69" s="76" t="s">
        <v>29</v>
      </c>
      <c r="C69" s="142">
        <f>IF(X60&lt;5,"",$N$60)</f>
      </c>
      <c r="D69" s="143"/>
      <c r="E69" s="144"/>
      <c r="F69" s="153">
        <f>IF(X60&lt;5,"",$X$60)</f>
      </c>
      <c r="G69" s="154"/>
      <c r="H69" s="147">
        <f>IF(X60&lt;5,"",$U$60)</f>
      </c>
      <c r="I69" s="148"/>
      <c r="J69" s="149"/>
      <c r="K69" s="147">
        <f>IF(X60&lt;5,"",$S$60)</f>
      </c>
      <c r="L69" s="149"/>
      <c r="Q69" s="74"/>
      <c r="R69" s="74"/>
      <c r="S69" s="74"/>
      <c r="T69" s="74"/>
      <c r="U69" s="74"/>
      <c r="V69" s="74"/>
      <c r="W69" s="77"/>
    </row>
    <row r="70" spans="2:23" s="73" customFormat="1" ht="19.5" customHeight="1">
      <c r="B70" s="76" t="s">
        <v>28</v>
      </c>
      <c r="C70" s="142">
        <f>IF(X61&lt;5,"",$N$61)</f>
      </c>
      <c r="D70" s="143"/>
      <c r="E70" s="144"/>
      <c r="F70" s="153">
        <f>IF(X61&lt;5,"",$X$61)</f>
      </c>
      <c r="G70" s="154"/>
      <c r="H70" s="147">
        <f>IF(X61&lt;5,"",$U$61)</f>
      </c>
      <c r="I70" s="148"/>
      <c r="J70" s="149"/>
      <c r="K70" s="147">
        <f>IF(X61&lt;5,"",$S$61)</f>
      </c>
      <c r="L70" s="149"/>
      <c r="Q70" s="74"/>
      <c r="R70" s="74"/>
      <c r="S70" s="74"/>
      <c r="T70" s="74"/>
      <c r="U70" s="74"/>
      <c r="V70" s="74"/>
      <c r="W70" s="77"/>
    </row>
    <row r="71" spans="2:23" s="73" customFormat="1" ht="19.5" customHeight="1">
      <c r="B71" s="76" t="s">
        <v>71</v>
      </c>
      <c r="C71" s="142">
        <f>IF(X62&lt;5,"",$N$62)</f>
      </c>
      <c r="D71" s="143"/>
      <c r="E71" s="144"/>
      <c r="F71" s="153">
        <f>IF(X62&lt;5,"",$X$62)</f>
      </c>
      <c r="G71" s="154"/>
      <c r="H71" s="147">
        <f>IF(X62&lt;5,"",$U$62)</f>
      </c>
      <c r="I71" s="148"/>
      <c r="J71" s="149"/>
      <c r="K71" s="147">
        <f>IF(X62&lt;5,"",$S$62)</f>
      </c>
      <c r="L71" s="149"/>
      <c r="Q71" s="74"/>
      <c r="R71" s="74"/>
      <c r="S71" s="74"/>
      <c r="T71" s="74"/>
      <c r="U71" s="74"/>
      <c r="V71" s="74"/>
      <c r="W71" s="77"/>
    </row>
    <row r="72" spans="4:23" s="73" customFormat="1" ht="12.75">
      <c r="D72" s="74"/>
      <c r="O72" s="74"/>
      <c r="P72" s="74"/>
      <c r="Q72" s="74"/>
      <c r="R72" s="74"/>
      <c r="S72" s="74"/>
      <c r="T72" s="78"/>
      <c r="U72" s="77"/>
      <c r="V72" s="74"/>
      <c r="W72" s="77"/>
    </row>
    <row r="73" spans="2:24" s="73" customFormat="1" ht="12.75">
      <c r="B73" s="35"/>
      <c r="C73" s="35"/>
      <c r="D73" s="43"/>
      <c r="E73" s="7"/>
      <c r="F73" s="7"/>
      <c r="G73" s="7"/>
      <c r="H73" s="7"/>
      <c r="I73" s="7"/>
      <c r="J73" s="7"/>
      <c r="K73" s="7"/>
      <c r="L73" s="7"/>
      <c r="M73" s="7"/>
      <c r="N73" s="7"/>
      <c r="O73" s="13"/>
      <c r="P73" s="13"/>
      <c r="Q73" s="13"/>
      <c r="R73" s="13"/>
      <c r="S73" s="13"/>
      <c r="T73" s="13"/>
      <c r="U73" s="13"/>
      <c r="V73" s="13"/>
      <c r="W73" s="13"/>
      <c r="X73" s="7"/>
    </row>
    <row r="74" spans="2:24" ht="12.75">
      <c r="B74" s="35" t="s">
        <v>37</v>
      </c>
      <c r="C74" s="35"/>
      <c r="D74" s="43"/>
      <c r="E74" s="7"/>
      <c r="F74" s="7"/>
      <c r="G74" s="7"/>
      <c r="H74" s="7"/>
      <c r="I74" s="7"/>
      <c r="J74" s="7"/>
      <c r="K74" s="69"/>
      <c r="L74" s="7"/>
      <c r="M74" s="7"/>
      <c r="N74" s="7" t="s">
        <v>33</v>
      </c>
      <c r="O74" s="13"/>
      <c r="P74" s="13" t="s">
        <v>11</v>
      </c>
      <c r="Q74" s="13"/>
      <c r="R74" s="13"/>
      <c r="S74" s="13" t="s">
        <v>55</v>
      </c>
      <c r="T74" s="4"/>
      <c r="U74" s="13"/>
      <c r="V74" s="13" t="s">
        <v>4</v>
      </c>
      <c r="W74" s="13"/>
      <c r="X74" s="13" t="s">
        <v>57</v>
      </c>
    </row>
    <row r="75" spans="2:24" ht="12.75">
      <c r="B75" s="1" t="str">
        <f>I10</f>
        <v>TV Stammheim 1</v>
      </c>
      <c r="C75" s="1"/>
      <c r="G75" s="47" t="str">
        <f>U26</f>
        <v>0</v>
      </c>
      <c r="H75" s="47" t="str">
        <f>W31</f>
        <v>0</v>
      </c>
      <c r="I75" s="47" t="str">
        <f>U36</f>
        <v>0</v>
      </c>
      <c r="J75" s="47" t="str">
        <f>U44</f>
        <v>0</v>
      </c>
      <c r="K75" s="126"/>
      <c r="L75" s="2"/>
      <c r="M75" s="2"/>
      <c r="N75" s="1" t="str">
        <f>$B$78</f>
        <v>TV Hohenklingen</v>
      </c>
      <c r="O75" s="2">
        <f>$Q$27+$Q$36+$O$45+$Q$49</f>
        <v>0</v>
      </c>
      <c r="P75" s="2" t="s">
        <v>5</v>
      </c>
      <c r="Q75" s="2">
        <f>$O$27+$O$36+$Q$45+$O$49</f>
        <v>0</v>
      </c>
      <c r="S75" s="2">
        <f>O75-Q75</f>
        <v>0</v>
      </c>
      <c r="U75" s="2">
        <f>$W$27+$W$36+$W$49+$U$45</f>
        <v>0</v>
      </c>
      <c r="V75" s="2" t="s">
        <v>5</v>
      </c>
      <c r="W75" s="2">
        <f>$U$27+$U$36+$U$49+$W$45</f>
        <v>0</v>
      </c>
      <c r="X75" s="2">
        <f>(U75+W75)/2</f>
        <v>0</v>
      </c>
    </row>
    <row r="76" spans="2:24" ht="12.75">
      <c r="B76" s="1" t="str">
        <f>I11</f>
        <v>NLV Vaihingen 1</v>
      </c>
      <c r="C76" s="1"/>
      <c r="G76" s="47" t="str">
        <f>W26</f>
        <v>0</v>
      </c>
      <c r="H76" s="47" t="str">
        <f>U32</f>
        <v>0</v>
      </c>
      <c r="I76" s="47" t="str">
        <f>U37</f>
        <v>0</v>
      </c>
      <c r="J76" s="47" t="str">
        <f>U49</f>
        <v>0</v>
      </c>
      <c r="K76" s="126"/>
      <c r="L76" s="2"/>
      <c r="M76" s="2"/>
      <c r="N76" s="1" t="str">
        <f>$B$76</f>
        <v>NLV Vaihingen 1</v>
      </c>
      <c r="O76" s="2">
        <f>$Q$26+$O$32+$O$37+$O$49</f>
        <v>0</v>
      </c>
      <c r="P76" s="2" t="s">
        <v>5</v>
      </c>
      <c r="Q76" s="2">
        <f>$O$26+$Q$32+$Q$37+$Q$49</f>
        <v>0</v>
      </c>
      <c r="S76" s="2">
        <f>O76-Q76</f>
        <v>0</v>
      </c>
      <c r="U76" s="2">
        <f>$W$26+$U$32+$U$37+$U$49</f>
        <v>0</v>
      </c>
      <c r="V76" s="2" t="s">
        <v>5</v>
      </c>
      <c r="W76" s="2">
        <f>$U$26+$W$32+$W$37+$W$49</f>
        <v>0</v>
      </c>
      <c r="X76" s="2">
        <f>(U76+W76)/2</f>
        <v>0</v>
      </c>
    </row>
    <row r="77" spans="2:24" ht="12.75">
      <c r="B77" s="1" t="str">
        <f>I12</f>
        <v>TV Waldrennach 1</v>
      </c>
      <c r="C77" s="1"/>
      <c r="G77" s="47" t="str">
        <f>U27</f>
        <v>0</v>
      </c>
      <c r="H77" s="47" t="str">
        <f>W32</f>
        <v>0</v>
      </c>
      <c r="I77" s="47" t="str">
        <f>W44</f>
        <v>0</v>
      </c>
      <c r="J77" s="47" t="str">
        <f>U50</f>
        <v>0</v>
      </c>
      <c r="K77" s="126"/>
      <c r="L77" s="2"/>
      <c r="M77" s="2"/>
      <c r="N77" s="1" t="str">
        <f>$B$75</f>
        <v>TV Stammheim 1</v>
      </c>
      <c r="O77" s="2">
        <f>$O$26+$Q$31+$O$44+$O$36</f>
        <v>0</v>
      </c>
      <c r="P77" s="2" t="s">
        <v>5</v>
      </c>
      <c r="Q77" s="2">
        <f>$Q$26+$O$31+$Q$36+$Q$44</f>
        <v>0</v>
      </c>
      <c r="S77" s="2">
        <f>O77-Q77</f>
        <v>0</v>
      </c>
      <c r="U77" s="2">
        <f>$U$26+$W$31+$U$36+$U$44</f>
        <v>0</v>
      </c>
      <c r="V77" s="2" t="s">
        <v>5</v>
      </c>
      <c r="W77" s="2">
        <f>$W$26+$U$31+$W$36+$W$44</f>
        <v>0</v>
      </c>
      <c r="X77" s="2">
        <f>(U77+W77)/2</f>
        <v>0</v>
      </c>
    </row>
    <row r="78" spans="2:24" ht="12.75">
      <c r="B78" s="1" t="str">
        <f>I13</f>
        <v>TV Hohenklingen</v>
      </c>
      <c r="C78" s="1"/>
      <c r="G78" s="47" t="str">
        <f>W27</f>
        <v>0</v>
      </c>
      <c r="H78" s="47" t="str">
        <f>W36</f>
        <v>0</v>
      </c>
      <c r="I78" s="47" t="str">
        <f>U45</f>
        <v>0</v>
      </c>
      <c r="J78" s="47" t="str">
        <f>W49</f>
        <v>0</v>
      </c>
      <c r="K78" s="126"/>
      <c r="L78" s="2"/>
      <c r="M78" s="2"/>
      <c r="N78" s="1" t="str">
        <f>$B$79</f>
        <v>NLV Vaihingen 2</v>
      </c>
      <c r="O78" s="2">
        <f>$O$31+$Q$37+$Q$50+$Q$45</f>
        <v>0</v>
      </c>
      <c r="P78" s="2" t="s">
        <v>5</v>
      </c>
      <c r="Q78" s="2">
        <f>$Q$31+$O$45+$O$37+$O$50</f>
        <v>0</v>
      </c>
      <c r="S78" s="2">
        <f>O78-Q78</f>
        <v>0</v>
      </c>
      <c r="U78" s="2">
        <f>$W$45+$W$37+$U$31+$W$50</f>
        <v>0</v>
      </c>
      <c r="V78" s="2" t="s">
        <v>5</v>
      </c>
      <c r="W78" s="2">
        <f>$U$45+$W$31+$U$50+$U$37</f>
        <v>0</v>
      </c>
      <c r="X78" s="2">
        <f>(U78+W78)/2</f>
        <v>0</v>
      </c>
    </row>
    <row r="79" spans="2:24" ht="12.75">
      <c r="B79" s="1" t="str">
        <f>I14</f>
        <v>NLV Vaihingen 2</v>
      </c>
      <c r="C79" s="1"/>
      <c r="G79" s="47" t="str">
        <f>U31</f>
        <v>0</v>
      </c>
      <c r="H79" s="47" t="str">
        <f>W37</f>
        <v>0</v>
      </c>
      <c r="I79" s="47" t="str">
        <f>W45</f>
        <v>0</v>
      </c>
      <c r="J79" s="47" t="str">
        <f>W50</f>
        <v>0</v>
      </c>
      <c r="K79" s="126"/>
      <c r="L79" s="2"/>
      <c r="M79" s="2"/>
      <c r="N79" s="1" t="str">
        <f>$B$77</f>
        <v>TV Waldrennach 1</v>
      </c>
      <c r="O79" s="2">
        <f>$O$27+$Q$32+$Q$44+$O$50</f>
        <v>0</v>
      </c>
      <c r="P79" s="2" t="s">
        <v>5</v>
      </c>
      <c r="Q79" s="2">
        <f>$Q$27+$O$32+$O$44+$Q$50</f>
        <v>0</v>
      </c>
      <c r="S79" s="2">
        <f>O79-Q79</f>
        <v>0</v>
      </c>
      <c r="U79" s="2">
        <f>$U$27+$W$32+$W$44+$U$50</f>
        <v>0</v>
      </c>
      <c r="V79" s="2" t="s">
        <v>5</v>
      </c>
      <c r="W79" s="2">
        <f>$W$27+$U$32+$U$44+$W$50</f>
        <v>0</v>
      </c>
      <c r="X79" s="2">
        <f>(U79+W79)/2</f>
        <v>0</v>
      </c>
    </row>
    <row r="82" spans="2:24" ht="19.5" customHeight="1">
      <c r="B82" s="150" t="s">
        <v>77</v>
      </c>
      <c r="C82" s="151"/>
      <c r="D82" s="151"/>
      <c r="E82" s="152"/>
      <c r="F82" s="150" t="s">
        <v>57</v>
      </c>
      <c r="G82" s="152"/>
      <c r="H82" s="150" t="s">
        <v>4</v>
      </c>
      <c r="I82" s="151"/>
      <c r="J82" s="152"/>
      <c r="K82" s="150" t="s">
        <v>11</v>
      </c>
      <c r="L82" s="152"/>
      <c r="M82" s="73"/>
      <c r="N82" s="73"/>
      <c r="O82" s="73"/>
      <c r="P82" s="73"/>
      <c r="Q82" s="74"/>
      <c r="R82" s="74"/>
      <c r="S82" s="74"/>
      <c r="T82" s="74"/>
      <c r="U82" s="74"/>
      <c r="V82" s="74"/>
      <c r="W82" s="74"/>
      <c r="X82" s="73"/>
    </row>
    <row r="83" spans="2:24" ht="19.5" customHeight="1">
      <c r="B83" s="76" t="s">
        <v>25</v>
      </c>
      <c r="C83" s="142">
        <f>IF(X75&lt;4,"",$N$75)</f>
      </c>
      <c r="D83" s="143"/>
      <c r="E83" s="144"/>
      <c r="F83" s="153">
        <f>IF(X75&lt;4,"",$X$75)</f>
      </c>
      <c r="G83" s="154"/>
      <c r="H83" s="147">
        <f>IF(X75&lt;4,"",$U$75)</f>
      </c>
      <c r="I83" s="148"/>
      <c r="J83" s="149"/>
      <c r="K83" s="147">
        <f>IF(X75&lt;4,"",$S$75)</f>
      </c>
      <c r="L83" s="149"/>
      <c r="M83" s="73"/>
      <c r="N83" s="73"/>
      <c r="O83" s="73"/>
      <c r="P83" s="73"/>
      <c r="Q83" s="74"/>
      <c r="R83" s="74"/>
      <c r="S83" s="74"/>
      <c r="T83" s="74"/>
      <c r="U83" s="74"/>
      <c r="V83" s="74"/>
      <c r="W83" s="77"/>
      <c r="X83" s="73"/>
    </row>
    <row r="84" spans="2:24" ht="19.5" customHeight="1">
      <c r="B84" s="76" t="s">
        <v>26</v>
      </c>
      <c r="C84" s="142">
        <f>IF(X76&lt;4,"",$N$76)</f>
      </c>
      <c r="D84" s="143"/>
      <c r="E84" s="144"/>
      <c r="F84" s="153">
        <f>IF(X76&lt;4,"",$X$76)</f>
      </c>
      <c r="G84" s="154"/>
      <c r="H84" s="147">
        <f>IF(X76&lt;4,"",$U$76)</f>
      </c>
      <c r="I84" s="148"/>
      <c r="J84" s="149"/>
      <c r="K84" s="147">
        <f>IF(X76&lt;4,"",$S$76)</f>
      </c>
      <c r="L84" s="149"/>
      <c r="M84" s="73"/>
      <c r="N84" s="73"/>
      <c r="O84" s="73"/>
      <c r="P84" s="73"/>
      <c r="Q84" s="74"/>
      <c r="R84" s="74"/>
      <c r="S84" s="74"/>
      <c r="T84" s="74"/>
      <c r="U84" s="74"/>
      <c r="V84" s="74"/>
      <c r="W84" s="77"/>
      <c r="X84" s="73"/>
    </row>
    <row r="85" spans="2:24" ht="19.5" customHeight="1">
      <c r="B85" s="76" t="s">
        <v>27</v>
      </c>
      <c r="C85" s="142">
        <f>IF(X77&lt;4,"",$N$77)</f>
      </c>
      <c r="D85" s="143"/>
      <c r="E85" s="144"/>
      <c r="F85" s="153">
        <f>IF(X77&lt;4,"",$X$77)</f>
      </c>
      <c r="G85" s="154"/>
      <c r="H85" s="147">
        <f>IF(X77&lt;4,"",$U$77)</f>
      </c>
      <c r="I85" s="148"/>
      <c r="J85" s="149"/>
      <c r="K85" s="147">
        <f>IF(X77&lt;4,"",$S$77)</f>
      </c>
      <c r="L85" s="149"/>
      <c r="M85" s="73"/>
      <c r="N85" s="73"/>
      <c r="O85" s="73"/>
      <c r="P85" s="73"/>
      <c r="Q85" s="74"/>
      <c r="R85" s="74"/>
      <c r="S85" s="74"/>
      <c r="T85" s="74"/>
      <c r="U85" s="74"/>
      <c r="V85" s="74"/>
      <c r="W85" s="74"/>
      <c r="X85" s="73"/>
    </row>
    <row r="86" spans="2:24" ht="19.5" customHeight="1">
      <c r="B86" s="76" t="s">
        <v>29</v>
      </c>
      <c r="C86" s="142">
        <f>IF(X78&lt;4,"",$N$78)</f>
      </c>
      <c r="D86" s="143"/>
      <c r="E86" s="144"/>
      <c r="F86" s="153">
        <f>IF(X78&lt;4,"",$X$78)</f>
      </c>
      <c r="G86" s="154"/>
      <c r="H86" s="147">
        <f>IF(X78&lt;4,"",$U$78)</f>
      </c>
      <c r="I86" s="148"/>
      <c r="J86" s="149"/>
      <c r="K86" s="147">
        <f>IF(X78&lt;4,"",$S$78)</f>
      </c>
      <c r="L86" s="149"/>
      <c r="M86" s="73"/>
      <c r="N86" s="73"/>
      <c r="O86" s="73"/>
      <c r="P86" s="73"/>
      <c r="Q86" s="74"/>
      <c r="R86" s="74"/>
      <c r="S86" s="74"/>
      <c r="T86" s="74"/>
      <c r="U86" s="74"/>
      <c r="V86" s="74"/>
      <c r="W86" s="77"/>
      <c r="X86" s="73"/>
    </row>
    <row r="87" spans="2:24" ht="19.5" customHeight="1">
      <c r="B87" s="76" t="s">
        <v>28</v>
      </c>
      <c r="C87" s="142">
        <f>IF(X79&lt;4,"",$N$79)</f>
      </c>
      <c r="D87" s="143"/>
      <c r="E87" s="144"/>
      <c r="F87" s="153">
        <f>IF(X79&lt;4,"",$X$79)</f>
      </c>
      <c r="G87" s="154"/>
      <c r="H87" s="147">
        <f>IF(X79&lt;4,"",$U$79)</f>
      </c>
      <c r="I87" s="148"/>
      <c r="J87" s="149"/>
      <c r="K87" s="147">
        <f>IF(X79&lt;4,"",$S$79)</f>
      </c>
      <c r="L87" s="149"/>
      <c r="M87" s="73"/>
      <c r="N87" s="73"/>
      <c r="O87" s="73"/>
      <c r="P87" s="73"/>
      <c r="Q87" s="74"/>
      <c r="R87" s="74"/>
      <c r="S87" s="74"/>
      <c r="T87" s="74"/>
      <c r="U87" s="74"/>
      <c r="V87" s="74"/>
      <c r="W87" s="77"/>
      <c r="X87" s="73"/>
    </row>
    <row r="88" spans="21:24" ht="19.5" customHeight="1">
      <c r="U88" s="135"/>
      <c r="V88" s="135"/>
      <c r="W88" s="135"/>
      <c r="X88" s="137"/>
    </row>
    <row r="89" spans="1:24" ht="12.75">
      <c r="A89" s="2" t="s">
        <v>85</v>
      </c>
      <c r="B89" s="44">
        <v>26</v>
      </c>
      <c r="C89" s="44">
        <v>1</v>
      </c>
      <c r="D89" s="44" t="s">
        <v>78</v>
      </c>
      <c r="E89" s="4" t="str">
        <f>IF(C70="","5. Gruppe A",C70)</f>
        <v>5. Gruppe A</v>
      </c>
      <c r="F89" s="4" t="s">
        <v>5</v>
      </c>
      <c r="G89" s="145" t="str">
        <f>IF(C87="","5. Gruppe B",C87)</f>
        <v>5. Gruppe B</v>
      </c>
      <c r="H89" s="145"/>
      <c r="I89" s="145"/>
      <c r="J89" s="145"/>
      <c r="K89" s="145"/>
      <c r="L89" s="145"/>
      <c r="M89" s="4"/>
      <c r="N89" s="4" t="str">
        <f>IF(C67="","2. Gruppe A",C67)</f>
        <v>2. Gruppe A</v>
      </c>
      <c r="O89" s="119"/>
      <c r="P89" s="118" t="s">
        <v>5</v>
      </c>
      <c r="Q89" s="119"/>
      <c r="R89" s="4"/>
      <c r="S89" s="4"/>
      <c r="T89" s="4"/>
      <c r="U89" s="136" t="str">
        <f>IF(O89="","0",IF(O89=Q89,"1",IF(O89&gt;Q89,"2","0")))</f>
        <v>0</v>
      </c>
      <c r="V89" s="135" t="s">
        <v>5</v>
      </c>
      <c r="W89" s="136" t="str">
        <f>IF(Q89="","0",IF(Q89=O89,"1",IF(Q89&gt;O89,"2","0")))</f>
        <v>0</v>
      </c>
      <c r="X89" s="137"/>
    </row>
    <row r="90" spans="2:24" ht="12.75">
      <c r="B90" s="44">
        <v>27</v>
      </c>
      <c r="C90" s="44">
        <v>2</v>
      </c>
      <c r="D90" s="44" t="s">
        <v>79</v>
      </c>
      <c r="E90" s="4" t="str">
        <f>IF(C69="","4. Gruppe A",C69)</f>
        <v>4. Gruppe A</v>
      </c>
      <c r="F90" s="4" t="s">
        <v>5</v>
      </c>
      <c r="G90" s="145" t="str">
        <f>IF(C86="","4. Gruppe B",C86)</f>
        <v>4. Gruppe B</v>
      </c>
      <c r="H90" s="145"/>
      <c r="I90" s="145"/>
      <c r="J90" s="145"/>
      <c r="K90" s="145"/>
      <c r="L90" s="145"/>
      <c r="M90" s="133"/>
      <c r="N90" s="4" t="str">
        <f>IF(C84="","2. Gruppe B",C84)</f>
        <v>2. Gruppe B</v>
      </c>
      <c r="O90" s="119"/>
      <c r="P90" s="118" t="s">
        <v>5</v>
      </c>
      <c r="Q90" s="119"/>
      <c r="R90" s="4"/>
      <c r="S90" s="4"/>
      <c r="T90" s="4"/>
      <c r="U90" s="136" t="str">
        <f>IF(O90="","0",IF(O90=Q90,"1",IF(O90&gt;Q90,"2","0")))</f>
        <v>0</v>
      </c>
      <c r="V90" s="135" t="s">
        <v>5</v>
      </c>
      <c r="W90" s="136" t="str">
        <f>IF(Q90="","0",IF(Q90=O90,"1",IF(Q90&gt;O90,"2","0")))</f>
        <v>0</v>
      </c>
      <c r="X90" s="137"/>
    </row>
    <row r="91" spans="2:24" ht="12.75">
      <c r="B91" s="44">
        <v>28</v>
      </c>
      <c r="C91" s="44">
        <v>3</v>
      </c>
      <c r="D91" s="44" t="s">
        <v>80</v>
      </c>
      <c r="E91" s="4" t="str">
        <f>IF(C68="","3. Gruppe A",C68)</f>
        <v>3. Gruppe A</v>
      </c>
      <c r="F91" s="4" t="s">
        <v>5</v>
      </c>
      <c r="G91" s="145" t="str">
        <f>IF(C85="","3. Gruppe B",C85)</f>
        <v>3. Gruppe B</v>
      </c>
      <c r="H91" s="145"/>
      <c r="I91" s="145"/>
      <c r="J91" s="145"/>
      <c r="K91" s="145"/>
      <c r="L91" s="145"/>
      <c r="M91" s="4"/>
      <c r="N91" s="4" t="str">
        <f>IF(C66="","1. Gruppe A",C66)</f>
        <v>1. Gruppe A</v>
      </c>
      <c r="O91" s="119"/>
      <c r="P91" s="118" t="s">
        <v>5</v>
      </c>
      <c r="Q91" s="119"/>
      <c r="R91" s="4"/>
      <c r="S91" s="4"/>
      <c r="T91" s="4"/>
      <c r="U91" s="136" t="str">
        <f>IF(O91="","0",IF(O91=Q91,"1",IF(O91&gt;Q91,"2","0")))</f>
        <v>0</v>
      </c>
      <c r="V91" s="135" t="s">
        <v>5</v>
      </c>
      <c r="W91" s="136" t="str">
        <f>IF(Q91="","0",IF(Q91=O91,"1",IF(Q91&gt;O91,"2","0")))</f>
        <v>0</v>
      </c>
      <c r="X91" s="137"/>
    </row>
    <row r="92" spans="5:24" ht="12.75">
      <c r="E92" s="4"/>
      <c r="F92" s="2"/>
      <c r="G92" s="145"/>
      <c r="H92" s="145"/>
      <c r="I92" s="145"/>
      <c r="J92" s="145"/>
      <c r="K92" s="145"/>
      <c r="L92" s="145"/>
      <c r="M92" s="2"/>
      <c r="N92" s="2"/>
      <c r="U92" s="135"/>
      <c r="V92" s="135"/>
      <c r="W92" s="135"/>
      <c r="X92" s="137"/>
    </row>
    <row r="93" spans="2:24" ht="12.75">
      <c r="B93" s="44">
        <v>29</v>
      </c>
      <c r="C93" s="44">
        <v>2</v>
      </c>
      <c r="D93" s="44" t="s">
        <v>81</v>
      </c>
      <c r="E93" s="4" t="str">
        <f>IF(C67="","2. Gruppe A",C67)</f>
        <v>2. Gruppe A</v>
      </c>
      <c r="F93" s="4" t="s">
        <v>5</v>
      </c>
      <c r="G93" s="145" t="str">
        <f>IF(C84="","2. Gruppe B",C84)</f>
        <v>2. Gruppe B</v>
      </c>
      <c r="H93" s="145"/>
      <c r="I93" s="145"/>
      <c r="J93" s="145"/>
      <c r="K93" s="145"/>
      <c r="L93" s="145"/>
      <c r="M93" s="4"/>
      <c r="N93" s="4" t="str">
        <f>IF(C70="","5. Gruppe A",C70)</f>
        <v>5. Gruppe A</v>
      </c>
      <c r="O93" s="119"/>
      <c r="P93" s="118" t="s">
        <v>5</v>
      </c>
      <c r="Q93" s="119"/>
      <c r="R93" s="4"/>
      <c r="S93" s="4"/>
      <c r="T93" s="4"/>
      <c r="U93" s="136" t="str">
        <f>IF(O93="","0",IF(O93=Q93,"1",IF(O93&gt;Q93,"2","0")))</f>
        <v>0</v>
      </c>
      <c r="V93" s="135" t="s">
        <v>5</v>
      </c>
      <c r="W93" s="136" t="str">
        <f>IF(Q93="","0",IF(Q93=O93,"1",IF(Q93&gt;O93,"2","0")))</f>
        <v>0</v>
      </c>
      <c r="X93" s="137"/>
    </row>
    <row r="94" spans="2:24" ht="12.75">
      <c r="B94" s="44">
        <v>30</v>
      </c>
      <c r="C94" s="44">
        <v>1</v>
      </c>
      <c r="D94" s="2" t="s">
        <v>82</v>
      </c>
      <c r="E94" s="4" t="str">
        <f>IF(C66="","1. Gruppe A",C66)</f>
        <v>1. Gruppe A</v>
      </c>
      <c r="F94" s="4" t="s">
        <v>5</v>
      </c>
      <c r="G94" s="145" t="str">
        <f>IF(C83="","1. Gruppe B",C83)</f>
        <v>1. Gruppe B</v>
      </c>
      <c r="H94" s="145"/>
      <c r="I94" s="145"/>
      <c r="J94" s="145"/>
      <c r="K94" s="145"/>
      <c r="L94" s="145"/>
      <c r="M94" s="2"/>
      <c r="N94" s="2" t="str">
        <f>IF(C87="","5. Gruppe B",C87)</f>
        <v>5. Gruppe B</v>
      </c>
      <c r="O94" s="119"/>
      <c r="P94" s="118" t="s">
        <v>5</v>
      </c>
      <c r="Q94" s="119"/>
      <c r="R94" s="4"/>
      <c r="S94" s="4"/>
      <c r="T94" s="4"/>
      <c r="U94" s="136" t="str">
        <f>IF(O94="","0",IF(O94=Q94,"1",IF(O94&gt;Q94,"2","0")))</f>
        <v>0</v>
      </c>
      <c r="V94" s="135" t="s">
        <v>5</v>
      </c>
      <c r="W94" s="136" t="str">
        <f>IF(Q94="","0",IF(Q94=O94,"1",IF(Q94&gt;O94,"2","0")))</f>
        <v>0</v>
      </c>
      <c r="X94" s="137"/>
    </row>
    <row r="95" spans="21:24" ht="12.75">
      <c r="U95" s="135"/>
      <c r="V95" s="135"/>
      <c r="W95" s="135"/>
      <c r="X95" s="137"/>
    </row>
    <row r="96" spans="21:24" ht="12.75">
      <c r="U96" s="135"/>
      <c r="V96" s="135"/>
      <c r="W96" s="135"/>
      <c r="X96" s="137"/>
    </row>
    <row r="97" spans="1:23" s="73" customFormat="1" ht="19.5" customHeight="1">
      <c r="A97" s="105"/>
      <c r="D97" s="146" t="s">
        <v>109</v>
      </c>
      <c r="E97" s="146"/>
      <c r="F97" s="146"/>
      <c r="G97" s="146"/>
      <c r="H97" s="146"/>
      <c r="O97" s="74"/>
      <c r="P97" s="74"/>
      <c r="Q97" s="74"/>
      <c r="R97" s="74"/>
      <c r="S97" s="74"/>
      <c r="T97" s="74"/>
      <c r="U97" s="74"/>
      <c r="V97" s="74"/>
      <c r="W97" s="74"/>
    </row>
    <row r="98" spans="1:23" s="73" customFormat="1" ht="19.5" customHeight="1">
      <c r="A98" s="105"/>
      <c r="D98" s="127" t="s">
        <v>36</v>
      </c>
      <c r="E98" s="147" t="s">
        <v>33</v>
      </c>
      <c r="F98" s="148"/>
      <c r="G98" s="148"/>
      <c r="H98" s="149"/>
      <c r="O98" s="74"/>
      <c r="P98" s="74"/>
      <c r="Q98" s="74"/>
      <c r="R98" s="74"/>
      <c r="S98" s="74"/>
      <c r="T98" s="74"/>
      <c r="U98" s="74"/>
      <c r="V98" s="74"/>
      <c r="W98" s="74"/>
    </row>
    <row r="99" spans="4:23" s="73" customFormat="1" ht="19.5" customHeight="1">
      <c r="D99" s="128">
        <v>1</v>
      </c>
      <c r="E99" s="142">
        <f>IF(O94&lt;1,"",IF(O94&gt;Q94,E94,G94))</f>
      </c>
      <c r="F99" s="143"/>
      <c r="G99" s="143"/>
      <c r="H99" s="144"/>
      <c r="O99" s="74"/>
      <c r="P99" s="74"/>
      <c r="Q99" s="74"/>
      <c r="R99" s="74"/>
      <c r="S99" s="74"/>
      <c r="T99" s="74"/>
      <c r="U99" s="74"/>
      <c r="V99" s="74"/>
      <c r="W99" s="74"/>
    </row>
    <row r="100" spans="4:23" s="73" customFormat="1" ht="19.5" customHeight="1">
      <c r="D100" s="128">
        <v>2</v>
      </c>
      <c r="E100" s="142">
        <f>IF(O94&lt;1,"",IF(O94&lt;Q94,E94,G94))</f>
      </c>
      <c r="F100" s="143"/>
      <c r="G100" s="143"/>
      <c r="H100" s="144"/>
      <c r="O100" s="74"/>
      <c r="P100" s="74"/>
      <c r="Q100" s="74"/>
      <c r="R100" s="74"/>
      <c r="S100" s="74"/>
      <c r="T100" s="74"/>
      <c r="U100" s="74"/>
      <c r="V100" s="74"/>
      <c r="W100" s="74"/>
    </row>
    <row r="101" spans="4:23" s="73" customFormat="1" ht="19.5" customHeight="1">
      <c r="D101" s="128">
        <v>3</v>
      </c>
      <c r="E101" s="142">
        <f>IF(O93&lt;1,"",IF(O93&gt;Q93,E93,G93))</f>
      </c>
      <c r="F101" s="143"/>
      <c r="G101" s="143"/>
      <c r="H101" s="144"/>
      <c r="O101" s="74"/>
      <c r="P101" s="74"/>
      <c r="Q101" s="74"/>
      <c r="R101" s="74"/>
      <c r="S101" s="74"/>
      <c r="T101" s="74"/>
      <c r="U101" s="74"/>
      <c r="V101" s="74"/>
      <c r="W101" s="74"/>
    </row>
    <row r="102" spans="4:23" s="73" customFormat="1" ht="19.5" customHeight="1">
      <c r="D102" s="128">
        <v>4</v>
      </c>
      <c r="E102" s="142">
        <f>IF(O93&lt;1,"",IF(O93&lt;Q93,E93,G93))</f>
      </c>
      <c r="F102" s="143"/>
      <c r="G102" s="143"/>
      <c r="H102" s="144"/>
      <c r="O102" s="74"/>
      <c r="P102" s="74"/>
      <c r="Q102" s="74"/>
      <c r="R102" s="74"/>
      <c r="S102" s="74"/>
      <c r="T102" s="74"/>
      <c r="U102" s="74"/>
      <c r="V102" s="74"/>
      <c r="W102" s="74"/>
    </row>
    <row r="103" spans="4:23" s="73" customFormat="1" ht="19.5" customHeight="1">
      <c r="D103" s="128">
        <v>5</v>
      </c>
      <c r="E103" s="142">
        <f>IF(O91&lt;1,"",IF(O91&gt;Q91,E91,G91))</f>
      </c>
      <c r="F103" s="143"/>
      <c r="G103" s="143"/>
      <c r="H103" s="144"/>
      <c r="O103" s="74"/>
      <c r="P103" s="74"/>
      <c r="Q103" s="74"/>
      <c r="R103" s="74"/>
      <c r="S103" s="74"/>
      <c r="T103" s="74"/>
      <c r="U103" s="74"/>
      <c r="V103" s="74"/>
      <c r="W103" s="74"/>
    </row>
    <row r="104" spans="4:23" s="73" customFormat="1" ht="19.5" customHeight="1">
      <c r="D104" s="128">
        <v>6</v>
      </c>
      <c r="E104" s="142">
        <f>IF(O91&lt;1,"",IF(O91&lt;Q91,E91,G91))</f>
      </c>
      <c r="F104" s="143"/>
      <c r="G104" s="143"/>
      <c r="H104" s="144"/>
      <c r="O104" s="74"/>
      <c r="P104" s="74"/>
      <c r="Q104" s="74"/>
      <c r="R104" s="74"/>
      <c r="S104" s="74"/>
      <c r="T104" s="74"/>
      <c r="U104" s="74"/>
      <c r="V104" s="74"/>
      <c r="W104" s="74"/>
    </row>
    <row r="105" spans="4:23" s="73" customFormat="1" ht="19.5" customHeight="1">
      <c r="D105" s="128">
        <v>7</v>
      </c>
      <c r="E105" s="142">
        <f>IF(O90&lt;1,"",IF(O90&gt;Q90,E90,G90))</f>
      </c>
      <c r="F105" s="143"/>
      <c r="G105" s="143"/>
      <c r="H105" s="144"/>
      <c r="O105" s="74"/>
      <c r="P105" s="74"/>
      <c r="Q105" s="74"/>
      <c r="R105" s="74"/>
      <c r="S105" s="74"/>
      <c r="T105" s="74"/>
      <c r="U105" s="74"/>
      <c r="V105" s="74"/>
      <c r="W105" s="74"/>
    </row>
    <row r="106" spans="4:23" s="73" customFormat="1" ht="19.5" customHeight="1">
      <c r="D106" s="128">
        <v>8</v>
      </c>
      <c r="E106" s="142">
        <f>IF(O90&lt;1,"",IF(O90&lt;Q90,E90,G90))</f>
      </c>
      <c r="F106" s="143"/>
      <c r="G106" s="143"/>
      <c r="H106" s="144"/>
      <c r="O106" s="74"/>
      <c r="P106" s="74"/>
      <c r="Q106" s="74"/>
      <c r="R106" s="74"/>
      <c r="S106" s="74"/>
      <c r="T106" s="74"/>
      <c r="U106" s="74"/>
      <c r="V106" s="74"/>
      <c r="W106" s="74"/>
    </row>
    <row r="107" spans="4:23" s="73" customFormat="1" ht="19.5" customHeight="1">
      <c r="D107" s="128">
        <v>9</v>
      </c>
      <c r="E107" s="142">
        <f>IF(O89&lt;1,"",IF(O89&gt;Q89,E89,G89))</f>
      </c>
      <c r="F107" s="143"/>
      <c r="G107" s="143"/>
      <c r="H107" s="144"/>
      <c r="O107" s="74"/>
      <c r="P107" s="74"/>
      <c r="Q107" s="74"/>
      <c r="R107" s="74"/>
      <c r="S107" s="74"/>
      <c r="T107" s="74"/>
      <c r="U107" s="74"/>
      <c r="V107" s="74"/>
      <c r="W107" s="74"/>
    </row>
    <row r="108" spans="4:23" s="73" customFormat="1" ht="19.5" customHeight="1">
      <c r="D108" s="128">
        <v>10</v>
      </c>
      <c r="E108" s="142">
        <f>IF(O89&lt;1,"",IF(O89&lt;Q89,E89,G89))</f>
      </c>
      <c r="F108" s="143"/>
      <c r="G108" s="143"/>
      <c r="H108" s="144"/>
      <c r="O108" s="74"/>
      <c r="P108" s="74"/>
      <c r="Q108" s="74"/>
      <c r="R108" s="74"/>
      <c r="S108" s="74"/>
      <c r="T108" s="74"/>
      <c r="U108" s="74"/>
      <c r="V108" s="74"/>
      <c r="W108" s="74"/>
    </row>
    <row r="109" spans="4:23" s="73" customFormat="1" ht="19.5" customHeight="1">
      <c r="D109" s="128">
        <v>11</v>
      </c>
      <c r="E109" s="142">
        <f>C71</f>
      </c>
      <c r="F109" s="143"/>
      <c r="G109" s="143"/>
      <c r="H109" s="144"/>
      <c r="O109" s="74"/>
      <c r="P109" s="74"/>
      <c r="Q109" s="74"/>
      <c r="R109" s="74"/>
      <c r="S109" s="74"/>
      <c r="T109" s="74"/>
      <c r="U109" s="74"/>
      <c r="V109" s="74"/>
      <c r="W109" s="74"/>
    </row>
    <row r="110" spans="4:23" s="73" customFormat="1" ht="12.75">
      <c r="D110" s="74"/>
      <c r="O110" s="74"/>
      <c r="P110" s="74"/>
      <c r="Q110" s="74"/>
      <c r="R110" s="74"/>
      <c r="S110" s="74"/>
      <c r="T110" s="74"/>
      <c r="U110" s="74"/>
      <c r="V110" s="74"/>
      <c r="W110" s="74"/>
    </row>
    <row r="111" spans="4:23" s="73" customFormat="1" ht="12.75">
      <c r="D111" s="74"/>
      <c r="O111" s="74"/>
      <c r="P111" s="74"/>
      <c r="Q111" s="74"/>
      <c r="R111" s="74"/>
      <c r="S111" s="74"/>
      <c r="T111" s="74"/>
      <c r="U111" s="74"/>
      <c r="V111" s="74"/>
      <c r="W111" s="74"/>
    </row>
  </sheetData>
  <sheetProtection/>
  <mergeCells count="99">
    <mergeCell ref="E109:H109"/>
    <mergeCell ref="E98:H98"/>
    <mergeCell ref="E99:H99"/>
    <mergeCell ref="E100:H100"/>
    <mergeCell ref="E101:H101"/>
    <mergeCell ref="E102:H102"/>
    <mergeCell ref="E103:H103"/>
    <mergeCell ref="E104:H104"/>
    <mergeCell ref="E105:H105"/>
    <mergeCell ref="E106:H106"/>
    <mergeCell ref="E107:H107"/>
    <mergeCell ref="E108:H108"/>
    <mergeCell ref="D97:H97"/>
    <mergeCell ref="G89:L89"/>
    <mergeCell ref="G90:L90"/>
    <mergeCell ref="G91:L91"/>
    <mergeCell ref="G92:L92"/>
    <mergeCell ref="G93:L93"/>
    <mergeCell ref="G94:L94"/>
    <mergeCell ref="C86:E86"/>
    <mergeCell ref="F86:G86"/>
    <mergeCell ref="H86:J86"/>
    <mergeCell ref="K86:L86"/>
    <mergeCell ref="C87:E87"/>
    <mergeCell ref="F87:G87"/>
    <mergeCell ref="H87:J87"/>
    <mergeCell ref="K87:L87"/>
    <mergeCell ref="C84:E84"/>
    <mergeCell ref="F84:G84"/>
    <mergeCell ref="H84:J84"/>
    <mergeCell ref="K84:L84"/>
    <mergeCell ref="C85:E85"/>
    <mergeCell ref="F85:G85"/>
    <mergeCell ref="H85:J85"/>
    <mergeCell ref="K85:L85"/>
    <mergeCell ref="B82:E82"/>
    <mergeCell ref="F82:G82"/>
    <mergeCell ref="H82:J82"/>
    <mergeCell ref="K82:L82"/>
    <mergeCell ref="C83:E83"/>
    <mergeCell ref="F83:G83"/>
    <mergeCell ref="H83:J83"/>
    <mergeCell ref="K83:L83"/>
    <mergeCell ref="C70:E70"/>
    <mergeCell ref="F70:G70"/>
    <mergeCell ref="H70:J70"/>
    <mergeCell ref="K70:L70"/>
    <mergeCell ref="C71:E71"/>
    <mergeCell ref="F71:G71"/>
    <mergeCell ref="H71:J71"/>
    <mergeCell ref="K71:L71"/>
    <mergeCell ref="C68:E68"/>
    <mergeCell ref="F68:G68"/>
    <mergeCell ref="H68:J68"/>
    <mergeCell ref="K68:L68"/>
    <mergeCell ref="C69:E69"/>
    <mergeCell ref="F69:G69"/>
    <mergeCell ref="H69:J69"/>
    <mergeCell ref="K69:L69"/>
    <mergeCell ref="C66:E66"/>
    <mergeCell ref="F66:G66"/>
    <mergeCell ref="H66:J66"/>
    <mergeCell ref="K66:L66"/>
    <mergeCell ref="C67:E67"/>
    <mergeCell ref="F67:G67"/>
    <mergeCell ref="H67:J67"/>
    <mergeCell ref="K67:L67"/>
    <mergeCell ref="G48:L48"/>
    <mergeCell ref="G49:L49"/>
    <mergeCell ref="G50:L50"/>
    <mergeCell ref="G52:L52"/>
    <mergeCell ref="B65:E65"/>
    <mergeCell ref="F65:G65"/>
    <mergeCell ref="H65:J65"/>
    <mergeCell ref="K65:L65"/>
    <mergeCell ref="G40:L40"/>
    <mergeCell ref="G42:L42"/>
    <mergeCell ref="G43:L43"/>
    <mergeCell ref="G44:L44"/>
    <mergeCell ref="G45:L45"/>
    <mergeCell ref="G47:L47"/>
    <mergeCell ref="G32:L32"/>
    <mergeCell ref="G34:L34"/>
    <mergeCell ref="G35:L35"/>
    <mergeCell ref="G36:L36"/>
    <mergeCell ref="G37:L37"/>
    <mergeCell ref="G39:L39"/>
    <mergeCell ref="G25:L25"/>
    <mergeCell ref="G26:L26"/>
    <mergeCell ref="G27:L27"/>
    <mergeCell ref="G29:L29"/>
    <mergeCell ref="G30:L30"/>
    <mergeCell ref="G31:L31"/>
    <mergeCell ref="E1:P1"/>
    <mergeCell ref="E5:P5"/>
    <mergeCell ref="G10:H10"/>
    <mergeCell ref="G21:L21"/>
    <mergeCell ref="G22:L22"/>
    <mergeCell ref="G24:L24"/>
  </mergeCells>
  <printOptions/>
  <pageMargins left="0.1968503937007874" right="0.15748031496062992" top="0.7874015748031497" bottom="0.7874015748031497" header="0.31496062992125984" footer="0.31496062992125984"/>
  <pageSetup horizontalDpi="1200" verticalDpi="1200" orientation="portrait" paperSize="9" scale="80" r:id="rId2"/>
  <headerFooter>
    <oddHeader>&amp;CU8 STB-Hallensaison 2017/18</oddHeader>
  </headerFooter>
  <rowBreaks count="1" manualBreakCount="1">
    <brk id="54" max="23" man="1"/>
  </rowBreaks>
  <drawing r:id="rId1"/>
</worksheet>
</file>

<file path=xl/worksheets/sheet7.xml><?xml version="1.0" encoding="utf-8"?>
<worksheet xmlns="http://schemas.openxmlformats.org/spreadsheetml/2006/main" xmlns:r="http://schemas.openxmlformats.org/officeDocument/2006/relationships">
  <sheetPr codeName="Tabelle7">
    <tabColor indexed="13"/>
  </sheetPr>
  <dimension ref="B2:P39"/>
  <sheetViews>
    <sheetView showGridLines="0" tabSelected="1" workbookViewId="0" topLeftCell="A1">
      <selection activeCell="O27" sqref="O27"/>
    </sheetView>
  </sheetViews>
  <sheetFormatPr defaultColWidth="11.421875" defaultRowHeight="12.75"/>
  <cols>
    <col min="1" max="1" width="2.57421875" style="73" customWidth="1"/>
    <col min="2" max="2" width="4.28125" style="74" customWidth="1"/>
    <col min="3" max="3" width="22.00390625" style="73" customWidth="1"/>
    <col min="4" max="4" width="3.421875" style="79" customWidth="1"/>
    <col min="5" max="5" width="2.28125" style="79" customWidth="1"/>
    <col min="6" max="6" width="3.28125" style="80" customWidth="1"/>
    <col min="7" max="7" width="22.28125" style="73" customWidth="1"/>
    <col min="8" max="8" width="3.7109375" style="79" customWidth="1"/>
    <col min="9" max="9" width="3.57421875" style="81" customWidth="1"/>
    <col min="10" max="10" width="3.7109375" style="73" customWidth="1"/>
    <col min="11" max="11" width="20.8515625" style="73" bestFit="1" customWidth="1"/>
    <col min="12" max="12" width="3.7109375" style="79" customWidth="1"/>
    <col min="13" max="13" width="3.421875" style="81" customWidth="1"/>
    <col min="14" max="14" width="4.28125" style="80" customWidth="1"/>
    <col min="15" max="16384" width="11.421875" style="73" customWidth="1"/>
  </cols>
  <sheetData>
    <row r="1" ht="6" customHeight="1"/>
    <row r="2" spans="2:14" s="82" customFormat="1" ht="19.5" customHeight="1">
      <c r="B2" s="82" t="s">
        <v>59</v>
      </c>
      <c r="D2" s="84"/>
      <c r="E2" s="84"/>
      <c r="F2" s="85"/>
      <c r="I2" s="86"/>
      <c r="L2" s="84"/>
      <c r="M2" s="86"/>
      <c r="N2" s="85"/>
    </row>
    <row r="3" spans="2:14" s="82" customFormat="1" ht="3" customHeight="1">
      <c r="B3" s="83"/>
      <c r="D3" s="84"/>
      <c r="E3" s="84"/>
      <c r="F3" s="85"/>
      <c r="I3" s="86"/>
      <c r="L3" s="84"/>
      <c r="M3" s="86"/>
      <c r="N3" s="85"/>
    </row>
    <row r="4" spans="2:14" s="82" customFormat="1" ht="19.5" customHeight="1">
      <c r="B4" s="86" t="s">
        <v>56</v>
      </c>
      <c r="D4" s="87"/>
      <c r="E4" s="87"/>
      <c r="F4" s="85"/>
      <c r="G4" s="86"/>
      <c r="H4" s="87" t="s">
        <v>110</v>
      </c>
      <c r="I4" s="86"/>
      <c r="K4" s="73"/>
      <c r="L4" s="87"/>
      <c r="M4" s="86"/>
      <c r="N4" s="73"/>
    </row>
    <row r="5" spans="2:14" s="82" customFormat="1" ht="8.25" customHeight="1">
      <c r="B5" s="86"/>
      <c r="D5" s="87"/>
      <c r="E5" s="87"/>
      <c r="F5" s="85"/>
      <c r="H5" s="87"/>
      <c r="I5" s="86"/>
      <c r="K5" s="73"/>
      <c r="L5" s="87"/>
      <c r="M5" s="86"/>
      <c r="N5" s="73"/>
    </row>
    <row r="6" spans="2:16" s="88" customFormat="1" ht="19.5" customHeight="1">
      <c r="B6" s="160" t="s">
        <v>45</v>
      </c>
      <c r="C6" s="161"/>
      <c r="D6" s="162"/>
      <c r="E6" s="89"/>
      <c r="F6" s="160" t="s">
        <v>46</v>
      </c>
      <c r="G6" s="161"/>
      <c r="H6" s="162"/>
      <c r="I6" s="90"/>
      <c r="J6" s="160" t="s">
        <v>47</v>
      </c>
      <c r="K6" s="161"/>
      <c r="L6" s="162"/>
      <c r="M6" s="90"/>
      <c r="N6" s="160" t="s">
        <v>100</v>
      </c>
      <c r="O6" s="161"/>
      <c r="P6" s="162"/>
    </row>
    <row r="7" spans="2:16" s="91" customFormat="1" ht="19.5" customHeight="1">
      <c r="B7" s="92" t="s">
        <v>25</v>
      </c>
      <c r="C7" s="164">
        <f>'Spieltag 1'!E99</f>
      </c>
      <c r="D7" s="165"/>
      <c r="E7" s="93"/>
      <c r="F7" s="92" t="s">
        <v>25</v>
      </c>
      <c r="G7" s="164">
        <f>'2. Spieltag'!E99</f>
      </c>
      <c r="H7" s="165"/>
      <c r="I7" s="88"/>
      <c r="J7" s="92" t="s">
        <v>25</v>
      </c>
      <c r="K7" s="164">
        <f>'3. Spieltag'!E99</f>
      </c>
      <c r="L7" s="165"/>
      <c r="M7" s="90"/>
      <c r="N7" s="92" t="s">
        <v>25</v>
      </c>
      <c r="O7" s="164">
        <f>'4. Spieltag'!E99</f>
      </c>
      <c r="P7" s="165"/>
    </row>
    <row r="8" spans="2:16" s="91" customFormat="1" ht="19.5" customHeight="1">
      <c r="B8" s="92" t="s">
        <v>26</v>
      </c>
      <c r="C8" s="164">
        <f>'Spieltag 1'!E100</f>
      </c>
      <c r="D8" s="165"/>
      <c r="E8" s="93"/>
      <c r="F8" s="92" t="s">
        <v>26</v>
      </c>
      <c r="G8" s="164">
        <f>'2. Spieltag'!E100</f>
      </c>
      <c r="H8" s="165"/>
      <c r="I8" s="88"/>
      <c r="J8" s="92" t="s">
        <v>26</v>
      </c>
      <c r="K8" s="164">
        <f>'3. Spieltag'!E100</f>
      </c>
      <c r="L8" s="165"/>
      <c r="M8" s="90"/>
      <c r="N8" s="92" t="s">
        <v>26</v>
      </c>
      <c r="O8" s="164">
        <f>'4. Spieltag'!E100</f>
      </c>
      <c r="P8" s="165"/>
    </row>
    <row r="9" spans="2:16" s="91" customFormat="1" ht="19.5" customHeight="1">
      <c r="B9" s="92" t="s">
        <v>27</v>
      </c>
      <c r="C9" s="164">
        <f>'Spieltag 1'!E101</f>
      </c>
      <c r="D9" s="165"/>
      <c r="E9" s="93"/>
      <c r="F9" s="92" t="s">
        <v>27</v>
      </c>
      <c r="G9" s="164">
        <f>'2. Spieltag'!E101</f>
      </c>
      <c r="H9" s="165"/>
      <c r="I9" s="88"/>
      <c r="J9" s="92" t="s">
        <v>27</v>
      </c>
      <c r="K9" s="164">
        <f>'3. Spieltag'!E101</f>
      </c>
      <c r="L9" s="165"/>
      <c r="M9" s="90"/>
      <c r="N9" s="92" t="s">
        <v>27</v>
      </c>
      <c r="O9" s="164">
        <f>'4. Spieltag'!E101</f>
      </c>
      <c r="P9" s="165"/>
    </row>
    <row r="10" spans="2:16" s="91" customFormat="1" ht="19.5" customHeight="1">
      <c r="B10" s="92" t="s">
        <v>29</v>
      </c>
      <c r="C10" s="164">
        <f>'Spieltag 1'!E102</f>
      </c>
      <c r="D10" s="165"/>
      <c r="E10" s="93"/>
      <c r="F10" s="92" t="s">
        <v>29</v>
      </c>
      <c r="G10" s="164">
        <f>'2. Spieltag'!E102</f>
      </c>
      <c r="H10" s="165"/>
      <c r="I10" s="88"/>
      <c r="J10" s="92" t="s">
        <v>29</v>
      </c>
      <c r="K10" s="164">
        <f>'3. Spieltag'!E102</f>
      </c>
      <c r="L10" s="165"/>
      <c r="M10" s="90"/>
      <c r="N10" s="92" t="s">
        <v>29</v>
      </c>
      <c r="O10" s="164">
        <f>'4. Spieltag'!E102</f>
      </c>
      <c r="P10" s="165"/>
    </row>
    <row r="11" spans="2:16" s="96" customFormat="1" ht="19.5" customHeight="1">
      <c r="B11" s="92" t="s">
        <v>28</v>
      </c>
      <c r="C11" s="164">
        <f>'Spieltag 1'!E103</f>
      </c>
      <c r="D11" s="165"/>
      <c r="E11" s="93"/>
      <c r="F11" s="92" t="s">
        <v>28</v>
      </c>
      <c r="G11" s="164">
        <f>'2. Spieltag'!E103</f>
      </c>
      <c r="H11" s="165"/>
      <c r="I11" s="95"/>
      <c r="J11" s="92" t="s">
        <v>28</v>
      </c>
      <c r="K11" s="164">
        <f>'3. Spieltag'!E103</f>
      </c>
      <c r="L11" s="165"/>
      <c r="M11" s="97"/>
      <c r="N11" s="92" t="s">
        <v>28</v>
      </c>
      <c r="O11" s="164">
        <f>'4. Spieltag'!E103</f>
      </c>
      <c r="P11" s="165"/>
    </row>
    <row r="12" spans="2:16" s="96" customFormat="1" ht="19.5" customHeight="1">
      <c r="B12" s="92" t="s">
        <v>71</v>
      </c>
      <c r="C12" s="164">
        <f>'Spieltag 1'!E104</f>
      </c>
      <c r="D12" s="165"/>
      <c r="E12" s="93"/>
      <c r="F12" s="92" t="s">
        <v>71</v>
      </c>
      <c r="G12" s="164">
        <f>'2. Spieltag'!E104</f>
      </c>
      <c r="H12" s="165"/>
      <c r="I12" s="95"/>
      <c r="J12" s="92" t="s">
        <v>71</v>
      </c>
      <c r="K12" s="164">
        <f>'3. Spieltag'!E104</f>
      </c>
      <c r="L12" s="165"/>
      <c r="M12" s="97"/>
      <c r="N12" s="92" t="s">
        <v>71</v>
      </c>
      <c r="O12" s="164">
        <f>'4. Spieltag'!E104</f>
      </c>
      <c r="P12" s="165"/>
    </row>
    <row r="13" spans="2:16" s="96" customFormat="1" ht="19.5" customHeight="1">
      <c r="B13" s="92" t="s">
        <v>89</v>
      </c>
      <c r="C13" s="164">
        <f>'Spieltag 1'!E105</f>
      </c>
      <c r="D13" s="165"/>
      <c r="E13" s="93"/>
      <c r="F13" s="92" t="s">
        <v>89</v>
      </c>
      <c r="G13" s="164">
        <f>'2. Spieltag'!E105</f>
      </c>
      <c r="H13" s="165"/>
      <c r="I13" s="95"/>
      <c r="J13" s="92" t="s">
        <v>89</v>
      </c>
      <c r="K13" s="164">
        <f>'3. Spieltag'!E105</f>
      </c>
      <c r="L13" s="165"/>
      <c r="M13" s="97"/>
      <c r="N13" s="92" t="s">
        <v>89</v>
      </c>
      <c r="O13" s="164">
        <f>'4. Spieltag'!E105</f>
      </c>
      <c r="P13" s="165"/>
    </row>
    <row r="14" spans="2:16" s="96" customFormat="1" ht="19.5" customHeight="1">
      <c r="B14" s="92" t="s">
        <v>90</v>
      </c>
      <c r="C14" s="164">
        <f>'Spieltag 1'!E106</f>
      </c>
      <c r="D14" s="165"/>
      <c r="E14" s="93"/>
      <c r="F14" s="92" t="s">
        <v>90</v>
      </c>
      <c r="G14" s="164">
        <f>'2. Spieltag'!E106</f>
      </c>
      <c r="H14" s="165"/>
      <c r="I14" s="95"/>
      <c r="J14" s="92" t="s">
        <v>90</v>
      </c>
      <c r="K14" s="164">
        <f>'3. Spieltag'!E106</f>
      </c>
      <c r="L14" s="165"/>
      <c r="M14" s="97"/>
      <c r="N14" s="92" t="s">
        <v>90</v>
      </c>
      <c r="O14" s="164">
        <f>'4. Spieltag'!E106</f>
      </c>
      <c r="P14" s="165"/>
    </row>
    <row r="15" spans="2:16" s="96" customFormat="1" ht="19.5" customHeight="1">
      <c r="B15" s="92" t="s">
        <v>91</v>
      </c>
      <c r="C15" s="164">
        <f>'Spieltag 1'!E107</f>
      </c>
      <c r="D15" s="165"/>
      <c r="E15" s="93"/>
      <c r="F15" s="92" t="s">
        <v>91</v>
      </c>
      <c r="G15" s="164">
        <f>'2. Spieltag'!E107</f>
      </c>
      <c r="H15" s="165"/>
      <c r="I15" s="95"/>
      <c r="J15" s="92" t="s">
        <v>91</v>
      </c>
      <c r="K15" s="164">
        <f>'3. Spieltag'!E107</f>
      </c>
      <c r="L15" s="165"/>
      <c r="M15" s="97"/>
      <c r="N15" s="92" t="s">
        <v>91</v>
      </c>
      <c r="O15" s="164">
        <f>'4. Spieltag'!E107</f>
      </c>
      <c r="P15" s="165"/>
    </row>
    <row r="16" spans="2:16" s="96" customFormat="1" ht="19.5" customHeight="1">
      <c r="B16" s="92" t="s">
        <v>92</v>
      </c>
      <c r="C16" s="164">
        <f>'Spieltag 1'!E108</f>
      </c>
      <c r="D16" s="165"/>
      <c r="E16" s="93"/>
      <c r="F16" s="92" t="s">
        <v>92</v>
      </c>
      <c r="G16" s="164">
        <f>'2. Spieltag'!E108</f>
      </c>
      <c r="H16" s="165"/>
      <c r="I16" s="95"/>
      <c r="J16" s="92" t="s">
        <v>92</v>
      </c>
      <c r="K16" s="164">
        <f>'3. Spieltag'!E108</f>
      </c>
      <c r="L16" s="165"/>
      <c r="M16" s="97"/>
      <c r="N16" s="92" t="s">
        <v>92</v>
      </c>
      <c r="O16" s="164">
        <f>'4. Spieltag'!E108</f>
      </c>
      <c r="P16" s="165"/>
    </row>
    <row r="17" spans="2:16" s="96" customFormat="1" ht="19.5" customHeight="1">
      <c r="B17" s="92">
        <v>11</v>
      </c>
      <c r="C17" s="164">
        <f>'Spieltag 1'!E109</f>
      </c>
      <c r="D17" s="165"/>
      <c r="E17" s="93"/>
      <c r="F17" s="92">
        <v>11</v>
      </c>
      <c r="G17" s="164">
        <f>'2. Spieltag'!E109</f>
      </c>
      <c r="H17" s="165"/>
      <c r="I17" s="95"/>
      <c r="J17" s="92">
        <v>11</v>
      </c>
      <c r="K17" s="164">
        <f>'3. Spieltag'!E109</f>
      </c>
      <c r="L17" s="165"/>
      <c r="M17" s="97"/>
      <c r="N17" s="92">
        <v>11</v>
      </c>
      <c r="O17" s="164">
        <f>'4. Spieltag'!E109</f>
      </c>
      <c r="P17" s="165"/>
    </row>
    <row r="18" spans="5:7" s="95" customFormat="1" ht="19.5" customHeight="1">
      <c r="E18" s="94"/>
      <c r="F18" s="98"/>
      <c r="G18" s="99"/>
    </row>
    <row r="19" spans="2:7" s="95" customFormat="1" ht="19.5" customHeight="1">
      <c r="B19" s="163"/>
      <c r="C19" s="163"/>
      <c r="D19" s="163"/>
      <c r="E19" s="94"/>
      <c r="F19" s="98"/>
      <c r="G19" s="99"/>
    </row>
    <row r="20" spans="2:7" s="95" customFormat="1" ht="19.5" customHeight="1">
      <c r="B20" s="159"/>
      <c r="C20" s="159"/>
      <c r="D20" s="159"/>
      <c r="E20" s="94"/>
      <c r="F20" s="98"/>
      <c r="G20" s="99"/>
    </row>
    <row r="21" spans="2:7" s="95" customFormat="1" ht="19.5" customHeight="1">
      <c r="B21" s="129"/>
      <c r="C21" s="130"/>
      <c r="D21" s="131"/>
      <c r="E21" s="94"/>
      <c r="F21" s="98"/>
      <c r="G21" s="99"/>
    </row>
    <row r="22" spans="2:7" s="100" customFormat="1" ht="19.5" customHeight="1">
      <c r="B22" s="129"/>
      <c r="C22" s="130"/>
      <c r="D22" s="131"/>
      <c r="F22" s="101"/>
      <c r="G22" s="102"/>
    </row>
    <row r="23" spans="2:14" s="95" customFormat="1" ht="19.5" customHeight="1">
      <c r="B23" s="129"/>
      <c r="C23" s="130"/>
      <c r="D23" s="131"/>
      <c r="E23" s="104"/>
      <c r="F23" s="105"/>
      <c r="G23" s="104"/>
      <c r="H23" s="98"/>
      <c r="I23" s="99"/>
      <c r="J23" s="103"/>
      <c r="K23" s="106"/>
      <c r="L23" s="98"/>
      <c r="M23" s="99"/>
      <c r="N23" s="107"/>
    </row>
    <row r="24" spans="2:14" s="108" customFormat="1" ht="19.5" customHeight="1">
      <c r="B24" s="129"/>
      <c r="C24" s="130"/>
      <c r="D24" s="131"/>
      <c r="F24" s="74"/>
      <c r="G24" s="106"/>
      <c r="H24" s="109"/>
      <c r="I24" s="110"/>
      <c r="J24" s="74"/>
      <c r="K24" s="106"/>
      <c r="L24" s="109"/>
      <c r="M24" s="110"/>
      <c r="N24" s="74"/>
    </row>
    <row r="25" spans="2:14" s="108" customFormat="1" ht="19.5" customHeight="1">
      <c r="B25" s="129"/>
      <c r="C25" s="130"/>
      <c r="D25" s="131"/>
      <c r="F25" s="74"/>
      <c r="G25" s="95"/>
      <c r="H25" s="111"/>
      <c r="I25" s="110"/>
      <c r="J25" s="74"/>
      <c r="K25" s="106"/>
      <c r="L25" s="98"/>
      <c r="M25" s="110"/>
      <c r="N25" s="74"/>
    </row>
    <row r="26" spans="2:14" ht="19.5" customHeight="1">
      <c r="B26" s="129"/>
      <c r="C26" s="130"/>
      <c r="D26" s="131"/>
      <c r="F26" s="74"/>
      <c r="G26" s="106"/>
      <c r="H26" s="112"/>
      <c r="J26" s="74"/>
      <c r="K26" s="95"/>
      <c r="L26" s="98"/>
      <c r="N26" s="74"/>
    </row>
    <row r="27" spans="2:14" ht="19.5" customHeight="1">
      <c r="B27" s="129"/>
      <c r="C27" s="130"/>
      <c r="D27" s="131"/>
      <c r="F27" s="74"/>
      <c r="G27" s="106"/>
      <c r="H27" s="112"/>
      <c r="J27" s="74"/>
      <c r="K27" s="95"/>
      <c r="L27" s="98"/>
      <c r="N27" s="74"/>
    </row>
    <row r="28" spans="2:14" ht="19.5" customHeight="1">
      <c r="B28" s="129"/>
      <c r="C28" s="130"/>
      <c r="D28" s="131"/>
      <c r="F28" s="74"/>
      <c r="G28" s="106"/>
      <c r="H28" s="112"/>
      <c r="J28" s="74"/>
      <c r="K28" s="95"/>
      <c r="L28" s="98"/>
      <c r="N28" s="74"/>
    </row>
    <row r="29" spans="2:14" ht="19.5" customHeight="1">
      <c r="B29" s="129"/>
      <c r="C29" s="130"/>
      <c r="D29" s="131"/>
      <c r="F29" s="74"/>
      <c r="G29" s="106"/>
      <c r="H29" s="112"/>
      <c r="J29" s="74"/>
      <c r="K29" s="95"/>
      <c r="L29" s="98"/>
      <c r="N29" s="74"/>
    </row>
    <row r="30" spans="2:14" ht="19.5" customHeight="1">
      <c r="B30" s="129"/>
      <c r="C30" s="130"/>
      <c r="D30" s="131"/>
      <c r="F30" s="74"/>
      <c r="G30" s="106"/>
      <c r="H30" s="112"/>
      <c r="J30" s="74"/>
      <c r="K30" s="95"/>
      <c r="L30" s="98"/>
      <c r="N30" s="74"/>
    </row>
    <row r="31" spans="2:14" ht="19.5" customHeight="1">
      <c r="B31" s="129"/>
      <c r="C31" s="130"/>
      <c r="D31" s="131"/>
      <c r="F31" s="74"/>
      <c r="G31" s="106"/>
      <c r="H31" s="112"/>
      <c r="J31" s="74"/>
      <c r="K31" s="95"/>
      <c r="L31" s="98"/>
      <c r="N31" s="74"/>
    </row>
    <row r="32" spans="2:14" s="82" customFormat="1" ht="15.75">
      <c r="B32" s="74"/>
      <c r="D32" s="113"/>
      <c r="E32" s="113"/>
      <c r="F32" s="80"/>
      <c r="G32" s="73"/>
      <c r="H32" s="87"/>
      <c r="I32" s="86"/>
      <c r="L32" s="87"/>
      <c r="M32" s="86"/>
      <c r="N32" s="85"/>
    </row>
    <row r="33" spans="2:14" s="114" customFormat="1" ht="12.75">
      <c r="B33" s="74"/>
      <c r="C33" s="106"/>
      <c r="D33" s="113"/>
      <c r="E33" s="113"/>
      <c r="F33" s="80"/>
      <c r="G33" s="73"/>
      <c r="H33" s="73"/>
      <c r="I33" s="115"/>
      <c r="L33" s="116"/>
      <c r="M33" s="115"/>
      <c r="N33" s="117"/>
    </row>
    <row r="34" spans="2:14" s="114" customFormat="1" ht="12.75">
      <c r="B34" s="74"/>
      <c r="C34" s="106"/>
      <c r="D34" s="113"/>
      <c r="E34" s="113"/>
      <c r="F34" s="80"/>
      <c r="G34" s="73"/>
      <c r="H34" s="81"/>
      <c r="I34" s="115"/>
      <c r="L34" s="116"/>
      <c r="M34" s="115"/>
      <c r="N34" s="117"/>
    </row>
    <row r="35" spans="2:14" s="114" customFormat="1" ht="12.75">
      <c r="B35" s="74"/>
      <c r="C35" s="106"/>
      <c r="D35" s="113"/>
      <c r="E35" s="113"/>
      <c r="F35" s="80"/>
      <c r="G35" s="73"/>
      <c r="H35" s="81"/>
      <c r="I35" s="115"/>
      <c r="L35" s="116"/>
      <c r="M35" s="115"/>
      <c r="N35" s="117"/>
    </row>
    <row r="36" spans="3:8" ht="12.75">
      <c r="C36" s="99"/>
      <c r="D36" s="113"/>
      <c r="E36" s="113"/>
      <c r="H36" s="81"/>
    </row>
    <row r="37" spans="3:8" ht="12.75">
      <c r="C37" s="99"/>
      <c r="D37" s="113"/>
      <c r="E37" s="113"/>
      <c r="H37" s="81"/>
    </row>
    <row r="38" spans="3:8" ht="12.75">
      <c r="C38" s="99"/>
      <c r="D38" s="113"/>
      <c r="E38" s="113"/>
      <c r="H38" s="115"/>
    </row>
    <row r="39" ht="12.75">
      <c r="C39" s="107"/>
    </row>
  </sheetData>
  <sheetProtection/>
  <mergeCells count="50">
    <mergeCell ref="O15:P15"/>
    <mergeCell ref="O16:P16"/>
    <mergeCell ref="N6:P6"/>
    <mergeCell ref="O7:P7"/>
    <mergeCell ref="O8:P8"/>
    <mergeCell ref="O9:P9"/>
    <mergeCell ref="O10:P10"/>
    <mergeCell ref="O17:P17"/>
    <mergeCell ref="O11:P11"/>
    <mergeCell ref="O12:P12"/>
    <mergeCell ref="O13:P13"/>
    <mergeCell ref="O14:P14"/>
    <mergeCell ref="K12:L12"/>
    <mergeCell ref="K13:L13"/>
    <mergeCell ref="K14:L14"/>
    <mergeCell ref="K15:L15"/>
    <mergeCell ref="K16:L16"/>
    <mergeCell ref="K17:L17"/>
    <mergeCell ref="G13:H13"/>
    <mergeCell ref="G14:H14"/>
    <mergeCell ref="G15:H15"/>
    <mergeCell ref="G16:H16"/>
    <mergeCell ref="G17:H17"/>
    <mergeCell ref="K7:L7"/>
    <mergeCell ref="K8:L8"/>
    <mergeCell ref="K9:L9"/>
    <mergeCell ref="K10:L10"/>
    <mergeCell ref="K11:L11"/>
    <mergeCell ref="G7:H7"/>
    <mergeCell ref="G8:H8"/>
    <mergeCell ref="G9:H9"/>
    <mergeCell ref="G10:H10"/>
    <mergeCell ref="G11:H11"/>
    <mergeCell ref="G12:H12"/>
    <mergeCell ref="C12:D12"/>
    <mergeCell ref="C13:D13"/>
    <mergeCell ref="C14:D14"/>
    <mergeCell ref="C15:D15"/>
    <mergeCell ref="C16:D16"/>
    <mergeCell ref="C17:D17"/>
    <mergeCell ref="B20:D20"/>
    <mergeCell ref="B6:D6"/>
    <mergeCell ref="F6:H6"/>
    <mergeCell ref="J6:L6"/>
    <mergeCell ref="B19:D19"/>
    <mergeCell ref="C7:D7"/>
    <mergeCell ref="C8:D8"/>
    <mergeCell ref="C9:D9"/>
    <mergeCell ref="C10:D10"/>
    <mergeCell ref="C11:D11"/>
  </mergeCells>
  <printOptions/>
  <pageMargins left="0.35433070866141736" right="0.15748031496062992" top="0.5511811023622047" bottom="0.2362204724409449" header="0.2755905511811024" footer="0.5118110236220472"/>
  <pageSetup horizontalDpi="600" verticalDpi="600" orientation="landscape" paperSize="9" r:id="rId1"/>
  <headerFooter alignWithMargins="0">
    <oddHeader>&amp;C&amp;"Arial,Fett"&amp;14U8 STB-Hallensaison 2017/18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Roth, Birgit</cp:lastModifiedBy>
  <cp:lastPrinted>2017-11-07T08:05:06Z</cp:lastPrinted>
  <dcterms:created xsi:type="dcterms:W3CDTF">2000-06-25T18:23:43Z</dcterms:created>
  <dcterms:modified xsi:type="dcterms:W3CDTF">2018-11-02T12:57:46Z</dcterms:modified>
  <cp:category/>
  <cp:version/>
  <cp:contentType/>
  <cp:contentStatus/>
</cp:coreProperties>
</file>