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showInkAnnotation="0" defaultThemeVersion="124226"/>
  <mc:AlternateContent xmlns:mc="http://schemas.openxmlformats.org/markup-compatibility/2006">
    <mc:Choice Requires="x15">
      <x15ac:absPath xmlns:x15ac="http://schemas.microsoft.com/office/spreadsheetml/2010/11/ac" url="https://schwaebischertb.sharepoint.com/sites/sportarten/Freigegebene Dokumente/General/Faustball/02 Spielrunde Halle/Halle 19 20/Spielpläne Jugend/"/>
    </mc:Choice>
  </mc:AlternateContent>
  <xr:revisionPtr revIDLastSave="0" documentId="8_{7E1EA53A-81E5-47FE-AFD0-E93AF49E9A39}" xr6:coauthVersionLast="45" xr6:coauthVersionMax="45" xr10:uidLastSave="{00000000-0000-0000-0000-000000000000}"/>
  <bookViews>
    <workbookView xWindow="-120" yWindow="-120" windowWidth="29040" windowHeight="15840" tabRatio="907" activeTab="1" xr2:uid="{00000000-000D-0000-FFFF-FFFF00000000}"/>
  </bookViews>
  <sheets>
    <sheet name="Ausschreibung" sheetId="19" r:id="rId1"/>
    <sheet name="Spielplan" sheetId="1" r:id="rId2"/>
    <sheet name="VR Gr.A" sheetId="50" r:id="rId3"/>
    <sheet name="VR Gr.B" sheetId="52" r:id="rId4"/>
    <sheet name="VR Gr.C" sheetId="51" r:id="rId5"/>
    <sheet name="Hoffnungsrunde " sheetId="53" r:id="rId6"/>
    <sheet name="Zwischenrunde 1" sheetId="54" r:id="rId7"/>
    <sheet name="Zwischenrunde 2" sheetId="55" r:id="rId8"/>
    <sheet name="Abschlusstabelle" sheetId="9" state="hidden" r:id="rId9"/>
    <sheet name="BZM " sheetId="57" r:id="rId10"/>
    <sheet name="LLM" sheetId="58" r:id="rId11"/>
    <sheet name="WM" sheetId="59" r:id="rId12"/>
    <sheet name="Spielbericht" sheetId="56" r:id="rId13"/>
    <sheet name="Checkliste" sheetId="10" r:id="rId14"/>
    <sheet name="STB-Jugendregelungen" sheetId="48" r:id="rId15"/>
    <sheet name="LSO_auf_Basis_SpOF" sheetId="49" r:id="rId16"/>
  </sheets>
  <externalReferences>
    <externalReference r:id="rId17"/>
  </externalReferences>
  <definedNames>
    <definedName name="_xlnm._FilterDatabase" localSheetId="8" hidden="1">Abschlusstabelle!$A$27:$B$36</definedName>
    <definedName name="_xlnm.Print_Area" localSheetId="0">Ausschreibung!$A$1:$D$44</definedName>
    <definedName name="_xlnm.Print_Area" localSheetId="12">Spielbericht!$A$1:$AH$37</definedName>
    <definedName name="U14Runde" localSheetId="3">'[1]VR Gr.A'!$1:$1048576</definedName>
    <definedName name="U14Runde_2020" localSheetId="9">'VR Gr.A'!$A$16:$AF$293</definedName>
    <definedName name="Z_25948C26_48C0_4C68_A3D0_23B3A9528908_.wvu.PrintArea" localSheetId="12" hidden="1">Spielbericht!$A$1:$AH$37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9" i="52" l="1"/>
  <c r="Q89" i="52"/>
  <c r="S88" i="52"/>
  <c r="Q88" i="52"/>
  <c r="S87" i="52"/>
  <c r="Q87" i="52"/>
  <c r="S86" i="52"/>
  <c r="Q86" i="52"/>
  <c r="S85" i="52"/>
  <c r="Q85" i="52"/>
  <c r="S84" i="52"/>
  <c r="Q84" i="52"/>
  <c r="C292" i="50" l="1"/>
  <c r="A293" i="50"/>
  <c r="B293" i="50"/>
  <c r="C293" i="50"/>
  <c r="D293" i="50"/>
  <c r="F293" i="50"/>
  <c r="P293" i="50"/>
  <c r="AC293" i="50"/>
  <c r="AD293" i="50"/>
  <c r="AE293" i="50"/>
  <c r="A288" i="50"/>
  <c r="B288" i="50"/>
  <c r="C288" i="50"/>
  <c r="D288" i="50"/>
  <c r="F288" i="50"/>
  <c r="P288" i="50"/>
  <c r="AC288" i="50"/>
  <c r="AD288" i="50"/>
  <c r="AE288" i="50"/>
  <c r="C289" i="50"/>
  <c r="A290" i="50"/>
  <c r="B290" i="50"/>
  <c r="C290" i="50"/>
  <c r="D290" i="50"/>
  <c r="F290" i="50"/>
  <c r="P290" i="50"/>
  <c r="AC290" i="50"/>
  <c r="AD290" i="50"/>
  <c r="AE290" i="50"/>
  <c r="A291" i="50"/>
  <c r="B291" i="50"/>
  <c r="C291" i="50"/>
  <c r="D291" i="50"/>
  <c r="F291" i="50"/>
  <c r="P291" i="50"/>
  <c r="AC291" i="50"/>
  <c r="AD291" i="50"/>
  <c r="AE291" i="50"/>
  <c r="A278" i="50"/>
  <c r="B278" i="50"/>
  <c r="C278" i="50"/>
  <c r="D278" i="50"/>
  <c r="F278" i="50"/>
  <c r="P278" i="50"/>
  <c r="AC278" i="50"/>
  <c r="AD278" i="50"/>
  <c r="AE278" i="50"/>
  <c r="A279" i="50"/>
  <c r="B279" i="50"/>
  <c r="C279" i="50"/>
  <c r="D279" i="50"/>
  <c r="F279" i="50"/>
  <c r="P279" i="50"/>
  <c r="AC279" i="50"/>
  <c r="AD279" i="50"/>
  <c r="AE279" i="50"/>
  <c r="C280" i="50"/>
  <c r="A281" i="50"/>
  <c r="B281" i="50"/>
  <c r="C281" i="50"/>
  <c r="D281" i="50"/>
  <c r="F281" i="50"/>
  <c r="P281" i="50"/>
  <c r="AC281" i="50"/>
  <c r="AD281" i="50"/>
  <c r="AE281" i="50"/>
  <c r="A282" i="50"/>
  <c r="B282" i="50"/>
  <c r="C282" i="50"/>
  <c r="D282" i="50"/>
  <c r="F282" i="50"/>
  <c r="P282" i="50"/>
  <c r="AC282" i="50"/>
  <c r="AD282" i="50"/>
  <c r="AE282" i="50"/>
  <c r="C283" i="50"/>
  <c r="A284" i="50"/>
  <c r="B284" i="50"/>
  <c r="C284" i="50"/>
  <c r="D284" i="50"/>
  <c r="F284" i="50"/>
  <c r="P284" i="50"/>
  <c r="AC284" i="50"/>
  <c r="AD284" i="50"/>
  <c r="AE284" i="50"/>
  <c r="A285" i="50"/>
  <c r="B285" i="50"/>
  <c r="C285" i="50"/>
  <c r="D285" i="50"/>
  <c r="F285" i="50"/>
  <c r="P285" i="50"/>
  <c r="AC285" i="50"/>
  <c r="AD285" i="50"/>
  <c r="AE285" i="50"/>
  <c r="C286" i="50"/>
  <c r="A287" i="50"/>
  <c r="B287" i="50"/>
  <c r="C287" i="50"/>
  <c r="D287" i="50"/>
  <c r="F287" i="50"/>
  <c r="P287" i="50"/>
  <c r="AC287" i="50"/>
  <c r="AD287" i="50"/>
  <c r="AE287" i="50"/>
  <c r="C266" i="50"/>
  <c r="C265" i="50"/>
  <c r="C263" i="50"/>
  <c r="C262" i="50"/>
  <c r="C260" i="50"/>
  <c r="C259" i="50"/>
  <c r="B259" i="50"/>
  <c r="A246" i="50"/>
  <c r="B246" i="50"/>
  <c r="C246" i="50"/>
  <c r="D246" i="50"/>
  <c r="F246" i="50"/>
  <c r="P246" i="50"/>
  <c r="AC246" i="50"/>
  <c r="AD246" i="50"/>
  <c r="AE246" i="50"/>
  <c r="C247" i="50"/>
  <c r="A248" i="50"/>
  <c r="B248" i="50"/>
  <c r="C248" i="50"/>
  <c r="D248" i="50"/>
  <c r="F248" i="50"/>
  <c r="P248" i="50"/>
  <c r="AC248" i="50"/>
  <c r="AD248" i="50"/>
  <c r="AE248" i="50"/>
  <c r="A249" i="50"/>
  <c r="B249" i="50"/>
  <c r="C249" i="50"/>
  <c r="D249" i="50"/>
  <c r="F249" i="50"/>
  <c r="P249" i="50"/>
  <c r="AC249" i="50"/>
  <c r="AD249" i="50"/>
  <c r="AE249" i="50"/>
  <c r="C250" i="50"/>
  <c r="A251" i="50"/>
  <c r="B251" i="50"/>
  <c r="C251" i="50"/>
  <c r="D251" i="50"/>
  <c r="F251" i="50"/>
  <c r="P251" i="50"/>
  <c r="AC251" i="50"/>
  <c r="AD251" i="50"/>
  <c r="AE251" i="50"/>
  <c r="A252" i="50"/>
  <c r="B252" i="50"/>
  <c r="C252" i="50"/>
  <c r="D252" i="50"/>
  <c r="F252" i="50"/>
  <c r="P252" i="50"/>
  <c r="AC252" i="50"/>
  <c r="AD252" i="50"/>
  <c r="AE252" i="50"/>
  <c r="C253" i="50"/>
  <c r="A254" i="50"/>
  <c r="B254" i="50"/>
  <c r="C254" i="50"/>
  <c r="D254" i="50"/>
  <c r="F254" i="50"/>
  <c r="P254" i="50"/>
  <c r="AC254" i="50"/>
  <c r="AD254" i="50"/>
  <c r="AE254" i="50"/>
  <c r="A255" i="50"/>
  <c r="B255" i="50"/>
  <c r="C255" i="50"/>
  <c r="D255" i="50"/>
  <c r="F255" i="50"/>
  <c r="P255" i="50"/>
  <c r="AC255" i="50"/>
  <c r="AD255" i="50"/>
  <c r="AE255" i="50"/>
  <c r="C256" i="50"/>
  <c r="C224" i="50"/>
  <c r="C226" i="50"/>
  <c r="C227" i="50"/>
  <c r="C229" i="50"/>
  <c r="C230" i="50"/>
  <c r="A242" i="50"/>
  <c r="B242" i="50"/>
  <c r="C242" i="50"/>
  <c r="D242" i="50"/>
  <c r="F242" i="50"/>
  <c r="P242" i="50"/>
  <c r="AC242" i="50"/>
  <c r="AD242" i="50"/>
  <c r="AE242" i="50"/>
  <c r="A243" i="50"/>
  <c r="B243" i="50"/>
  <c r="C243" i="50"/>
  <c r="D243" i="50"/>
  <c r="F243" i="50"/>
  <c r="P243" i="50"/>
  <c r="AC243" i="50"/>
  <c r="AD243" i="50"/>
  <c r="AE243" i="50"/>
  <c r="C244" i="50"/>
  <c r="A245" i="50"/>
  <c r="B245" i="50"/>
  <c r="C245" i="50"/>
  <c r="D245" i="50"/>
  <c r="F245" i="50"/>
  <c r="P245" i="50"/>
  <c r="AC245" i="50"/>
  <c r="AD245" i="50"/>
  <c r="AE245" i="50"/>
  <c r="C223" i="50"/>
  <c r="B223" i="50"/>
  <c r="B214" i="50"/>
  <c r="C214" i="50"/>
  <c r="B216" i="50"/>
  <c r="C216" i="50"/>
  <c r="B217" i="50"/>
  <c r="C217" i="50"/>
  <c r="B219" i="50"/>
  <c r="C219" i="50"/>
  <c r="B220" i="50"/>
  <c r="C220" i="50"/>
  <c r="C213" i="50"/>
  <c r="B213" i="50"/>
  <c r="B204" i="50"/>
  <c r="C204" i="50"/>
  <c r="B206" i="50"/>
  <c r="C206" i="50"/>
  <c r="B207" i="50"/>
  <c r="C207" i="50"/>
  <c r="B209" i="50"/>
  <c r="C209" i="50"/>
  <c r="B210" i="50"/>
  <c r="C210" i="50"/>
  <c r="C203" i="50"/>
  <c r="B203" i="50"/>
  <c r="B188" i="50"/>
  <c r="C188" i="50"/>
  <c r="B190" i="50"/>
  <c r="C190" i="50"/>
  <c r="B191" i="50"/>
  <c r="C191" i="50"/>
  <c r="B193" i="50"/>
  <c r="C193" i="50"/>
  <c r="B194" i="50"/>
  <c r="C194" i="50"/>
  <c r="B196" i="50"/>
  <c r="C196" i="50"/>
  <c r="B197" i="50"/>
  <c r="C197" i="50"/>
  <c r="B199" i="50"/>
  <c r="C199" i="50"/>
  <c r="B200" i="50"/>
  <c r="C200" i="50"/>
  <c r="C187" i="50"/>
  <c r="B187" i="50"/>
  <c r="B172" i="50"/>
  <c r="C172" i="50"/>
  <c r="B174" i="50"/>
  <c r="C174" i="50"/>
  <c r="B175" i="50"/>
  <c r="C175" i="50"/>
  <c r="B177" i="50"/>
  <c r="C177" i="50"/>
  <c r="B178" i="50"/>
  <c r="C178" i="50"/>
  <c r="B180" i="50"/>
  <c r="C180" i="50"/>
  <c r="B181" i="50"/>
  <c r="C181" i="50"/>
  <c r="B183" i="50"/>
  <c r="C183" i="50"/>
  <c r="B184" i="50"/>
  <c r="C184" i="50"/>
  <c r="C171" i="50"/>
  <c r="B171" i="50"/>
  <c r="B168" i="50"/>
  <c r="C168" i="50"/>
  <c r="B148" i="50"/>
  <c r="C148" i="50"/>
  <c r="B150" i="50"/>
  <c r="C150" i="50"/>
  <c r="B151" i="50"/>
  <c r="C151" i="50"/>
  <c r="B153" i="50"/>
  <c r="C153" i="50"/>
  <c r="B154" i="50"/>
  <c r="C154" i="50"/>
  <c r="B156" i="50"/>
  <c r="C156" i="50"/>
  <c r="B157" i="50"/>
  <c r="C157" i="50"/>
  <c r="B159" i="50"/>
  <c r="C159" i="50"/>
  <c r="B160" i="50"/>
  <c r="C160" i="50"/>
  <c r="B162" i="50"/>
  <c r="C162" i="50"/>
  <c r="B163" i="50"/>
  <c r="C163" i="50"/>
  <c r="B165" i="50"/>
  <c r="C165" i="50"/>
  <c r="B166" i="50"/>
  <c r="C166" i="50"/>
  <c r="C147" i="50"/>
  <c r="B147" i="50"/>
  <c r="B141" i="50"/>
  <c r="C141" i="50"/>
  <c r="B143" i="50"/>
  <c r="C143" i="50"/>
  <c r="B144" i="50"/>
  <c r="C144" i="50"/>
  <c r="B132" i="50"/>
  <c r="C132" i="50"/>
  <c r="B134" i="50"/>
  <c r="C134" i="50"/>
  <c r="B135" i="50"/>
  <c r="C135" i="50"/>
  <c r="B137" i="50"/>
  <c r="C137" i="50"/>
  <c r="B138" i="50"/>
  <c r="C138" i="50"/>
  <c r="B140" i="50"/>
  <c r="C140" i="50"/>
  <c r="C131" i="50"/>
  <c r="B131" i="50"/>
  <c r="B127" i="50"/>
  <c r="C127" i="50"/>
  <c r="B128" i="50"/>
  <c r="C128" i="50"/>
  <c r="B116" i="50"/>
  <c r="C116" i="50"/>
  <c r="B118" i="50"/>
  <c r="C118" i="50"/>
  <c r="B119" i="50"/>
  <c r="C119" i="50"/>
  <c r="B121" i="50"/>
  <c r="C121" i="50"/>
  <c r="B122" i="50"/>
  <c r="C122" i="50"/>
  <c r="B124" i="50"/>
  <c r="C124" i="50"/>
  <c r="B125" i="50"/>
  <c r="C125" i="50"/>
  <c r="C115" i="50"/>
  <c r="B115" i="50"/>
  <c r="B100" i="50"/>
  <c r="C100" i="50"/>
  <c r="B102" i="50"/>
  <c r="C102" i="50"/>
  <c r="B103" i="50"/>
  <c r="C103" i="50"/>
  <c r="B105" i="50"/>
  <c r="C105" i="50"/>
  <c r="B106" i="50"/>
  <c r="C106" i="50"/>
  <c r="B108" i="50"/>
  <c r="C108" i="50"/>
  <c r="B109" i="50"/>
  <c r="C109" i="50"/>
  <c r="B111" i="50"/>
  <c r="C111" i="50"/>
  <c r="B112" i="50"/>
  <c r="C112" i="50"/>
  <c r="C99" i="50"/>
  <c r="B99" i="50"/>
  <c r="B95" i="50"/>
  <c r="C95" i="50"/>
  <c r="B96" i="50"/>
  <c r="C96" i="50"/>
  <c r="B84" i="50"/>
  <c r="C84" i="50"/>
  <c r="B86" i="50"/>
  <c r="C86" i="50"/>
  <c r="B87" i="50"/>
  <c r="C87" i="50"/>
  <c r="B89" i="50"/>
  <c r="C89" i="50"/>
  <c r="B90" i="50"/>
  <c r="C90" i="50"/>
  <c r="B92" i="50"/>
  <c r="C92" i="50"/>
  <c r="B93" i="50"/>
  <c r="C93" i="50"/>
  <c r="C83" i="50"/>
  <c r="B83" i="50"/>
  <c r="C69" i="50"/>
  <c r="C71" i="50"/>
  <c r="C72" i="50"/>
  <c r="C74" i="50"/>
  <c r="C75" i="50"/>
  <c r="C77" i="50"/>
  <c r="C78" i="50"/>
  <c r="C80" i="50"/>
  <c r="C81" i="50"/>
  <c r="C68" i="50"/>
  <c r="B69" i="50"/>
  <c r="B71" i="50"/>
  <c r="B72" i="50"/>
  <c r="B74" i="50"/>
  <c r="B75" i="50"/>
  <c r="B77" i="50"/>
  <c r="B78" i="50"/>
  <c r="B80" i="50"/>
  <c r="B81" i="50"/>
  <c r="B68" i="50"/>
  <c r="D13" i="59" l="1"/>
  <c r="AD19" i="59" s="1"/>
  <c r="D11" i="59"/>
  <c r="AE23" i="59" s="1"/>
  <c r="AE263" i="50" s="1"/>
  <c r="D10" i="59"/>
  <c r="D13" i="58"/>
  <c r="AD19" i="58" s="1"/>
  <c r="D11" i="58"/>
  <c r="AE23" i="58" s="1"/>
  <c r="AE227" i="50" s="1"/>
  <c r="D10" i="58"/>
  <c r="AC52" i="58" s="1"/>
  <c r="AC256" i="50" s="1"/>
  <c r="C63" i="59"/>
  <c r="C62" i="59"/>
  <c r="C61" i="59"/>
  <c r="C60" i="59"/>
  <c r="C59" i="59"/>
  <c r="C58" i="59"/>
  <c r="AN52" i="59"/>
  <c r="AM52" i="59"/>
  <c r="AL52" i="59"/>
  <c r="AK52" i="59"/>
  <c r="AJ52" i="59"/>
  <c r="AI52" i="59"/>
  <c r="P52" i="59"/>
  <c r="P292" i="50" s="1"/>
  <c r="F52" i="59"/>
  <c r="F292" i="50" s="1"/>
  <c r="D52" i="59"/>
  <c r="D292" i="50" s="1"/>
  <c r="AO49" i="59"/>
  <c r="AN49" i="59"/>
  <c r="AM49" i="59"/>
  <c r="AL49" i="59"/>
  <c r="AK49" i="59"/>
  <c r="AJ49" i="59"/>
  <c r="AI49" i="59"/>
  <c r="F49" i="59"/>
  <c r="F289" i="50" s="1"/>
  <c r="D49" i="59"/>
  <c r="D289" i="50" s="1"/>
  <c r="AN46" i="59"/>
  <c r="AM46" i="59"/>
  <c r="AL46" i="59"/>
  <c r="AK46" i="59"/>
  <c r="AJ46" i="59"/>
  <c r="AI46" i="59"/>
  <c r="AO46" i="59" s="1"/>
  <c r="P46" i="59"/>
  <c r="P286" i="50" s="1"/>
  <c r="AN43" i="59"/>
  <c r="AM43" i="59"/>
  <c r="AL43" i="59"/>
  <c r="AK43" i="59"/>
  <c r="AJ43" i="59"/>
  <c r="AI43" i="59"/>
  <c r="AN40" i="59"/>
  <c r="AM40" i="59"/>
  <c r="AO40" i="59" s="1"/>
  <c r="AL40" i="59"/>
  <c r="AK40" i="59"/>
  <c r="AJ40" i="59"/>
  <c r="AI40" i="59"/>
  <c r="D35" i="59"/>
  <c r="P49" i="59" s="1"/>
  <c r="P289" i="50" s="1"/>
  <c r="D34" i="59"/>
  <c r="F43" i="59" s="1"/>
  <c r="F283" i="50" s="1"/>
  <c r="D33" i="59"/>
  <c r="D46" i="59" s="1"/>
  <c r="D286" i="50" s="1"/>
  <c r="D31" i="59"/>
  <c r="P43" i="59" s="1"/>
  <c r="P283" i="50" s="1"/>
  <c r="D30" i="59"/>
  <c r="P40" i="59" s="1"/>
  <c r="P280" i="50" s="1"/>
  <c r="D29" i="59"/>
  <c r="D43" i="59" s="1"/>
  <c r="D283" i="50" s="1"/>
  <c r="AA26" i="59"/>
  <c r="AJ22" i="59" s="1"/>
  <c r="Y26" i="59"/>
  <c r="P26" i="59"/>
  <c r="P266" i="50" s="1"/>
  <c r="F26" i="59"/>
  <c r="F266" i="50" s="1"/>
  <c r="D26" i="59"/>
  <c r="D266" i="50" s="1"/>
  <c r="AA25" i="59"/>
  <c r="AJ20" i="59" s="1"/>
  <c r="Y25" i="59"/>
  <c r="AJ19" i="59" s="1"/>
  <c r="P25" i="59"/>
  <c r="P265" i="50" s="1"/>
  <c r="F25" i="59"/>
  <c r="F265" i="50" s="1"/>
  <c r="D25" i="59"/>
  <c r="D265" i="50" s="1"/>
  <c r="AT24" i="59"/>
  <c r="AM24" i="59"/>
  <c r="AH24" i="59"/>
  <c r="AT23" i="59"/>
  <c r="AM23" i="59"/>
  <c r="AJ23" i="59"/>
  <c r="AH23" i="59"/>
  <c r="AA23" i="59"/>
  <c r="AJ24" i="59" s="1"/>
  <c r="Y23" i="59"/>
  <c r="AI22" i="59" s="1"/>
  <c r="AL22" i="59" s="1"/>
  <c r="P23" i="59"/>
  <c r="P263" i="50" s="1"/>
  <c r="F23" i="59"/>
  <c r="F263" i="50" s="1"/>
  <c r="D23" i="59"/>
  <c r="D263" i="50" s="1"/>
  <c r="AT22" i="59"/>
  <c r="AM22" i="59"/>
  <c r="AH22" i="59"/>
  <c r="AA22" i="59"/>
  <c r="Y22" i="59"/>
  <c r="AJ18" i="59" s="1"/>
  <c r="P22" i="59"/>
  <c r="P262" i="50" s="1"/>
  <c r="F22" i="59"/>
  <c r="F262" i="50" s="1"/>
  <c r="D22" i="59"/>
  <c r="D262" i="50" s="1"/>
  <c r="AT20" i="59"/>
  <c r="AM20" i="59"/>
  <c r="AI20" i="59"/>
  <c r="AH20" i="59"/>
  <c r="AA20" i="59"/>
  <c r="AI23" i="59" s="1"/>
  <c r="AL23" i="59" s="1"/>
  <c r="Y20" i="59"/>
  <c r="AI24" i="59" s="1"/>
  <c r="P20" i="59"/>
  <c r="P260" i="50" s="1"/>
  <c r="F20" i="59"/>
  <c r="F260" i="50" s="1"/>
  <c r="D20" i="59"/>
  <c r="D260" i="50" s="1"/>
  <c r="B20" i="59"/>
  <c r="AT19" i="59"/>
  <c r="AM19" i="59"/>
  <c r="AH19" i="59"/>
  <c r="AA19" i="59"/>
  <c r="AI19" i="59" s="1"/>
  <c r="Y19" i="59"/>
  <c r="AI18" i="59" s="1"/>
  <c r="P19" i="59"/>
  <c r="P259" i="50" s="1"/>
  <c r="F19" i="59"/>
  <c r="F259" i="50" s="1"/>
  <c r="D19" i="59"/>
  <c r="D259" i="50" s="1"/>
  <c r="AT18" i="59"/>
  <c r="AM18" i="59"/>
  <c r="AH18" i="59"/>
  <c r="AC52" i="59"/>
  <c r="AC292" i="50" s="1"/>
  <c r="C63" i="58"/>
  <c r="C62" i="58"/>
  <c r="C61" i="58"/>
  <c r="C60" i="58"/>
  <c r="C59" i="58"/>
  <c r="C58" i="58"/>
  <c r="AN52" i="58"/>
  <c r="AM52" i="58"/>
  <c r="AL52" i="58"/>
  <c r="AK52" i="58"/>
  <c r="AJ52" i="58"/>
  <c r="AI52" i="58"/>
  <c r="P52" i="58"/>
  <c r="P256" i="50" s="1"/>
  <c r="F52" i="58"/>
  <c r="F256" i="50" s="1"/>
  <c r="D52" i="58"/>
  <c r="D256" i="50" s="1"/>
  <c r="AO49" i="58"/>
  <c r="AN49" i="58"/>
  <c r="AM49" i="58"/>
  <c r="AL49" i="58"/>
  <c r="AK49" i="58"/>
  <c r="AJ49" i="58"/>
  <c r="AI49" i="58"/>
  <c r="F49" i="58"/>
  <c r="F253" i="50" s="1"/>
  <c r="D49" i="58"/>
  <c r="D253" i="50" s="1"/>
  <c r="AN46" i="58"/>
  <c r="AM46" i="58"/>
  <c r="AL46" i="58"/>
  <c r="AK46" i="58"/>
  <c r="AJ46" i="58"/>
  <c r="AP46" i="58" s="1"/>
  <c r="AI46" i="58"/>
  <c r="P46" i="58"/>
  <c r="P250" i="50" s="1"/>
  <c r="AN43" i="58"/>
  <c r="AM43" i="58"/>
  <c r="AL43" i="58"/>
  <c r="AK43" i="58"/>
  <c r="AJ43" i="58"/>
  <c r="AI43" i="58"/>
  <c r="AO43" i="58" s="1"/>
  <c r="AN40" i="58"/>
  <c r="AM40" i="58"/>
  <c r="AL40" i="58"/>
  <c r="AK40" i="58"/>
  <c r="AJ40" i="58"/>
  <c r="AI40" i="58"/>
  <c r="AO40" i="58" s="1"/>
  <c r="D35" i="58"/>
  <c r="P49" i="58" s="1"/>
  <c r="P253" i="50" s="1"/>
  <c r="D34" i="58"/>
  <c r="F43" i="58" s="1"/>
  <c r="F247" i="50" s="1"/>
  <c r="D33" i="58"/>
  <c r="D46" i="58" s="1"/>
  <c r="D250" i="50" s="1"/>
  <c r="D31" i="58"/>
  <c r="P43" i="58" s="1"/>
  <c r="P247" i="50" s="1"/>
  <c r="D30" i="58"/>
  <c r="F46" i="58" s="1"/>
  <c r="F250" i="50" s="1"/>
  <c r="D29" i="58"/>
  <c r="D43" i="58" s="1"/>
  <c r="D247" i="50" s="1"/>
  <c r="AA26" i="58"/>
  <c r="AJ22" i="58" s="1"/>
  <c r="Y26" i="58"/>
  <c r="AJ23" i="58" s="1"/>
  <c r="P26" i="58"/>
  <c r="P230" i="50" s="1"/>
  <c r="F26" i="58"/>
  <c r="F230" i="50" s="1"/>
  <c r="D26" i="58"/>
  <c r="D230" i="50" s="1"/>
  <c r="AA25" i="58"/>
  <c r="AJ20" i="58" s="1"/>
  <c r="Y25" i="58"/>
  <c r="P25" i="58"/>
  <c r="P229" i="50" s="1"/>
  <c r="F25" i="58"/>
  <c r="F229" i="50" s="1"/>
  <c r="D25" i="58"/>
  <c r="D229" i="50" s="1"/>
  <c r="AT24" i="58"/>
  <c r="AM24" i="58"/>
  <c r="AH24" i="58"/>
  <c r="AT23" i="58"/>
  <c r="AM23" i="58"/>
  <c r="AH23" i="58"/>
  <c r="AA23" i="58"/>
  <c r="AJ24" i="58" s="1"/>
  <c r="Y23" i="58"/>
  <c r="AI22" i="58" s="1"/>
  <c r="AL22" i="58" s="1"/>
  <c r="P23" i="58"/>
  <c r="P227" i="50" s="1"/>
  <c r="F23" i="58"/>
  <c r="F227" i="50" s="1"/>
  <c r="D23" i="58"/>
  <c r="D227" i="50" s="1"/>
  <c r="AT22" i="58"/>
  <c r="AM22" i="58"/>
  <c r="AH22" i="58"/>
  <c r="AA22" i="58"/>
  <c r="AI20" i="58" s="1"/>
  <c r="Y22" i="58"/>
  <c r="P22" i="58"/>
  <c r="P226" i="50" s="1"/>
  <c r="F22" i="58"/>
  <c r="F226" i="50" s="1"/>
  <c r="D22" i="58"/>
  <c r="D226" i="50" s="1"/>
  <c r="AT20" i="58"/>
  <c r="AM20" i="58"/>
  <c r="AH20" i="58"/>
  <c r="AA20" i="58"/>
  <c r="AI23" i="58" s="1"/>
  <c r="Y20" i="58"/>
  <c r="AI24" i="58" s="1"/>
  <c r="AL24" i="58" s="1"/>
  <c r="P20" i="58"/>
  <c r="P224" i="50" s="1"/>
  <c r="F20" i="58"/>
  <c r="F224" i="50" s="1"/>
  <c r="D20" i="58"/>
  <c r="D224" i="50" s="1"/>
  <c r="B20" i="58"/>
  <c r="AT19" i="58"/>
  <c r="AM19" i="58"/>
  <c r="AJ19" i="58"/>
  <c r="AH19" i="58"/>
  <c r="AA19" i="58"/>
  <c r="AI19" i="58" s="1"/>
  <c r="Y19" i="58"/>
  <c r="AI18" i="58" s="1"/>
  <c r="P19" i="58"/>
  <c r="P223" i="50" s="1"/>
  <c r="F19" i="58"/>
  <c r="F223" i="50" s="1"/>
  <c r="D19" i="58"/>
  <c r="D223" i="50" s="1"/>
  <c r="AT18" i="58"/>
  <c r="AM18" i="58"/>
  <c r="AJ18" i="58"/>
  <c r="AH18" i="58"/>
  <c r="AL18" i="59" l="1"/>
  <c r="AO18" i="59" s="1"/>
  <c r="AO46" i="58"/>
  <c r="AL20" i="58"/>
  <c r="AP43" i="58"/>
  <c r="AO43" i="59"/>
  <c r="AP46" i="59"/>
  <c r="AL23" i="58"/>
  <c r="AN23" i="58" s="1"/>
  <c r="AP52" i="58"/>
  <c r="AL20" i="59"/>
  <c r="AP43" i="59"/>
  <c r="AO52" i="59"/>
  <c r="AO52" i="58"/>
  <c r="AP52" i="59"/>
  <c r="AN24" i="58"/>
  <c r="B22" i="59"/>
  <c r="B260" i="50"/>
  <c r="B22" i="58"/>
  <c r="B224" i="50"/>
  <c r="AP40" i="58"/>
  <c r="AP49" i="58"/>
  <c r="AP40" i="59"/>
  <c r="AP49" i="59"/>
  <c r="AD20" i="58"/>
  <c r="AD223" i="50"/>
  <c r="AL19" i="59"/>
  <c r="AN19" i="59" s="1"/>
  <c r="AL18" i="58"/>
  <c r="AL19" i="58"/>
  <c r="AD20" i="59"/>
  <c r="AD259" i="50"/>
  <c r="P40" i="58"/>
  <c r="P244" i="50" s="1"/>
  <c r="AN22" i="59"/>
  <c r="AN20" i="59"/>
  <c r="AL24" i="59"/>
  <c r="AN24" i="59" s="1"/>
  <c r="AN23" i="59"/>
  <c r="AN18" i="59"/>
  <c r="AO19" i="59"/>
  <c r="AO20" i="59"/>
  <c r="AC20" i="59"/>
  <c r="AC260" i="50" s="1"/>
  <c r="AE22" i="59"/>
  <c r="AE262" i="50" s="1"/>
  <c r="AE25" i="59"/>
  <c r="AE265" i="50" s="1"/>
  <c r="AC26" i="59"/>
  <c r="AC266" i="50" s="1"/>
  <c r="AE40" i="59"/>
  <c r="AE280" i="50" s="1"/>
  <c r="AE43" i="59"/>
  <c r="AE283" i="50" s="1"/>
  <c r="AE46" i="59"/>
  <c r="AE286" i="50" s="1"/>
  <c r="AE49" i="59"/>
  <c r="AE289" i="50" s="1"/>
  <c r="AE52" i="59"/>
  <c r="AE292" i="50" s="1"/>
  <c r="AC19" i="59"/>
  <c r="AC259" i="50" s="1"/>
  <c r="AE20" i="59"/>
  <c r="AE260" i="50" s="1"/>
  <c r="AE26" i="59"/>
  <c r="AE266" i="50" s="1"/>
  <c r="D40" i="59"/>
  <c r="D280" i="50" s="1"/>
  <c r="AE19" i="59"/>
  <c r="AE259" i="50" s="1"/>
  <c r="AC23" i="59"/>
  <c r="AC263" i="50" s="1"/>
  <c r="F40" i="59"/>
  <c r="F280" i="50" s="1"/>
  <c r="F46" i="59"/>
  <c r="F286" i="50" s="1"/>
  <c r="AC22" i="59"/>
  <c r="AC262" i="50" s="1"/>
  <c r="AC25" i="59"/>
  <c r="AC265" i="50" s="1"/>
  <c r="AC40" i="59"/>
  <c r="AC280" i="50" s="1"/>
  <c r="AC43" i="59"/>
  <c r="AC283" i="50" s="1"/>
  <c r="AC46" i="59"/>
  <c r="AC286" i="50" s="1"/>
  <c r="AC49" i="59"/>
  <c r="AC289" i="50" s="1"/>
  <c r="AN20" i="58"/>
  <c r="AN22" i="58"/>
  <c r="AO18" i="58"/>
  <c r="AN18" i="58"/>
  <c r="AO19" i="58"/>
  <c r="AO20" i="58"/>
  <c r="AN19" i="58"/>
  <c r="AC20" i="58"/>
  <c r="AC224" i="50" s="1"/>
  <c r="AE22" i="58"/>
  <c r="AE226" i="50" s="1"/>
  <c r="AE25" i="58"/>
  <c r="AE229" i="50" s="1"/>
  <c r="AC26" i="58"/>
  <c r="AC230" i="50" s="1"/>
  <c r="AE40" i="58"/>
  <c r="AE244" i="50" s="1"/>
  <c r="AE43" i="58"/>
  <c r="AE247" i="50" s="1"/>
  <c r="AE46" i="58"/>
  <c r="AE250" i="50" s="1"/>
  <c r="AE49" i="58"/>
  <c r="AE253" i="50" s="1"/>
  <c r="AE52" i="58"/>
  <c r="AE256" i="50" s="1"/>
  <c r="AC19" i="58"/>
  <c r="AC223" i="50" s="1"/>
  <c r="AE20" i="58"/>
  <c r="AE224" i="50" s="1"/>
  <c r="AE26" i="58"/>
  <c r="AE230" i="50" s="1"/>
  <c r="D40" i="58"/>
  <c r="D244" i="50" s="1"/>
  <c r="AE19" i="58"/>
  <c r="AE223" i="50" s="1"/>
  <c r="AC23" i="58"/>
  <c r="AC227" i="50" s="1"/>
  <c r="F40" i="58"/>
  <c r="F244" i="50" s="1"/>
  <c r="AC22" i="58"/>
  <c r="AC226" i="50" s="1"/>
  <c r="AC25" i="58"/>
  <c r="AC229" i="50" s="1"/>
  <c r="AC40" i="58"/>
  <c r="AC244" i="50" s="1"/>
  <c r="AC43" i="58"/>
  <c r="AC247" i="50" s="1"/>
  <c r="AC46" i="58"/>
  <c r="AC250" i="50" s="1"/>
  <c r="AC49" i="58"/>
  <c r="AC253" i="50" s="1"/>
  <c r="AP23" i="59" l="1"/>
  <c r="AQ23" i="59" s="1"/>
  <c r="AO24" i="58"/>
  <c r="AO22" i="58"/>
  <c r="AO23" i="58"/>
  <c r="AP22" i="58"/>
  <c r="AQ22" i="58" s="1"/>
  <c r="AD22" i="59"/>
  <c r="AD260" i="50"/>
  <c r="B23" i="58"/>
  <c r="B226" i="50"/>
  <c r="AD22" i="58"/>
  <c r="AD224" i="50"/>
  <c r="B23" i="59"/>
  <c r="B262" i="50"/>
  <c r="AP24" i="59"/>
  <c r="AQ24" i="59" s="1"/>
  <c r="AO24" i="59"/>
  <c r="AO22" i="59"/>
  <c r="AP18" i="59"/>
  <c r="AQ18" i="59" s="1"/>
  <c r="AP19" i="59"/>
  <c r="AQ19" i="59" s="1"/>
  <c r="AR19" i="59" s="1"/>
  <c r="AS19" i="59" s="1"/>
  <c r="AP20" i="59"/>
  <c r="AQ20" i="59" s="1"/>
  <c r="AO23" i="59"/>
  <c r="AP22" i="59"/>
  <c r="AQ22" i="59" s="1"/>
  <c r="AP24" i="58"/>
  <c r="AQ24" i="58" s="1"/>
  <c r="AP23" i="58"/>
  <c r="AQ23" i="58" s="1"/>
  <c r="AP18" i="58"/>
  <c r="AQ18" i="58" s="1"/>
  <c r="AP19" i="58"/>
  <c r="AQ19" i="58" s="1"/>
  <c r="AP20" i="58"/>
  <c r="AQ20" i="58" s="1"/>
  <c r="AR20" i="58" s="1"/>
  <c r="AS20" i="58" s="1"/>
  <c r="AR22" i="59" l="1"/>
  <c r="AS22" i="59" s="1"/>
  <c r="B25" i="59"/>
  <c r="B263" i="50"/>
  <c r="AD23" i="58"/>
  <c r="AD226" i="50"/>
  <c r="B25" i="58"/>
  <c r="B227" i="50"/>
  <c r="AR23" i="58"/>
  <c r="AS23" i="58" s="1"/>
  <c r="AD23" i="59"/>
  <c r="AD262" i="50"/>
  <c r="AR20" i="59"/>
  <c r="AS20" i="59" s="1"/>
  <c r="AR18" i="59"/>
  <c r="AS18" i="59" s="1"/>
  <c r="AR24" i="59"/>
  <c r="AS24" i="59" s="1"/>
  <c r="AR23" i="59"/>
  <c r="AS23" i="59" s="1"/>
  <c r="AR19" i="58"/>
  <c r="AS19" i="58" s="1"/>
  <c r="AR18" i="58"/>
  <c r="AS18" i="58" s="1"/>
  <c r="AR22" i="58"/>
  <c r="AS22" i="58" s="1"/>
  <c r="AR24" i="58"/>
  <c r="AS24" i="58" s="1"/>
  <c r="B26" i="58" l="1"/>
  <c r="B229" i="50"/>
  <c r="AD25" i="59"/>
  <c r="AD263" i="50"/>
  <c r="AD25" i="58"/>
  <c r="AD227" i="50"/>
  <c r="B26" i="59"/>
  <c r="B265" i="50"/>
  <c r="D32" i="57"/>
  <c r="D30" i="57"/>
  <c r="D29" i="57"/>
  <c r="D12" i="57"/>
  <c r="D10" i="57"/>
  <c r="D9" i="57"/>
  <c r="D12" i="55"/>
  <c r="D10" i="55"/>
  <c r="D9" i="55"/>
  <c r="D12" i="54"/>
  <c r="D10" i="54"/>
  <c r="D9" i="54"/>
  <c r="D12" i="53"/>
  <c r="D10" i="53"/>
  <c r="D9" i="53"/>
  <c r="D60" i="52"/>
  <c r="D62" i="52"/>
  <c r="AD67" i="52" s="1"/>
  <c r="D59" i="52"/>
  <c r="D38" i="52"/>
  <c r="D36" i="52"/>
  <c r="D35" i="52"/>
  <c r="D12" i="52"/>
  <c r="D10" i="52"/>
  <c r="D9" i="52"/>
  <c r="AA80" i="52"/>
  <c r="N85" i="52" s="1"/>
  <c r="Y80" i="52"/>
  <c r="N86" i="52" s="1"/>
  <c r="AA79" i="52"/>
  <c r="N87" i="52" s="1"/>
  <c r="Y79" i="52"/>
  <c r="N88" i="52" s="1"/>
  <c r="AA77" i="52"/>
  <c r="N84" i="52" s="1"/>
  <c r="Y77" i="52"/>
  <c r="M85" i="52" s="1"/>
  <c r="AA76" i="52"/>
  <c r="M87" i="52" s="1"/>
  <c r="Y76" i="52"/>
  <c r="N89" i="52" s="1"/>
  <c r="AA74" i="52"/>
  <c r="M84" i="52" s="1"/>
  <c r="Y74" i="52"/>
  <c r="M88" i="52" s="1"/>
  <c r="AA73" i="52"/>
  <c r="M86" i="52" s="1"/>
  <c r="Y73" i="52"/>
  <c r="L87" i="52" s="1"/>
  <c r="AA71" i="52"/>
  <c r="L84" i="52" s="1"/>
  <c r="Y71" i="52"/>
  <c r="M89" i="52" s="1"/>
  <c r="AA70" i="52"/>
  <c r="L85" i="52" s="1"/>
  <c r="Y70" i="52"/>
  <c r="L88" i="52" s="1"/>
  <c r="AA68" i="52"/>
  <c r="K84" i="52" s="1"/>
  <c r="Y68" i="52"/>
  <c r="L86" i="52" s="1"/>
  <c r="AA67" i="52"/>
  <c r="K88" i="52" s="1"/>
  <c r="Y67" i="52"/>
  <c r="L89" i="52" s="1"/>
  <c r="D38" i="51"/>
  <c r="D36" i="51"/>
  <c r="D35" i="51"/>
  <c r="D12" i="51"/>
  <c r="D10" i="51"/>
  <c r="D9" i="51"/>
  <c r="D38" i="50"/>
  <c r="D36" i="50"/>
  <c r="D35" i="50"/>
  <c r="D12" i="50"/>
  <c r="D10" i="50"/>
  <c r="D9" i="50"/>
  <c r="D3" i="52"/>
  <c r="D4" i="52"/>
  <c r="D5" i="52"/>
  <c r="D6" i="52"/>
  <c r="D7" i="52"/>
  <c r="D2" i="52"/>
  <c r="D3" i="51"/>
  <c r="D4" i="51"/>
  <c r="D5" i="51"/>
  <c r="D6" i="51"/>
  <c r="D2" i="51"/>
  <c r="D3" i="50"/>
  <c r="D4" i="50"/>
  <c r="D5" i="50"/>
  <c r="D6" i="50"/>
  <c r="D2" i="50"/>
  <c r="AD26" i="58" l="1"/>
  <c r="AD229" i="50"/>
  <c r="AD26" i="59"/>
  <c r="AD265" i="50"/>
  <c r="B40" i="59"/>
  <c r="B266" i="50"/>
  <c r="B40" i="58"/>
  <c r="B230" i="50"/>
  <c r="AC77" i="52"/>
  <c r="AC109" i="50" s="1"/>
  <c r="AC74" i="52"/>
  <c r="AC106" i="50" s="1"/>
  <c r="AC76" i="52"/>
  <c r="AC108" i="50" s="1"/>
  <c r="AC68" i="52"/>
  <c r="AC100" i="50" s="1"/>
  <c r="AC73" i="52"/>
  <c r="AC105" i="50" s="1"/>
  <c r="AC71" i="52"/>
  <c r="AC103" i="50" s="1"/>
  <c r="AC70" i="52"/>
  <c r="AC102" i="50" s="1"/>
  <c r="AC79" i="52"/>
  <c r="AC111" i="50" s="1"/>
  <c r="AC67" i="52"/>
  <c r="AC99" i="50" s="1"/>
  <c r="AC80" i="52"/>
  <c r="AC112" i="50" s="1"/>
  <c r="AD68" i="52"/>
  <c r="AD99" i="50"/>
  <c r="D84" i="52"/>
  <c r="D48" i="52"/>
  <c r="D87" i="50" s="1"/>
  <c r="P79" i="52"/>
  <c r="P111" i="50" s="1"/>
  <c r="F71" i="52"/>
  <c r="F103" i="50" s="1"/>
  <c r="D44" i="52"/>
  <c r="D83" i="50" s="1"/>
  <c r="P24" i="52"/>
  <c r="P74" i="50" s="1"/>
  <c r="D28" i="52"/>
  <c r="D78" i="50" s="1"/>
  <c r="P19" i="52"/>
  <c r="P69" i="50" s="1"/>
  <c r="F74" i="52"/>
  <c r="F106" i="50" s="1"/>
  <c r="F54" i="52"/>
  <c r="F93" i="50" s="1"/>
  <c r="P50" i="52"/>
  <c r="P89" i="50" s="1"/>
  <c r="F77" i="52"/>
  <c r="F109" i="50" s="1"/>
  <c r="D22" i="52"/>
  <c r="D72" i="50" s="1"/>
  <c r="F68" i="52"/>
  <c r="F100" i="50" s="1"/>
  <c r="P56" i="52"/>
  <c r="P95" i="50" s="1"/>
  <c r="D18" i="52"/>
  <c r="D68" i="50" s="1"/>
  <c r="AE74" i="52"/>
  <c r="AE106" i="50" s="1"/>
  <c r="AE73" i="52"/>
  <c r="AE105" i="50" s="1"/>
  <c r="AE71" i="52"/>
  <c r="AE103" i="50" s="1"/>
  <c r="AE70" i="52"/>
  <c r="AE102" i="50" s="1"/>
  <c r="AE80" i="52"/>
  <c r="AE112" i="50" s="1"/>
  <c r="AE68" i="52"/>
  <c r="AE100" i="50" s="1"/>
  <c r="AE79" i="52"/>
  <c r="AE111" i="50" s="1"/>
  <c r="AE67" i="52"/>
  <c r="AE99" i="50" s="1"/>
  <c r="AE77" i="52"/>
  <c r="AE109" i="50" s="1"/>
  <c r="AE76" i="52"/>
  <c r="AE108" i="50" s="1"/>
  <c r="F44" i="52"/>
  <c r="F83" i="50" s="1"/>
  <c r="F21" i="52"/>
  <c r="F71" i="50" s="1"/>
  <c r="D76" i="52"/>
  <c r="D108" i="50" s="1"/>
  <c r="D56" i="52"/>
  <c r="D95" i="50" s="1"/>
  <c r="P45" i="52"/>
  <c r="P84" i="50" s="1"/>
  <c r="D71" i="52"/>
  <c r="D103" i="50" s="1"/>
  <c r="D67" i="52"/>
  <c r="D99" i="50" s="1"/>
  <c r="P27" i="52"/>
  <c r="P77" i="50" s="1"/>
  <c r="P57" i="52"/>
  <c r="P96" i="50" s="1"/>
  <c r="F50" i="52"/>
  <c r="F89" i="50" s="1"/>
  <c r="P73" i="52"/>
  <c r="P105" i="50" s="1"/>
  <c r="P68" i="52"/>
  <c r="P100" i="50" s="1"/>
  <c r="F30" i="52"/>
  <c r="F80" i="50" s="1"/>
  <c r="D53" i="52"/>
  <c r="D92" i="50" s="1"/>
  <c r="F25" i="52"/>
  <c r="F75" i="50" s="1"/>
  <c r="D88" i="52"/>
  <c r="D21" i="52"/>
  <c r="D71" i="50" s="1"/>
  <c r="D74" i="52"/>
  <c r="D106" i="50" s="1"/>
  <c r="F27" i="52"/>
  <c r="F77" i="50" s="1"/>
  <c r="F67" i="52"/>
  <c r="F99" i="50" s="1"/>
  <c r="P54" i="52"/>
  <c r="P93" i="50" s="1"/>
  <c r="D51" i="52"/>
  <c r="D90" i="50" s="1"/>
  <c r="D79" i="52"/>
  <c r="D111" i="50" s="1"/>
  <c r="F31" i="52"/>
  <c r="F81" i="50" s="1"/>
  <c r="P22" i="52"/>
  <c r="P72" i="50" s="1"/>
  <c r="D70" i="52"/>
  <c r="D102" i="50" s="1"/>
  <c r="F45" i="52"/>
  <c r="F84" i="50" s="1"/>
  <c r="P18" i="52"/>
  <c r="P68" i="50" s="1"/>
  <c r="P80" i="52"/>
  <c r="P112" i="50" s="1"/>
  <c r="P76" i="52"/>
  <c r="P108" i="50" s="1"/>
  <c r="F48" i="52"/>
  <c r="F87" i="50" s="1"/>
  <c r="D87" i="52"/>
  <c r="F76" i="52"/>
  <c r="F108" i="50" s="1"/>
  <c r="P51" i="52"/>
  <c r="P90" i="50" s="1"/>
  <c r="P47" i="52"/>
  <c r="P86" i="50" s="1"/>
  <c r="F28" i="52"/>
  <c r="F78" i="50" s="1"/>
  <c r="F79" i="52"/>
  <c r="F111" i="50" s="1"/>
  <c r="F24" i="52"/>
  <c r="F74" i="50" s="1"/>
  <c r="P70" i="52"/>
  <c r="P102" i="50" s="1"/>
  <c r="F19" i="52"/>
  <c r="F69" i="50" s="1"/>
  <c r="D54" i="52"/>
  <c r="D93" i="50" s="1"/>
  <c r="D50" i="52"/>
  <c r="D89" i="50" s="1"/>
  <c r="P30" i="52"/>
  <c r="P80" i="50" s="1"/>
  <c r="D57" i="52"/>
  <c r="D96" i="50" s="1"/>
  <c r="D45" i="52"/>
  <c r="D84" i="50" s="1"/>
  <c r="P25" i="52"/>
  <c r="P75" i="50" s="1"/>
  <c r="D73" i="52"/>
  <c r="D105" i="50" s="1"/>
  <c r="D86" i="52"/>
  <c r="D80" i="52"/>
  <c r="D112" i="50" s="1"/>
  <c r="D68" i="52"/>
  <c r="D100" i="50" s="1"/>
  <c r="F56" i="52"/>
  <c r="F95" i="50" s="1"/>
  <c r="P28" i="52"/>
  <c r="P78" i="50" s="1"/>
  <c r="D25" i="52"/>
  <c r="D75" i="50" s="1"/>
  <c r="F51" i="52"/>
  <c r="F90" i="50" s="1"/>
  <c r="D19" i="52"/>
  <c r="D69" i="50" s="1"/>
  <c r="P74" i="52"/>
  <c r="P106" i="50" s="1"/>
  <c r="F47" i="52"/>
  <c r="F86" i="50" s="1"/>
  <c r="P77" i="52"/>
  <c r="P109" i="50" s="1"/>
  <c r="D31" i="52"/>
  <c r="D81" i="50" s="1"/>
  <c r="P53" i="52"/>
  <c r="P92" i="50" s="1"/>
  <c r="F22" i="52"/>
  <c r="F72" i="50" s="1"/>
  <c r="F73" i="52"/>
  <c r="F105" i="50" s="1"/>
  <c r="P44" i="52"/>
  <c r="P83" i="50" s="1"/>
  <c r="D85" i="52"/>
  <c r="P71" i="52"/>
  <c r="P103" i="50" s="1"/>
  <c r="P67" i="52"/>
  <c r="P99" i="50" s="1"/>
  <c r="P31" i="52"/>
  <c r="P81" i="50" s="1"/>
  <c r="D47" i="52"/>
  <c r="D86" i="50" s="1"/>
  <c r="D24" i="52"/>
  <c r="D74" i="50" s="1"/>
  <c r="F70" i="52"/>
  <c r="F102" i="50" s="1"/>
  <c r="F57" i="52"/>
  <c r="F96" i="50" s="1"/>
  <c r="D27" i="52"/>
  <c r="D77" i="50" s="1"/>
  <c r="D77" i="52"/>
  <c r="D109" i="50" s="1"/>
  <c r="F53" i="52"/>
  <c r="F92" i="50" s="1"/>
  <c r="P48" i="52"/>
  <c r="P87" i="50" s="1"/>
  <c r="F18" i="52"/>
  <c r="F68" i="50" s="1"/>
  <c r="F80" i="52"/>
  <c r="F112" i="50" s="1"/>
  <c r="D30" i="52"/>
  <c r="D80" i="50" s="1"/>
  <c r="P21" i="52"/>
  <c r="P71" i="50" s="1"/>
  <c r="D54" i="57"/>
  <c r="S53" i="57"/>
  <c r="Q53" i="57"/>
  <c r="D53" i="57"/>
  <c r="S52" i="57"/>
  <c r="Q52" i="57"/>
  <c r="D52" i="57"/>
  <c r="S51" i="57"/>
  <c r="Q51" i="57"/>
  <c r="D51" i="57"/>
  <c r="S50" i="57"/>
  <c r="Q50" i="57"/>
  <c r="D50" i="57"/>
  <c r="AA45" i="57"/>
  <c r="Z45" i="57"/>
  <c r="Y45" i="57"/>
  <c r="X45" i="57"/>
  <c r="P45" i="57"/>
  <c r="P220" i="50" s="1"/>
  <c r="F45" i="57"/>
  <c r="F220" i="50" s="1"/>
  <c r="D45" i="57"/>
  <c r="D220" i="50" s="1"/>
  <c r="AA44" i="57"/>
  <c r="Z44" i="57"/>
  <c r="Y44" i="57"/>
  <c r="X44" i="57"/>
  <c r="P44" i="57"/>
  <c r="P219" i="50" s="1"/>
  <c r="F44" i="57"/>
  <c r="F219" i="50" s="1"/>
  <c r="D44" i="57"/>
  <c r="D219" i="50" s="1"/>
  <c r="AA43" i="57"/>
  <c r="Z43" i="57"/>
  <c r="Y43" i="57"/>
  <c r="X43" i="57"/>
  <c r="AA42" i="57"/>
  <c r="Z42" i="57"/>
  <c r="Y42" i="57"/>
  <c r="X42" i="57"/>
  <c r="P42" i="57"/>
  <c r="P217" i="50" s="1"/>
  <c r="F42" i="57"/>
  <c r="F217" i="50" s="1"/>
  <c r="D42" i="57"/>
  <c r="D217" i="50" s="1"/>
  <c r="AA41" i="57"/>
  <c r="Z41" i="57"/>
  <c r="Y41" i="57"/>
  <c r="X41" i="57"/>
  <c r="P41" i="57"/>
  <c r="P216" i="50" s="1"/>
  <c r="F41" i="57"/>
  <c r="F216" i="50" s="1"/>
  <c r="D41" i="57"/>
  <c r="D216" i="50" s="1"/>
  <c r="AA40" i="57"/>
  <c r="Z40" i="57"/>
  <c r="Y40" i="57"/>
  <c r="X40" i="57"/>
  <c r="AA39" i="57"/>
  <c r="Z39" i="57"/>
  <c r="Y39" i="57"/>
  <c r="X39" i="57"/>
  <c r="P39" i="57"/>
  <c r="P214" i="50" s="1"/>
  <c r="F39" i="57"/>
  <c r="F214" i="50" s="1"/>
  <c r="D39" i="57"/>
  <c r="D214" i="50" s="1"/>
  <c r="AA38" i="57"/>
  <c r="Z38" i="57"/>
  <c r="Y38" i="57"/>
  <c r="X38" i="57"/>
  <c r="P38" i="57"/>
  <c r="P213" i="50" s="1"/>
  <c r="F38" i="57"/>
  <c r="F213" i="50" s="1"/>
  <c r="D38" i="57"/>
  <c r="D213" i="50" s="1"/>
  <c r="AD38" i="57"/>
  <c r="AA31" i="57"/>
  <c r="Z31" i="57"/>
  <c r="Y31" i="57"/>
  <c r="X31" i="57"/>
  <c r="AA30" i="57"/>
  <c r="Z30" i="57"/>
  <c r="Y30" i="57"/>
  <c r="X30" i="57"/>
  <c r="AE38" i="57"/>
  <c r="AE213" i="50" s="1"/>
  <c r="AA29" i="57"/>
  <c r="Z29" i="57"/>
  <c r="Y29" i="57"/>
  <c r="X29" i="57"/>
  <c r="AC45" i="57"/>
  <c r="AC220" i="50" s="1"/>
  <c r="AA28" i="57"/>
  <c r="Z28" i="57"/>
  <c r="Y28" i="57"/>
  <c r="X28" i="57"/>
  <c r="AA27" i="57"/>
  <c r="Z27" i="57"/>
  <c r="Y27" i="57"/>
  <c r="X27" i="57"/>
  <c r="AA26" i="57"/>
  <c r="Z26" i="57"/>
  <c r="Y26" i="57"/>
  <c r="X26" i="57"/>
  <c r="AA25" i="57"/>
  <c r="Z25" i="57"/>
  <c r="Y25" i="57"/>
  <c r="X25" i="57"/>
  <c r="P25" i="57"/>
  <c r="P210" i="50" s="1"/>
  <c r="F25" i="57"/>
  <c r="F210" i="50" s="1"/>
  <c r="D25" i="57"/>
  <c r="D210" i="50" s="1"/>
  <c r="AA24" i="57"/>
  <c r="AF24" i="57" s="1"/>
  <c r="H50" i="57" s="1"/>
  <c r="Z24" i="57"/>
  <c r="Y24" i="57"/>
  <c r="X24" i="57"/>
  <c r="P24" i="57"/>
  <c r="P209" i="50" s="1"/>
  <c r="F24" i="57"/>
  <c r="F209" i="50" s="1"/>
  <c r="D24" i="57"/>
  <c r="D209" i="50" s="1"/>
  <c r="AA23" i="57"/>
  <c r="Z23" i="57"/>
  <c r="Y23" i="57"/>
  <c r="X23" i="57"/>
  <c r="AA22" i="57"/>
  <c r="Z22" i="57"/>
  <c r="Y22" i="57"/>
  <c r="X22" i="57"/>
  <c r="P22" i="57"/>
  <c r="P207" i="50" s="1"/>
  <c r="F22" i="57"/>
  <c r="F207" i="50" s="1"/>
  <c r="D22" i="57"/>
  <c r="D207" i="50" s="1"/>
  <c r="AA21" i="57"/>
  <c r="AH21" i="57" s="1"/>
  <c r="G52" i="57" s="1"/>
  <c r="Z21" i="57"/>
  <c r="Y21" i="57"/>
  <c r="X21" i="57"/>
  <c r="P21" i="57"/>
  <c r="P206" i="50" s="1"/>
  <c r="F21" i="57"/>
  <c r="F206" i="50" s="1"/>
  <c r="D21" i="57"/>
  <c r="D206" i="50" s="1"/>
  <c r="AA20" i="57"/>
  <c r="Z20" i="57"/>
  <c r="Y20" i="57"/>
  <c r="X20" i="57"/>
  <c r="AA19" i="57"/>
  <c r="Z19" i="57"/>
  <c r="Y19" i="57"/>
  <c r="X19" i="57"/>
  <c r="P19" i="57"/>
  <c r="P204" i="50" s="1"/>
  <c r="F19" i="57"/>
  <c r="F204" i="50" s="1"/>
  <c r="D19" i="57"/>
  <c r="D204" i="50" s="1"/>
  <c r="AA18" i="57"/>
  <c r="Z18" i="57"/>
  <c r="Y18" i="57"/>
  <c r="X18" i="57"/>
  <c r="P18" i="57"/>
  <c r="P203" i="50" s="1"/>
  <c r="F18" i="57"/>
  <c r="F203" i="50" s="1"/>
  <c r="D18" i="57"/>
  <c r="D203" i="50" s="1"/>
  <c r="AD18" i="57"/>
  <c r="AE25" i="57"/>
  <c r="AC22" i="57"/>
  <c r="AD19" i="57" l="1"/>
  <c r="AD21" i="57" s="1"/>
  <c r="AD22" i="57" s="1"/>
  <c r="AD24" i="57" s="1"/>
  <c r="AD25" i="57" s="1"/>
  <c r="AD203" i="50"/>
  <c r="AD204" i="50"/>
  <c r="AD206" i="50"/>
  <c r="AD207" i="50"/>
  <c r="AD209" i="50"/>
  <c r="AD210" i="50"/>
  <c r="B43" i="58"/>
  <c r="B244" i="50"/>
  <c r="B43" i="59"/>
  <c r="B280" i="50"/>
  <c r="AD39" i="57"/>
  <c r="AD213" i="50"/>
  <c r="AD40" i="59"/>
  <c r="AD266" i="50"/>
  <c r="AD40" i="58"/>
  <c r="AD230" i="50"/>
  <c r="AD70" i="52"/>
  <c r="AD100" i="50"/>
  <c r="AC24" i="57"/>
  <c r="AC25" i="57"/>
  <c r="AE42" i="57"/>
  <c r="AE217" i="50" s="1"/>
  <c r="AC39" i="57"/>
  <c r="AC214" i="50" s="1"/>
  <c r="AC38" i="57"/>
  <c r="AC213" i="50" s="1"/>
  <c r="AC21" i="57"/>
  <c r="AC41" i="57"/>
  <c r="AC216" i="50" s="1"/>
  <c r="AC42" i="57"/>
  <c r="AC217" i="50" s="1"/>
  <c r="AH45" i="57"/>
  <c r="K50" i="57" s="1"/>
  <c r="AF42" i="57"/>
  <c r="J52" i="57" s="1"/>
  <c r="AH42" i="57"/>
  <c r="J50" i="57" s="1"/>
  <c r="AF39" i="57"/>
  <c r="I53" i="57" s="1"/>
  <c r="AH38" i="57"/>
  <c r="I51" i="57" s="1"/>
  <c r="AF38" i="57"/>
  <c r="I52" i="57" s="1"/>
  <c r="AF45" i="57"/>
  <c r="K51" i="57" s="1"/>
  <c r="AH44" i="57"/>
  <c r="K52" i="57" s="1"/>
  <c r="AH41" i="57"/>
  <c r="J51" i="57" s="1"/>
  <c r="AH39" i="57"/>
  <c r="I50" i="57" s="1"/>
  <c r="AH24" i="57"/>
  <c r="H53" i="57" s="1"/>
  <c r="AH25" i="57"/>
  <c r="H52" i="57" s="1"/>
  <c r="AF25" i="57"/>
  <c r="H51" i="57" s="1"/>
  <c r="AH22" i="57"/>
  <c r="G53" i="57" s="1"/>
  <c r="AF21" i="57"/>
  <c r="G50" i="57" s="1"/>
  <c r="AF22" i="57"/>
  <c r="G51" i="57" s="1"/>
  <c r="AH19" i="57"/>
  <c r="AF18" i="57"/>
  <c r="AH18" i="57"/>
  <c r="AE45" i="57"/>
  <c r="AE220" i="50" s="1"/>
  <c r="AC19" i="57"/>
  <c r="AE22" i="57"/>
  <c r="AC44" i="57"/>
  <c r="AC219" i="50" s="1"/>
  <c r="AE19" i="57"/>
  <c r="AE44" i="57"/>
  <c r="AE219" i="50" s="1"/>
  <c r="AC18" i="57"/>
  <c r="AF19" i="57"/>
  <c r="AE21" i="57"/>
  <c r="AE39" i="57"/>
  <c r="AE214" i="50" s="1"/>
  <c r="AF44" i="57"/>
  <c r="K53" i="57" s="1"/>
  <c r="AE24" i="57"/>
  <c r="AE18" i="57"/>
  <c r="AF41" i="57"/>
  <c r="J53" i="57" s="1"/>
  <c r="AE41" i="57"/>
  <c r="AE216" i="50" s="1"/>
  <c r="S38" i="55"/>
  <c r="Q38" i="55"/>
  <c r="D38" i="55"/>
  <c r="S37" i="55"/>
  <c r="Q37" i="55"/>
  <c r="D37" i="55"/>
  <c r="S36" i="55"/>
  <c r="Q36" i="55"/>
  <c r="D36" i="55"/>
  <c r="S35" i="55"/>
  <c r="Q35" i="55"/>
  <c r="D35" i="55"/>
  <c r="S34" i="55"/>
  <c r="Q34" i="55"/>
  <c r="D34" i="55"/>
  <c r="AA31" i="55"/>
  <c r="AF31" i="55" s="1"/>
  <c r="I35" i="55" s="1"/>
  <c r="Z31" i="55"/>
  <c r="Y31" i="55"/>
  <c r="X31" i="55"/>
  <c r="P31" i="55"/>
  <c r="P200" i="50" s="1"/>
  <c r="F31" i="55"/>
  <c r="F200" i="50" s="1"/>
  <c r="D31" i="55"/>
  <c r="D200" i="50" s="1"/>
  <c r="AE30" i="55"/>
  <c r="AE199" i="50" s="1"/>
  <c r="AA30" i="55"/>
  <c r="AH30" i="55" s="1"/>
  <c r="Z30" i="55"/>
  <c r="Y30" i="55"/>
  <c r="X30" i="55"/>
  <c r="P30" i="55"/>
  <c r="P199" i="50" s="1"/>
  <c r="F30" i="55"/>
  <c r="F199" i="50" s="1"/>
  <c r="D30" i="55"/>
  <c r="D199" i="50" s="1"/>
  <c r="AA29" i="55"/>
  <c r="Z29" i="55"/>
  <c r="Y29" i="55"/>
  <c r="X29" i="55"/>
  <c r="AF28" i="55"/>
  <c r="H38" i="55" s="1"/>
  <c r="AA28" i="55"/>
  <c r="AH28" i="55" s="1"/>
  <c r="Z28" i="55"/>
  <c r="Y28" i="55"/>
  <c r="X28" i="55"/>
  <c r="P28" i="55"/>
  <c r="P197" i="50" s="1"/>
  <c r="F28" i="55"/>
  <c r="F197" i="50" s="1"/>
  <c r="D28" i="55"/>
  <c r="D197" i="50" s="1"/>
  <c r="AA27" i="55"/>
  <c r="AH27" i="55" s="1"/>
  <c r="H37" i="55" s="1"/>
  <c r="Z27" i="55"/>
  <c r="Y27" i="55"/>
  <c r="X27" i="55"/>
  <c r="P27" i="55"/>
  <c r="P196" i="50" s="1"/>
  <c r="F27" i="55"/>
  <c r="F196" i="50" s="1"/>
  <c r="D27" i="55"/>
  <c r="D196" i="50" s="1"/>
  <c r="AA26" i="55"/>
  <c r="Z26" i="55"/>
  <c r="Y26" i="55"/>
  <c r="X26" i="55"/>
  <c r="AF25" i="55"/>
  <c r="H34" i="55" s="1"/>
  <c r="AA25" i="55"/>
  <c r="AH25" i="55" s="1"/>
  <c r="H36" i="55" s="1"/>
  <c r="Z25" i="55"/>
  <c r="Y25" i="55"/>
  <c r="X25" i="55"/>
  <c r="P25" i="55"/>
  <c r="P194" i="50" s="1"/>
  <c r="F25" i="55"/>
  <c r="F194" i="50" s="1"/>
  <c r="D25" i="55"/>
  <c r="D194" i="50" s="1"/>
  <c r="AA24" i="55"/>
  <c r="AH24" i="55" s="1"/>
  <c r="G38" i="55" s="1"/>
  <c r="Z24" i="55"/>
  <c r="Y24" i="55"/>
  <c r="X24" i="55"/>
  <c r="P24" i="55"/>
  <c r="P193" i="50" s="1"/>
  <c r="F24" i="55"/>
  <c r="F193" i="50" s="1"/>
  <c r="D24" i="55"/>
  <c r="D193" i="50" s="1"/>
  <c r="AA23" i="55"/>
  <c r="Z23" i="55"/>
  <c r="Y23" i="55"/>
  <c r="X23" i="55"/>
  <c r="AA22" i="55"/>
  <c r="AH22" i="55" s="1"/>
  <c r="G36" i="55" s="1"/>
  <c r="Z22" i="55"/>
  <c r="Y22" i="55"/>
  <c r="X22" i="55"/>
  <c r="P22" i="55"/>
  <c r="P191" i="50" s="1"/>
  <c r="F22" i="55"/>
  <c r="F191" i="50" s="1"/>
  <c r="D22" i="55"/>
  <c r="D191" i="50" s="1"/>
  <c r="AA21" i="55"/>
  <c r="AF21" i="55" s="1"/>
  <c r="Z21" i="55"/>
  <c r="Y21" i="55"/>
  <c r="X21" i="55"/>
  <c r="P21" i="55"/>
  <c r="P190" i="50" s="1"/>
  <c r="F21" i="55"/>
  <c r="F190" i="50" s="1"/>
  <c r="D21" i="55"/>
  <c r="D190" i="50" s="1"/>
  <c r="AA20" i="55"/>
  <c r="Z20" i="55"/>
  <c r="Y20" i="55"/>
  <c r="X20" i="55"/>
  <c r="AA19" i="55"/>
  <c r="AF19" i="55" s="1"/>
  <c r="Z19" i="55"/>
  <c r="Y19" i="55"/>
  <c r="X19" i="55"/>
  <c r="P19" i="55"/>
  <c r="P188" i="50" s="1"/>
  <c r="F19" i="55"/>
  <c r="F188" i="50" s="1"/>
  <c r="D19" i="55"/>
  <c r="D188" i="50" s="1"/>
  <c r="AH18" i="55"/>
  <c r="F35" i="55" s="1"/>
  <c r="AA18" i="55"/>
  <c r="AF18" i="55" s="1"/>
  <c r="Z18" i="55"/>
  <c r="Y18" i="55"/>
  <c r="X18" i="55"/>
  <c r="P18" i="55"/>
  <c r="P187" i="50" s="1"/>
  <c r="F18" i="55"/>
  <c r="F187" i="50" s="1"/>
  <c r="D18" i="55"/>
  <c r="D187" i="50" s="1"/>
  <c r="AD18" i="55"/>
  <c r="AE21" i="55"/>
  <c r="AE190" i="50" s="1"/>
  <c r="AC30" i="55"/>
  <c r="AC199" i="50" s="1"/>
  <c r="S38" i="54"/>
  <c r="Q38" i="54"/>
  <c r="D38" i="54"/>
  <c r="S37" i="54"/>
  <c r="Q37" i="54"/>
  <c r="D37" i="54"/>
  <c r="S36" i="54"/>
  <c r="Q36" i="54"/>
  <c r="D36" i="54"/>
  <c r="S35" i="54"/>
  <c r="Q35" i="54"/>
  <c r="D35" i="54"/>
  <c r="S34" i="54"/>
  <c r="Q34" i="54"/>
  <c r="D34" i="54"/>
  <c r="AH31" i="54"/>
  <c r="I38" i="54" s="1"/>
  <c r="AA31" i="54"/>
  <c r="AF31" i="54" s="1"/>
  <c r="I35" i="54" s="1"/>
  <c r="Z31" i="54"/>
  <c r="Y31" i="54"/>
  <c r="X31" i="54"/>
  <c r="P31" i="54"/>
  <c r="P184" i="50" s="1"/>
  <c r="F31" i="54"/>
  <c r="F184" i="50" s="1"/>
  <c r="D31" i="54"/>
  <c r="D184" i="50" s="1"/>
  <c r="AF30" i="54"/>
  <c r="I34" i="54" s="1"/>
  <c r="AA30" i="54"/>
  <c r="AH30" i="54" s="1"/>
  <c r="Z30" i="54"/>
  <c r="Y30" i="54"/>
  <c r="X30" i="54"/>
  <c r="P30" i="54"/>
  <c r="P183" i="50" s="1"/>
  <c r="F30" i="54"/>
  <c r="F183" i="50" s="1"/>
  <c r="D30" i="54"/>
  <c r="D183" i="50" s="1"/>
  <c r="AA29" i="54"/>
  <c r="Z29" i="54"/>
  <c r="Y29" i="54"/>
  <c r="X29" i="54"/>
  <c r="AA28" i="54"/>
  <c r="AF28" i="54" s="1"/>
  <c r="H38" i="54" s="1"/>
  <c r="Z28" i="54"/>
  <c r="Y28" i="54"/>
  <c r="X28" i="54"/>
  <c r="P28" i="54"/>
  <c r="P181" i="50" s="1"/>
  <c r="F28" i="54"/>
  <c r="F181" i="50" s="1"/>
  <c r="D28" i="54"/>
  <c r="D181" i="50" s="1"/>
  <c r="AA27" i="54"/>
  <c r="AH27" i="54" s="1"/>
  <c r="H37" i="54" s="1"/>
  <c r="Z27" i="54"/>
  <c r="Y27" i="54"/>
  <c r="X27" i="54"/>
  <c r="P27" i="54"/>
  <c r="P180" i="50" s="1"/>
  <c r="F27" i="54"/>
  <c r="F180" i="50" s="1"/>
  <c r="D27" i="54"/>
  <c r="D180" i="50" s="1"/>
  <c r="AA26" i="54"/>
  <c r="Z26" i="54"/>
  <c r="Y26" i="54"/>
  <c r="X26" i="54"/>
  <c r="AE25" i="54"/>
  <c r="AE178" i="50" s="1"/>
  <c r="AA25" i="54"/>
  <c r="AH25" i="54" s="1"/>
  <c r="H36" i="54" s="1"/>
  <c r="Z25" i="54"/>
  <c r="Y25" i="54"/>
  <c r="X25" i="54"/>
  <c r="P25" i="54"/>
  <c r="P178" i="50" s="1"/>
  <c r="F25" i="54"/>
  <c r="F178" i="50" s="1"/>
  <c r="D25" i="54"/>
  <c r="D178" i="50" s="1"/>
  <c r="AA24" i="54"/>
  <c r="AH24" i="54" s="1"/>
  <c r="G38" i="54" s="1"/>
  <c r="Z24" i="54"/>
  <c r="Y24" i="54"/>
  <c r="X24" i="54"/>
  <c r="P24" i="54"/>
  <c r="P177" i="50" s="1"/>
  <c r="F24" i="54"/>
  <c r="F177" i="50" s="1"/>
  <c r="D24" i="54"/>
  <c r="D177" i="50" s="1"/>
  <c r="AA23" i="54"/>
  <c r="Z23" i="54"/>
  <c r="Y23" i="54"/>
  <c r="X23" i="54"/>
  <c r="AA22" i="54"/>
  <c r="AH22" i="54" s="1"/>
  <c r="G36" i="54" s="1"/>
  <c r="Z22" i="54"/>
  <c r="Y22" i="54"/>
  <c r="X22" i="54"/>
  <c r="P22" i="54"/>
  <c r="P175" i="50" s="1"/>
  <c r="F22" i="54"/>
  <c r="F175" i="50" s="1"/>
  <c r="D22" i="54"/>
  <c r="D175" i="50" s="1"/>
  <c r="AA21" i="54"/>
  <c r="AH21" i="54" s="1"/>
  <c r="Z21" i="54"/>
  <c r="Y21" i="54"/>
  <c r="X21" i="54"/>
  <c r="P21" i="54"/>
  <c r="P174" i="50" s="1"/>
  <c r="F21" i="54"/>
  <c r="F174" i="50" s="1"/>
  <c r="D21" i="54"/>
  <c r="D174" i="50" s="1"/>
  <c r="AA20" i="54"/>
  <c r="Z20" i="54"/>
  <c r="Y20" i="54"/>
  <c r="X20" i="54"/>
  <c r="AA19" i="54"/>
  <c r="AF19" i="54" s="1"/>
  <c r="Z19" i="54"/>
  <c r="Y19" i="54"/>
  <c r="X19" i="54"/>
  <c r="P19" i="54"/>
  <c r="P172" i="50" s="1"/>
  <c r="F19" i="54"/>
  <c r="F172" i="50" s="1"/>
  <c r="D19" i="54"/>
  <c r="D172" i="50" s="1"/>
  <c r="AA18" i="54"/>
  <c r="AH18" i="54" s="1"/>
  <c r="Z18" i="54"/>
  <c r="Y18" i="54"/>
  <c r="X18" i="54"/>
  <c r="P18" i="54"/>
  <c r="P171" i="50" s="1"/>
  <c r="F18" i="54"/>
  <c r="F171" i="50" s="1"/>
  <c r="D18" i="54"/>
  <c r="D171" i="50" s="1"/>
  <c r="AD18" i="54"/>
  <c r="AE21" i="54"/>
  <c r="AE174" i="50" s="1"/>
  <c r="AC30" i="54"/>
  <c r="AC183" i="50" s="1"/>
  <c r="S49" i="53"/>
  <c r="Q49" i="53"/>
  <c r="D49" i="53"/>
  <c r="S48" i="53"/>
  <c r="Q48" i="53"/>
  <c r="D48" i="53"/>
  <c r="S47" i="53"/>
  <c r="Q47" i="53"/>
  <c r="D47" i="53"/>
  <c r="S46" i="53"/>
  <c r="Q46" i="53"/>
  <c r="D46" i="53"/>
  <c r="S45" i="53"/>
  <c r="Q45" i="53"/>
  <c r="D45" i="53"/>
  <c r="S44" i="53"/>
  <c r="Q44" i="53"/>
  <c r="D44" i="53"/>
  <c r="AA39" i="53"/>
  <c r="AH39" i="53" s="1"/>
  <c r="J49" i="53" s="1"/>
  <c r="Z39" i="53"/>
  <c r="Y39" i="53"/>
  <c r="X39" i="53"/>
  <c r="P39" i="53"/>
  <c r="P168" i="50" s="1"/>
  <c r="F39" i="53"/>
  <c r="F168" i="50" s="1"/>
  <c r="D39" i="53"/>
  <c r="D168" i="50" s="1"/>
  <c r="AA38" i="53"/>
  <c r="Z38" i="53"/>
  <c r="Y38" i="53"/>
  <c r="X38" i="53"/>
  <c r="AA37" i="53"/>
  <c r="AH37" i="53" s="1"/>
  <c r="J48" i="53" s="1"/>
  <c r="Z37" i="53"/>
  <c r="Y37" i="53"/>
  <c r="X37" i="53"/>
  <c r="P37" i="53"/>
  <c r="P166" i="50" s="1"/>
  <c r="F37" i="53"/>
  <c r="F166" i="50" s="1"/>
  <c r="D37" i="53"/>
  <c r="D166" i="50" s="1"/>
  <c r="AA36" i="53"/>
  <c r="AF36" i="53" s="1"/>
  <c r="J45" i="53" s="1"/>
  <c r="Z36" i="53"/>
  <c r="Y36" i="53"/>
  <c r="X36" i="53"/>
  <c r="P36" i="53"/>
  <c r="P165" i="50" s="1"/>
  <c r="F36" i="53"/>
  <c r="F165" i="50" s="1"/>
  <c r="D36" i="53"/>
  <c r="D165" i="50" s="1"/>
  <c r="AA35" i="53"/>
  <c r="Z35" i="53"/>
  <c r="Y35" i="53"/>
  <c r="X35" i="53"/>
  <c r="AA34" i="53"/>
  <c r="Z34" i="53"/>
  <c r="Y34" i="53"/>
  <c r="X34" i="53"/>
  <c r="P34" i="53"/>
  <c r="P163" i="50" s="1"/>
  <c r="F34" i="53"/>
  <c r="F163" i="50" s="1"/>
  <c r="D34" i="53"/>
  <c r="D163" i="50" s="1"/>
  <c r="AA33" i="53"/>
  <c r="AH33" i="53" s="1"/>
  <c r="I48" i="53" s="1"/>
  <c r="Z33" i="53"/>
  <c r="Y33" i="53"/>
  <c r="X33" i="53"/>
  <c r="P33" i="53"/>
  <c r="P162" i="50" s="1"/>
  <c r="F33" i="53"/>
  <c r="F162" i="50" s="1"/>
  <c r="D33" i="53"/>
  <c r="D162" i="50" s="1"/>
  <c r="AA32" i="53"/>
  <c r="Z32" i="53"/>
  <c r="Y32" i="53"/>
  <c r="X32" i="53"/>
  <c r="AA31" i="53"/>
  <c r="AH31" i="53" s="1"/>
  <c r="H49" i="53" s="1"/>
  <c r="Z31" i="53"/>
  <c r="Y31" i="53"/>
  <c r="X31" i="53"/>
  <c r="P31" i="53"/>
  <c r="P160" i="50" s="1"/>
  <c r="F31" i="53"/>
  <c r="F160" i="50" s="1"/>
  <c r="D31" i="53"/>
  <c r="D160" i="50" s="1"/>
  <c r="AA30" i="53"/>
  <c r="AH30" i="53" s="1"/>
  <c r="H48" i="53" s="1"/>
  <c r="Z30" i="53"/>
  <c r="Y30" i="53"/>
  <c r="X30" i="53"/>
  <c r="P30" i="53"/>
  <c r="P159" i="50" s="1"/>
  <c r="F30" i="53"/>
  <c r="F159" i="50" s="1"/>
  <c r="D30" i="53"/>
  <c r="D159" i="50" s="1"/>
  <c r="AA29" i="53"/>
  <c r="Z29" i="53"/>
  <c r="Y29" i="53"/>
  <c r="X29" i="53"/>
  <c r="AA28" i="53"/>
  <c r="AH28" i="53" s="1"/>
  <c r="H47" i="53" s="1"/>
  <c r="Z28" i="53"/>
  <c r="Y28" i="53"/>
  <c r="X28" i="53"/>
  <c r="P28" i="53"/>
  <c r="P157" i="50" s="1"/>
  <c r="F28" i="53"/>
  <c r="F157" i="50" s="1"/>
  <c r="D28" i="53"/>
  <c r="D157" i="50" s="1"/>
  <c r="AA27" i="53"/>
  <c r="AF27" i="53" s="1"/>
  <c r="H44" i="53" s="1"/>
  <c r="Z27" i="53"/>
  <c r="Y27" i="53"/>
  <c r="X27" i="53"/>
  <c r="P27" i="53"/>
  <c r="P156" i="50" s="1"/>
  <c r="F27" i="53"/>
  <c r="F156" i="50" s="1"/>
  <c r="D27" i="53"/>
  <c r="D156" i="50" s="1"/>
  <c r="AA26" i="53"/>
  <c r="Z26" i="53"/>
  <c r="Y26" i="53"/>
  <c r="X26" i="53"/>
  <c r="AA25" i="53"/>
  <c r="AH25" i="53" s="1"/>
  <c r="Z25" i="53"/>
  <c r="Y25" i="53"/>
  <c r="X25" i="53"/>
  <c r="P25" i="53"/>
  <c r="P154" i="50" s="1"/>
  <c r="F25" i="53"/>
  <c r="F154" i="50" s="1"/>
  <c r="D25" i="53"/>
  <c r="D154" i="50" s="1"/>
  <c r="AA24" i="53"/>
  <c r="AF24" i="53" s="1"/>
  <c r="Z24" i="53"/>
  <c r="Y24" i="53"/>
  <c r="X24" i="53"/>
  <c r="P24" i="53"/>
  <c r="P153" i="50" s="1"/>
  <c r="F24" i="53"/>
  <c r="F153" i="50" s="1"/>
  <c r="D24" i="53"/>
  <c r="D153" i="50" s="1"/>
  <c r="AA23" i="53"/>
  <c r="Z23" i="53"/>
  <c r="Y23" i="53"/>
  <c r="X23" i="53"/>
  <c r="AA22" i="53"/>
  <c r="AF22" i="53" s="1"/>
  <c r="G44" i="53" s="1"/>
  <c r="Z22" i="53"/>
  <c r="Y22" i="53"/>
  <c r="X22" i="53"/>
  <c r="P22" i="53"/>
  <c r="P151" i="50" s="1"/>
  <c r="F22" i="53"/>
  <c r="F151" i="50" s="1"/>
  <c r="D22" i="53"/>
  <c r="D151" i="50" s="1"/>
  <c r="AA21" i="53"/>
  <c r="Z21" i="53"/>
  <c r="Y21" i="53"/>
  <c r="X21" i="53"/>
  <c r="P21" i="53"/>
  <c r="P150" i="50" s="1"/>
  <c r="F21" i="53"/>
  <c r="F150" i="50" s="1"/>
  <c r="D21" i="53"/>
  <c r="D150" i="50" s="1"/>
  <c r="AA20" i="53"/>
  <c r="Z20" i="53"/>
  <c r="Y20" i="53"/>
  <c r="X20" i="53"/>
  <c r="AA19" i="53"/>
  <c r="AH19" i="53" s="1"/>
  <c r="Z19" i="53"/>
  <c r="Y19" i="53"/>
  <c r="X19" i="53"/>
  <c r="P19" i="53"/>
  <c r="P148" i="50" s="1"/>
  <c r="F19" i="53"/>
  <c r="F148" i="50" s="1"/>
  <c r="D19" i="53"/>
  <c r="D148" i="50" s="1"/>
  <c r="AA18" i="53"/>
  <c r="AF18" i="53" s="1"/>
  <c r="Z18" i="53"/>
  <c r="Y18" i="53"/>
  <c r="X18" i="53"/>
  <c r="P18" i="53"/>
  <c r="P147" i="50" s="1"/>
  <c r="F18" i="53"/>
  <c r="F147" i="50" s="1"/>
  <c r="D18" i="53"/>
  <c r="D147" i="50" s="1"/>
  <c r="AD18" i="53"/>
  <c r="AD147" i="50" s="1"/>
  <c r="AE36" i="53"/>
  <c r="AE165" i="50" s="1"/>
  <c r="AC33" i="53"/>
  <c r="AC162" i="50" s="1"/>
  <c r="AA57" i="52"/>
  <c r="K85" i="52" s="1"/>
  <c r="Y57" i="52"/>
  <c r="K87" i="52" s="1"/>
  <c r="AA56" i="52"/>
  <c r="K86" i="52" s="1"/>
  <c r="Y56" i="52"/>
  <c r="K89" i="52" s="1"/>
  <c r="AA54" i="52"/>
  <c r="J84" i="52" s="1"/>
  <c r="Y54" i="52"/>
  <c r="J87" i="52" s="1"/>
  <c r="AA53" i="52"/>
  <c r="J85" i="52" s="1"/>
  <c r="Y53" i="52"/>
  <c r="J89" i="52" s="1"/>
  <c r="AA51" i="52"/>
  <c r="J86" i="52" s="1"/>
  <c r="Y51" i="52"/>
  <c r="J88" i="52" s="1"/>
  <c r="AA50" i="52"/>
  <c r="I89" i="52" s="1"/>
  <c r="Y50" i="52"/>
  <c r="I87" i="52" s="1"/>
  <c r="AA48" i="52"/>
  <c r="I88" i="52" s="1"/>
  <c r="Y48" i="52"/>
  <c r="I84" i="52" s="1"/>
  <c r="AA47" i="52"/>
  <c r="I86" i="52" s="1"/>
  <c r="Y47" i="52"/>
  <c r="I85" i="52" s="1"/>
  <c r="AA45" i="52"/>
  <c r="H88" i="52" s="1"/>
  <c r="Y45" i="52"/>
  <c r="H87" i="52" s="1"/>
  <c r="AA44" i="52"/>
  <c r="H89" i="52" s="1"/>
  <c r="Y44" i="52"/>
  <c r="H84" i="52" s="1"/>
  <c r="AD44" i="52"/>
  <c r="AA31" i="52"/>
  <c r="G88" i="52" s="1"/>
  <c r="Y31" i="52"/>
  <c r="H86" i="52" s="1"/>
  <c r="AA30" i="52"/>
  <c r="G89" i="52" s="1"/>
  <c r="Y30" i="52"/>
  <c r="H85" i="52" s="1"/>
  <c r="AA28" i="52"/>
  <c r="G87" i="52" s="1"/>
  <c r="Y28" i="52"/>
  <c r="G84" i="52" s="1"/>
  <c r="AA27" i="52"/>
  <c r="F88" i="52" s="1"/>
  <c r="Y27" i="52"/>
  <c r="G85" i="52" s="1"/>
  <c r="AA25" i="52"/>
  <c r="F89" i="52" s="1"/>
  <c r="Y25" i="52"/>
  <c r="G86" i="52" s="1"/>
  <c r="AA24" i="52"/>
  <c r="F87" i="52" s="1"/>
  <c r="Y24" i="52"/>
  <c r="F85" i="52" s="1"/>
  <c r="AA22" i="52"/>
  <c r="F86" i="52" s="1"/>
  <c r="Y22" i="52"/>
  <c r="F84" i="52" s="1"/>
  <c r="AA21" i="52"/>
  <c r="Y21" i="52"/>
  <c r="AA19" i="52"/>
  <c r="Y19" i="52"/>
  <c r="AA18" i="52"/>
  <c r="Y18" i="52"/>
  <c r="AD18" i="52"/>
  <c r="AE31" i="52"/>
  <c r="AE81" i="50" s="1"/>
  <c r="AC22" i="52"/>
  <c r="AC72" i="50" s="1"/>
  <c r="S64" i="51"/>
  <c r="Q64" i="51"/>
  <c r="S63" i="51"/>
  <c r="Q63" i="51"/>
  <c r="S62" i="51"/>
  <c r="Q62" i="51"/>
  <c r="S61" i="51"/>
  <c r="Q61" i="51"/>
  <c r="S60" i="51"/>
  <c r="Q60" i="51"/>
  <c r="AA57" i="51"/>
  <c r="M60" i="51" s="1"/>
  <c r="Y57" i="51"/>
  <c r="M63" i="51" s="1"/>
  <c r="AA56" i="51"/>
  <c r="M61" i="51" s="1"/>
  <c r="Y56" i="51"/>
  <c r="M64" i="51" s="1"/>
  <c r="AA54" i="51"/>
  <c r="M62" i="51" s="1"/>
  <c r="Y54" i="51"/>
  <c r="L63" i="51" s="1"/>
  <c r="AA53" i="51"/>
  <c r="L60" i="51" s="1"/>
  <c r="Y53" i="51"/>
  <c r="L64" i="51" s="1"/>
  <c r="AA51" i="51"/>
  <c r="L61" i="51" s="1"/>
  <c r="Y51" i="51"/>
  <c r="L62" i="51" s="1"/>
  <c r="AA50" i="51"/>
  <c r="K63" i="51" s="1"/>
  <c r="Y50" i="51"/>
  <c r="K64" i="51" s="1"/>
  <c r="AA48" i="51"/>
  <c r="K60" i="51" s="1"/>
  <c r="Y48" i="51"/>
  <c r="K62" i="51" s="1"/>
  <c r="AA47" i="51"/>
  <c r="K61" i="51" s="1"/>
  <c r="Y47" i="51"/>
  <c r="J63" i="51" s="1"/>
  <c r="AA45" i="51"/>
  <c r="J64" i="51" s="1"/>
  <c r="Y45" i="51"/>
  <c r="J62" i="51" s="1"/>
  <c r="AA44" i="51"/>
  <c r="J60" i="51" s="1"/>
  <c r="Y44" i="51"/>
  <c r="J61" i="51" s="1"/>
  <c r="AD44" i="51"/>
  <c r="AE50" i="51"/>
  <c r="AE137" i="50" s="1"/>
  <c r="AC53" i="51"/>
  <c r="AC140" i="50" s="1"/>
  <c r="AA31" i="51"/>
  <c r="I64" i="51" s="1"/>
  <c r="Y31" i="51"/>
  <c r="I61" i="51" s="1"/>
  <c r="AA30" i="51"/>
  <c r="I62" i="51" s="1"/>
  <c r="Y30" i="51"/>
  <c r="I60" i="51" s="1"/>
  <c r="AA28" i="51"/>
  <c r="Y28" i="51"/>
  <c r="H64" i="51" s="1"/>
  <c r="AA27" i="51"/>
  <c r="H63" i="51" s="1"/>
  <c r="Y27" i="51"/>
  <c r="H61" i="51" s="1"/>
  <c r="AA25" i="51"/>
  <c r="H62" i="51" s="1"/>
  <c r="Y25" i="51"/>
  <c r="H60" i="51" s="1"/>
  <c r="AA24" i="51"/>
  <c r="G64" i="51" s="1"/>
  <c r="Y24" i="51"/>
  <c r="G63" i="51" s="1"/>
  <c r="AA22" i="51"/>
  <c r="G62" i="51" s="1"/>
  <c r="Y22" i="51"/>
  <c r="G61" i="51" s="1"/>
  <c r="AA21" i="51"/>
  <c r="Y21" i="51"/>
  <c r="G60" i="51" s="1"/>
  <c r="AA19" i="51"/>
  <c r="Y19" i="51"/>
  <c r="AA18" i="51"/>
  <c r="Y18" i="51"/>
  <c r="F60" i="51" s="1"/>
  <c r="AD18" i="51"/>
  <c r="AE31" i="51"/>
  <c r="AE128" i="50" s="1"/>
  <c r="AC22" i="51"/>
  <c r="AC119" i="50" s="1"/>
  <c r="P57" i="51"/>
  <c r="P144" i="50" s="1"/>
  <c r="D57" i="51"/>
  <c r="D144" i="50" s="1"/>
  <c r="D48" i="51"/>
  <c r="D135" i="50" s="1"/>
  <c r="F47" i="51"/>
  <c r="F134" i="50" s="1"/>
  <c r="P45" i="51"/>
  <c r="P132" i="50" s="1"/>
  <c r="S64" i="50"/>
  <c r="Q64" i="50"/>
  <c r="S63" i="50"/>
  <c r="Q63" i="50"/>
  <c r="S62" i="50"/>
  <c r="Q62" i="50"/>
  <c r="S61" i="50"/>
  <c r="Q61" i="50"/>
  <c r="S60" i="50"/>
  <c r="Q60" i="50"/>
  <c r="AA57" i="50"/>
  <c r="M60" i="50" s="1"/>
  <c r="Y57" i="50"/>
  <c r="M63" i="50" s="1"/>
  <c r="AA56" i="50"/>
  <c r="M61" i="50" s="1"/>
  <c r="Y56" i="50"/>
  <c r="M64" i="50" s="1"/>
  <c r="AA54" i="50"/>
  <c r="M62" i="50" s="1"/>
  <c r="Y54" i="50"/>
  <c r="L63" i="50" s="1"/>
  <c r="AA53" i="50"/>
  <c r="L60" i="50" s="1"/>
  <c r="Y53" i="50"/>
  <c r="L64" i="50" s="1"/>
  <c r="AA51" i="50"/>
  <c r="L61" i="50" s="1"/>
  <c r="Y51" i="50"/>
  <c r="L62" i="50" s="1"/>
  <c r="AA50" i="50"/>
  <c r="K63" i="50" s="1"/>
  <c r="Y50" i="50"/>
  <c r="K64" i="50" s="1"/>
  <c r="AE48" i="50"/>
  <c r="AA48" i="50"/>
  <c r="K60" i="50" s="1"/>
  <c r="Y48" i="50"/>
  <c r="K62" i="50" s="1"/>
  <c r="AA47" i="50"/>
  <c r="K61" i="50" s="1"/>
  <c r="Y47" i="50"/>
  <c r="J63" i="50" s="1"/>
  <c r="AA45" i="50"/>
  <c r="J64" i="50" s="1"/>
  <c r="Y45" i="50"/>
  <c r="J62" i="50" s="1"/>
  <c r="AA44" i="50"/>
  <c r="J60" i="50" s="1"/>
  <c r="Y44" i="50"/>
  <c r="J61" i="50" s="1"/>
  <c r="AD44" i="50"/>
  <c r="AD45" i="50" s="1"/>
  <c r="AD47" i="50" s="1"/>
  <c r="AD48" i="50" s="1"/>
  <c r="AD50" i="50" s="1"/>
  <c r="AD51" i="50" s="1"/>
  <c r="AD53" i="50" s="1"/>
  <c r="AD54" i="50" s="1"/>
  <c r="AD56" i="50" s="1"/>
  <c r="AD57" i="50" s="1"/>
  <c r="AE47" i="50"/>
  <c r="AC50" i="50"/>
  <c r="AA31" i="50"/>
  <c r="I64" i="50" s="1"/>
  <c r="Y31" i="50"/>
  <c r="I61" i="50" s="1"/>
  <c r="AA30" i="50"/>
  <c r="I62" i="50" s="1"/>
  <c r="Y30" i="50"/>
  <c r="I60" i="50" s="1"/>
  <c r="AA28" i="50"/>
  <c r="Y28" i="50"/>
  <c r="H64" i="50" s="1"/>
  <c r="AA27" i="50"/>
  <c r="H63" i="50" s="1"/>
  <c r="Y27" i="50"/>
  <c r="H61" i="50" s="1"/>
  <c r="AA25" i="50"/>
  <c r="H62" i="50" s="1"/>
  <c r="Y25" i="50"/>
  <c r="H60" i="50" s="1"/>
  <c r="P25" i="50"/>
  <c r="AA24" i="50"/>
  <c r="G64" i="50" s="1"/>
  <c r="Y24" i="50"/>
  <c r="G63" i="50" s="1"/>
  <c r="AA22" i="50"/>
  <c r="G62" i="50" s="1"/>
  <c r="Y22" i="50"/>
  <c r="G61" i="50" s="1"/>
  <c r="AA21" i="50"/>
  <c r="Y21" i="50"/>
  <c r="AA19" i="50"/>
  <c r="Y19" i="50"/>
  <c r="F62" i="50" s="1"/>
  <c r="A19" i="50"/>
  <c r="AA18" i="50"/>
  <c r="F61" i="50" s="1"/>
  <c r="Y18" i="50"/>
  <c r="AD18" i="50"/>
  <c r="AD19" i="50" s="1"/>
  <c r="AD21" i="50" s="1"/>
  <c r="AD22" i="50" s="1"/>
  <c r="AD24" i="50" s="1"/>
  <c r="AD25" i="50" s="1"/>
  <c r="AD27" i="50" s="1"/>
  <c r="AD28" i="50" s="1"/>
  <c r="AD30" i="50" s="1"/>
  <c r="AD31" i="50" s="1"/>
  <c r="AE28" i="50"/>
  <c r="AC31" i="50"/>
  <c r="D56" i="50"/>
  <c r="D57" i="50"/>
  <c r="D45" i="50"/>
  <c r="F56" i="50"/>
  <c r="D60" i="50"/>
  <c r="AF34" i="53" l="1"/>
  <c r="I45" i="53" s="1"/>
  <c r="AF21" i="53"/>
  <c r="F48" i="53" s="1"/>
  <c r="AH18" i="53"/>
  <c r="F47" i="53" s="1"/>
  <c r="W89" i="52"/>
  <c r="AA89" i="52" s="1"/>
  <c r="F53" i="57"/>
  <c r="U53" i="57"/>
  <c r="AF53" i="57" s="1"/>
  <c r="W52" i="57"/>
  <c r="AH52" i="57" s="1"/>
  <c r="W61" i="50"/>
  <c r="AA61" i="50" s="1"/>
  <c r="AH21" i="55"/>
  <c r="AH24" i="53"/>
  <c r="G48" i="53" s="1"/>
  <c r="F52" i="57"/>
  <c r="W53" i="57"/>
  <c r="AH53" i="57" s="1"/>
  <c r="U52" i="57"/>
  <c r="AF52" i="57" s="1"/>
  <c r="A21" i="50"/>
  <c r="A22" i="50" s="1"/>
  <c r="A24" i="50" s="1"/>
  <c r="A25" i="50" s="1"/>
  <c r="A27" i="50" s="1"/>
  <c r="A28" i="50" s="1"/>
  <c r="A30" i="50" s="1"/>
  <c r="A31" i="50" s="1"/>
  <c r="A18" i="52" s="1"/>
  <c r="AH36" i="53"/>
  <c r="J46" i="53" s="1"/>
  <c r="F51" i="57"/>
  <c r="U51" i="57"/>
  <c r="AF51" i="57" s="1"/>
  <c r="W50" i="57"/>
  <c r="AH50" i="57" s="1"/>
  <c r="F50" i="57"/>
  <c r="W51" i="57"/>
  <c r="AH51" i="57" s="1"/>
  <c r="U50" i="57"/>
  <c r="AF50" i="57" s="1"/>
  <c r="E84" i="52"/>
  <c r="W85" i="52"/>
  <c r="AA85" i="52" s="1"/>
  <c r="U84" i="52"/>
  <c r="Y84" i="52" s="1"/>
  <c r="E85" i="52"/>
  <c r="U85" i="52"/>
  <c r="Y85" i="52" s="1"/>
  <c r="W84" i="52"/>
  <c r="AA84" i="52" s="1"/>
  <c r="E86" i="52"/>
  <c r="W87" i="52"/>
  <c r="AA87" i="52" s="1"/>
  <c r="U86" i="52"/>
  <c r="Y86" i="52" s="1"/>
  <c r="E87" i="52"/>
  <c r="U87" i="52"/>
  <c r="Y87" i="52" s="1"/>
  <c r="W86" i="52"/>
  <c r="AA86" i="52" s="1"/>
  <c r="E88" i="52"/>
  <c r="U88" i="52"/>
  <c r="Y88" i="52" s="1"/>
  <c r="E89" i="52"/>
  <c r="U89" i="52"/>
  <c r="Y89" i="52" s="1"/>
  <c r="W88" i="52"/>
  <c r="AA88" i="52" s="1"/>
  <c r="AD43" i="58"/>
  <c r="AD244" i="50"/>
  <c r="B46" i="58"/>
  <c r="B247" i="50"/>
  <c r="AH21" i="53"/>
  <c r="F49" i="53" s="1"/>
  <c r="AH28" i="54"/>
  <c r="AF30" i="55"/>
  <c r="I34" i="55" s="1"/>
  <c r="AD43" i="59"/>
  <c r="AD280" i="50"/>
  <c r="U61" i="51"/>
  <c r="Y61" i="51" s="1"/>
  <c r="AF21" i="54"/>
  <c r="AF22" i="54"/>
  <c r="G35" i="54" s="1"/>
  <c r="AF27" i="55"/>
  <c r="H35" i="55" s="1"/>
  <c r="W63" i="51"/>
  <c r="AA63" i="51" s="1"/>
  <c r="AD41" i="57"/>
  <c r="AD214" i="50"/>
  <c r="W62" i="51"/>
  <c r="AA62" i="51" s="1"/>
  <c r="W61" i="51"/>
  <c r="AA61" i="51" s="1"/>
  <c r="AF33" i="53"/>
  <c r="I44" i="53" s="1"/>
  <c r="AE204" i="50"/>
  <c r="AE206" i="50"/>
  <c r="AE207" i="50"/>
  <c r="AE209" i="50"/>
  <c r="AE210" i="50"/>
  <c r="AE203" i="50"/>
  <c r="AC209" i="50"/>
  <c r="AC210" i="50"/>
  <c r="AC203" i="50"/>
  <c r="AC206" i="50"/>
  <c r="AC204" i="50"/>
  <c r="AC207" i="50"/>
  <c r="B46" i="59"/>
  <c r="B283" i="50"/>
  <c r="AD19" i="55"/>
  <c r="AD187" i="50"/>
  <c r="U64" i="51"/>
  <c r="Y64" i="51" s="1"/>
  <c r="AH27" i="53"/>
  <c r="H46" i="53" s="1"/>
  <c r="AF28" i="53"/>
  <c r="H45" i="53" s="1"/>
  <c r="AD19" i="54"/>
  <c r="AD171" i="50"/>
  <c r="AF18" i="54"/>
  <c r="W35" i="54" s="1"/>
  <c r="AH35" i="54" s="1"/>
  <c r="AH19" i="54"/>
  <c r="AD45" i="51"/>
  <c r="AD131" i="50"/>
  <c r="AD19" i="51"/>
  <c r="AD115" i="50"/>
  <c r="AF31" i="53"/>
  <c r="I47" i="53" s="1"/>
  <c r="AF19" i="53"/>
  <c r="AH34" i="53"/>
  <c r="I49" i="53" s="1"/>
  <c r="AD19" i="52"/>
  <c r="AD68" i="50"/>
  <c r="AD71" i="52"/>
  <c r="AD102" i="50"/>
  <c r="A19" i="52"/>
  <c r="A68" i="50"/>
  <c r="AD45" i="52"/>
  <c r="AD83" i="50"/>
  <c r="AD19" i="53"/>
  <c r="F60" i="50"/>
  <c r="I63" i="50"/>
  <c r="U63" i="50"/>
  <c r="Y63" i="50" s="1"/>
  <c r="W63" i="50"/>
  <c r="AA63" i="50" s="1"/>
  <c r="W64" i="50"/>
  <c r="AA64" i="50" s="1"/>
  <c r="U64" i="50"/>
  <c r="Y64" i="50" s="1"/>
  <c r="AE50" i="52"/>
  <c r="AE89" i="50" s="1"/>
  <c r="AC53" i="52"/>
  <c r="AC92" i="50" s="1"/>
  <c r="AC18" i="52"/>
  <c r="AC68" i="50" s="1"/>
  <c r="AC27" i="52"/>
  <c r="AC77" i="50" s="1"/>
  <c r="AC25" i="52"/>
  <c r="AC75" i="50" s="1"/>
  <c r="P18" i="50"/>
  <c r="AC30" i="53"/>
  <c r="AC159" i="50" s="1"/>
  <c r="AC21" i="50"/>
  <c r="F57" i="50"/>
  <c r="AC24" i="51"/>
  <c r="AC121" i="50" s="1"/>
  <c r="F48" i="51"/>
  <c r="F135" i="50" s="1"/>
  <c r="AE18" i="50"/>
  <c r="D28" i="50"/>
  <c r="AC48" i="52"/>
  <c r="AC87" i="50" s="1"/>
  <c r="AC21" i="51"/>
  <c r="AC118" i="50" s="1"/>
  <c r="AC30" i="51"/>
  <c r="AC127" i="50" s="1"/>
  <c r="AE21" i="51"/>
  <c r="AE118" i="50" s="1"/>
  <c r="P56" i="50"/>
  <c r="AC18" i="51"/>
  <c r="AC115" i="50" s="1"/>
  <c r="AC27" i="51"/>
  <c r="AC124" i="50" s="1"/>
  <c r="AC18" i="53"/>
  <c r="AC147" i="50" s="1"/>
  <c r="AC24" i="53"/>
  <c r="AC153" i="50" s="1"/>
  <c r="D47" i="50"/>
  <c r="F19" i="50"/>
  <c r="P19" i="51"/>
  <c r="P116" i="50" s="1"/>
  <c r="AE45" i="51"/>
  <c r="AE132" i="50" s="1"/>
  <c r="AE48" i="51"/>
  <c r="AE135" i="50" s="1"/>
  <c r="AC30" i="52"/>
  <c r="AC80" i="50" s="1"/>
  <c r="F30" i="51"/>
  <c r="F127" i="50" s="1"/>
  <c r="AE51" i="51"/>
  <c r="AE138" i="50" s="1"/>
  <c r="AE22" i="50"/>
  <c r="AC44" i="50"/>
  <c r="AC51" i="50"/>
  <c r="D44" i="51"/>
  <c r="D131" i="50" s="1"/>
  <c r="D47" i="51"/>
  <c r="D134" i="50" s="1"/>
  <c r="D50" i="51"/>
  <c r="D137" i="50" s="1"/>
  <c r="P44" i="50"/>
  <c r="D31" i="51"/>
  <c r="D128" i="50" s="1"/>
  <c r="P44" i="51"/>
  <c r="P131" i="50" s="1"/>
  <c r="P47" i="51"/>
  <c r="P134" i="50" s="1"/>
  <c r="AE22" i="52"/>
  <c r="AE72" i="50" s="1"/>
  <c r="AC47" i="52"/>
  <c r="AC86" i="50" s="1"/>
  <c r="AE21" i="53"/>
  <c r="AE150" i="50" s="1"/>
  <c r="D21" i="50"/>
  <c r="F45" i="50"/>
  <c r="AC48" i="50"/>
  <c r="P28" i="51"/>
  <c r="P125" i="50" s="1"/>
  <c r="AC54" i="51"/>
  <c r="AC141" i="50" s="1"/>
  <c r="AC44" i="52"/>
  <c r="AC83" i="50" s="1"/>
  <c r="AC56" i="52"/>
  <c r="AC95" i="50" s="1"/>
  <c r="AE33" i="53"/>
  <c r="AE162" i="50" s="1"/>
  <c r="AC25" i="54"/>
  <c r="AC178" i="50" s="1"/>
  <c r="F18" i="51"/>
  <c r="F115" i="50" s="1"/>
  <c r="AC51" i="52"/>
  <c r="AC90" i="50" s="1"/>
  <c r="AC22" i="55"/>
  <c r="AC191" i="50" s="1"/>
  <c r="AC27" i="55"/>
  <c r="AC196" i="50" s="1"/>
  <c r="AC22" i="54"/>
  <c r="AC175" i="50" s="1"/>
  <c r="F27" i="50"/>
  <c r="AE30" i="50"/>
  <c r="D22" i="51"/>
  <c r="D119" i="50" s="1"/>
  <c r="F27" i="51"/>
  <c r="F124" i="50" s="1"/>
  <c r="AC45" i="52"/>
  <c r="AC84" i="50" s="1"/>
  <c r="AE28" i="54"/>
  <c r="AE181" i="50" s="1"/>
  <c r="AE18" i="55"/>
  <c r="AE187" i="50" s="1"/>
  <c r="AE25" i="55"/>
  <c r="AE194" i="50" s="1"/>
  <c r="W34" i="55"/>
  <c r="AH34" i="55" s="1"/>
  <c r="U36" i="55"/>
  <c r="AF36" i="55" s="1"/>
  <c r="F36" i="55"/>
  <c r="G34" i="55"/>
  <c r="I37" i="55"/>
  <c r="I36" i="55"/>
  <c r="AH19" i="55"/>
  <c r="AC25" i="55"/>
  <c r="AC194" i="50" s="1"/>
  <c r="AE28" i="55"/>
  <c r="AE197" i="50" s="1"/>
  <c r="AH31" i="55"/>
  <c r="I38" i="55" s="1"/>
  <c r="U34" i="55"/>
  <c r="AF34" i="55" s="1"/>
  <c r="F34" i="55"/>
  <c r="AC24" i="55"/>
  <c r="AC193" i="50" s="1"/>
  <c r="AE27" i="55"/>
  <c r="AE196" i="50" s="1"/>
  <c r="AC19" i="55"/>
  <c r="AC188" i="50" s="1"/>
  <c r="AE22" i="55"/>
  <c r="AE191" i="50" s="1"/>
  <c r="AC31" i="55"/>
  <c r="AC200" i="50" s="1"/>
  <c r="U38" i="55"/>
  <c r="AF38" i="55" s="1"/>
  <c r="AC21" i="55"/>
  <c r="AC190" i="50" s="1"/>
  <c r="AF22" i="55"/>
  <c r="G35" i="55" s="1"/>
  <c r="AE24" i="55"/>
  <c r="AE193" i="50" s="1"/>
  <c r="AE19" i="55"/>
  <c r="AE188" i="50" s="1"/>
  <c r="AF24" i="55"/>
  <c r="G37" i="55" s="1"/>
  <c r="AC28" i="55"/>
  <c r="AC197" i="50" s="1"/>
  <c r="AE31" i="55"/>
  <c r="AE200" i="50" s="1"/>
  <c r="F38" i="55"/>
  <c r="AC18" i="55"/>
  <c r="AC187" i="50" s="1"/>
  <c r="F38" i="54"/>
  <c r="U38" i="54"/>
  <c r="AF38" i="54" s="1"/>
  <c r="F35" i="54"/>
  <c r="W34" i="54"/>
  <c r="AH34" i="54" s="1"/>
  <c r="U36" i="54"/>
  <c r="AF36" i="54" s="1"/>
  <c r="F36" i="54"/>
  <c r="I37" i="54"/>
  <c r="I36" i="54"/>
  <c r="AE18" i="54"/>
  <c r="AE171" i="50" s="1"/>
  <c r="AC27" i="54"/>
  <c r="AC180" i="50" s="1"/>
  <c r="AE30" i="54"/>
  <c r="AE183" i="50" s="1"/>
  <c r="F34" i="54"/>
  <c r="AC24" i="54"/>
  <c r="AC177" i="50" s="1"/>
  <c r="AF25" i="54"/>
  <c r="H34" i="54" s="1"/>
  <c r="AE27" i="54"/>
  <c r="AE180" i="50" s="1"/>
  <c r="G34" i="54"/>
  <c r="F37" i="54"/>
  <c r="AC19" i="54"/>
  <c r="AC172" i="50" s="1"/>
  <c r="AE22" i="54"/>
  <c r="AE175" i="50" s="1"/>
  <c r="AF27" i="54"/>
  <c r="H35" i="54" s="1"/>
  <c r="AC31" i="54"/>
  <c r="AC184" i="50" s="1"/>
  <c r="AC21" i="54"/>
  <c r="AC174" i="50" s="1"/>
  <c r="AE24" i="54"/>
  <c r="AE177" i="50" s="1"/>
  <c r="AE19" i="54"/>
  <c r="AE172" i="50" s="1"/>
  <c r="AF24" i="54"/>
  <c r="G37" i="54" s="1"/>
  <c r="AC28" i="54"/>
  <c r="AC181" i="50" s="1"/>
  <c r="AE31" i="54"/>
  <c r="AE184" i="50" s="1"/>
  <c r="AC18" i="54"/>
  <c r="AC171" i="50" s="1"/>
  <c r="G49" i="53"/>
  <c r="W46" i="53"/>
  <c r="AH46" i="53" s="1"/>
  <c r="W47" i="53"/>
  <c r="AH47" i="53" s="1"/>
  <c r="F46" i="53"/>
  <c r="F45" i="53"/>
  <c r="G45" i="53"/>
  <c r="AE19" i="53"/>
  <c r="AE148" i="50" s="1"/>
  <c r="AH22" i="53"/>
  <c r="G47" i="53" s="1"/>
  <c r="AC28" i="53"/>
  <c r="AC157" i="50" s="1"/>
  <c r="AE31" i="53"/>
  <c r="AE160" i="50" s="1"/>
  <c r="AC25" i="53"/>
  <c r="AC154" i="50" s="1"/>
  <c r="AE28" i="53"/>
  <c r="AE157" i="50" s="1"/>
  <c r="AC37" i="53"/>
  <c r="AC166" i="50" s="1"/>
  <c r="AE18" i="53"/>
  <c r="AE147" i="50" s="1"/>
  <c r="AC27" i="53"/>
  <c r="AC156" i="50" s="1"/>
  <c r="AE30" i="53"/>
  <c r="AE159" i="50" s="1"/>
  <c r="AC39" i="53"/>
  <c r="AC168" i="50" s="1"/>
  <c r="AC22" i="53"/>
  <c r="AC151" i="50" s="1"/>
  <c r="AE25" i="53"/>
  <c r="AE154" i="50" s="1"/>
  <c r="AF30" i="53"/>
  <c r="I46" i="53" s="1"/>
  <c r="AC34" i="53"/>
  <c r="AC163" i="50" s="1"/>
  <c r="AE37" i="53"/>
  <c r="AE166" i="50" s="1"/>
  <c r="AF25" i="53"/>
  <c r="G46" i="53" s="1"/>
  <c r="AE27" i="53"/>
  <c r="AE156" i="50" s="1"/>
  <c r="AC36" i="53"/>
  <c r="AC165" i="50" s="1"/>
  <c r="AF37" i="53"/>
  <c r="J47" i="53" s="1"/>
  <c r="AE39" i="53"/>
  <c r="AE168" i="50" s="1"/>
  <c r="AC19" i="53"/>
  <c r="AC148" i="50" s="1"/>
  <c r="AE22" i="53"/>
  <c r="AE151" i="50" s="1"/>
  <c r="AC31" i="53"/>
  <c r="AC160" i="50" s="1"/>
  <c r="AE34" i="53"/>
  <c r="AE163" i="50" s="1"/>
  <c r="AF39" i="53"/>
  <c r="J44" i="53" s="1"/>
  <c r="AC21" i="53"/>
  <c r="AC150" i="50" s="1"/>
  <c r="AE24" i="53"/>
  <c r="AE153" i="50" s="1"/>
  <c r="AE21" i="52"/>
  <c r="AE71" i="50" s="1"/>
  <c r="AC24" i="52"/>
  <c r="AC74" i="50" s="1"/>
  <c r="AE51" i="52"/>
  <c r="AE90" i="50" s="1"/>
  <c r="AC54" i="52"/>
  <c r="AC93" i="50" s="1"/>
  <c r="AE24" i="52"/>
  <c r="AE74" i="50" s="1"/>
  <c r="AE54" i="52"/>
  <c r="AE93" i="50" s="1"/>
  <c r="AC57" i="52"/>
  <c r="AC96" i="50" s="1"/>
  <c r="AE25" i="52"/>
  <c r="AE75" i="50" s="1"/>
  <c r="AC28" i="52"/>
  <c r="AC78" i="50" s="1"/>
  <c r="AE44" i="52"/>
  <c r="AE83" i="50" s="1"/>
  <c r="AE56" i="52"/>
  <c r="AE95" i="50" s="1"/>
  <c r="AE27" i="52"/>
  <c r="AE77" i="50" s="1"/>
  <c r="AE45" i="52"/>
  <c r="AE84" i="50" s="1"/>
  <c r="AE57" i="52"/>
  <c r="AE96" i="50" s="1"/>
  <c r="AE53" i="52"/>
  <c r="AE92" i="50" s="1"/>
  <c r="AC19" i="52"/>
  <c r="AC69" i="50" s="1"/>
  <c r="AE28" i="52"/>
  <c r="AE78" i="50" s="1"/>
  <c r="AC31" i="52"/>
  <c r="AC81" i="50" s="1"/>
  <c r="AE47" i="52"/>
  <c r="AE86" i="50" s="1"/>
  <c r="AC50" i="52"/>
  <c r="AC89" i="50" s="1"/>
  <c r="AE18" i="52"/>
  <c r="AE68" i="50" s="1"/>
  <c r="AC21" i="52"/>
  <c r="AC71" i="50" s="1"/>
  <c r="AE30" i="52"/>
  <c r="AE80" i="50" s="1"/>
  <c r="AE48" i="52"/>
  <c r="AE87" i="50" s="1"/>
  <c r="AE19" i="52"/>
  <c r="AE69" i="50" s="1"/>
  <c r="U60" i="51"/>
  <c r="Y60" i="51" s="1"/>
  <c r="P18" i="51"/>
  <c r="P115" i="50" s="1"/>
  <c r="F19" i="51"/>
  <c r="F116" i="50" s="1"/>
  <c r="D21" i="51"/>
  <c r="D118" i="50" s="1"/>
  <c r="AE22" i="51"/>
  <c r="AE119" i="50" s="1"/>
  <c r="AC25" i="51"/>
  <c r="AC122" i="50" s="1"/>
  <c r="P30" i="51"/>
  <c r="P127" i="50" s="1"/>
  <c r="F31" i="51"/>
  <c r="F128" i="50" s="1"/>
  <c r="AC44" i="51"/>
  <c r="AC131" i="50" s="1"/>
  <c r="P48" i="51"/>
  <c r="P135" i="50" s="1"/>
  <c r="F50" i="51"/>
  <c r="F137" i="50" s="1"/>
  <c r="D51" i="51"/>
  <c r="D138" i="50" s="1"/>
  <c r="AE53" i="51"/>
  <c r="AE140" i="50" s="1"/>
  <c r="AC56" i="51"/>
  <c r="AC143" i="50" s="1"/>
  <c r="W60" i="51"/>
  <c r="AA60" i="51" s="1"/>
  <c r="D64" i="51"/>
  <c r="F21" i="51"/>
  <c r="F118" i="50" s="1"/>
  <c r="AE24" i="51"/>
  <c r="AE121" i="50" s="1"/>
  <c r="P31" i="51"/>
  <c r="P128" i="50" s="1"/>
  <c r="AC45" i="51"/>
  <c r="AC132" i="50" s="1"/>
  <c r="P50" i="51"/>
  <c r="P137" i="50" s="1"/>
  <c r="F51" i="51"/>
  <c r="F138" i="50" s="1"/>
  <c r="D53" i="51"/>
  <c r="D140" i="50" s="1"/>
  <c r="AE54" i="51"/>
  <c r="AE141" i="50" s="1"/>
  <c r="AC57" i="51"/>
  <c r="AC144" i="50" s="1"/>
  <c r="D63" i="51"/>
  <c r="F64" i="51"/>
  <c r="P21" i="51"/>
  <c r="P118" i="50" s="1"/>
  <c r="F22" i="51"/>
  <c r="F119" i="50" s="1"/>
  <c r="D24" i="51"/>
  <c r="D121" i="50" s="1"/>
  <c r="AE25" i="51"/>
  <c r="AE122" i="50" s="1"/>
  <c r="AC28" i="51"/>
  <c r="AC125" i="50" s="1"/>
  <c r="AE44" i="51"/>
  <c r="AE131" i="50" s="1"/>
  <c r="AC47" i="51"/>
  <c r="AC134" i="50" s="1"/>
  <c r="P51" i="51"/>
  <c r="P138" i="50" s="1"/>
  <c r="F53" i="51"/>
  <c r="F140" i="50" s="1"/>
  <c r="D54" i="51"/>
  <c r="D141" i="50" s="1"/>
  <c r="AE56" i="51"/>
  <c r="AE143" i="50" s="1"/>
  <c r="D62" i="51"/>
  <c r="F63" i="51"/>
  <c r="D19" i="51"/>
  <c r="D116" i="50" s="1"/>
  <c r="P22" i="51"/>
  <c r="P119" i="50" s="1"/>
  <c r="F24" i="51"/>
  <c r="F121" i="50" s="1"/>
  <c r="D25" i="51"/>
  <c r="D122" i="50" s="1"/>
  <c r="AE27" i="51"/>
  <c r="AE124" i="50" s="1"/>
  <c r="AC48" i="51"/>
  <c r="AC135" i="50" s="1"/>
  <c r="P53" i="51"/>
  <c r="P140" i="50" s="1"/>
  <c r="F54" i="51"/>
  <c r="F141" i="50" s="1"/>
  <c r="D56" i="51"/>
  <c r="D143" i="50" s="1"/>
  <c r="AE57" i="51"/>
  <c r="AE144" i="50" s="1"/>
  <c r="D61" i="51"/>
  <c r="F62" i="51"/>
  <c r="AC19" i="51"/>
  <c r="AC116" i="50" s="1"/>
  <c r="P24" i="51"/>
  <c r="P121" i="50" s="1"/>
  <c r="F25" i="51"/>
  <c r="F122" i="50" s="1"/>
  <c r="D27" i="51"/>
  <c r="D124" i="50" s="1"/>
  <c r="AE28" i="51"/>
  <c r="AE125" i="50" s="1"/>
  <c r="AC31" i="51"/>
  <c r="AC128" i="50" s="1"/>
  <c r="F44" i="51"/>
  <c r="F131" i="50" s="1"/>
  <c r="D45" i="51"/>
  <c r="D132" i="50" s="1"/>
  <c r="AE47" i="51"/>
  <c r="AE134" i="50" s="1"/>
  <c r="AC50" i="51"/>
  <c r="AC137" i="50" s="1"/>
  <c r="P54" i="51"/>
  <c r="P141" i="50" s="1"/>
  <c r="F56" i="51"/>
  <c r="F143" i="50" s="1"/>
  <c r="D60" i="51"/>
  <c r="F61" i="51"/>
  <c r="U63" i="51"/>
  <c r="Y63" i="51" s="1"/>
  <c r="W64" i="51"/>
  <c r="AA64" i="51" s="1"/>
  <c r="AE18" i="51"/>
  <c r="AE115" i="50" s="1"/>
  <c r="P25" i="51"/>
  <c r="P122" i="50" s="1"/>
  <c r="D28" i="51"/>
  <c r="D125" i="50" s="1"/>
  <c r="AE30" i="51"/>
  <c r="AE127" i="50" s="1"/>
  <c r="F45" i="51"/>
  <c r="F132" i="50" s="1"/>
  <c r="AC51" i="51"/>
  <c r="AC138" i="50" s="1"/>
  <c r="P56" i="51"/>
  <c r="P143" i="50" s="1"/>
  <c r="F57" i="51"/>
  <c r="F144" i="50" s="1"/>
  <c r="U62" i="51"/>
  <c r="Y62" i="51" s="1"/>
  <c r="I63" i="51"/>
  <c r="D18" i="51"/>
  <c r="D115" i="50" s="1"/>
  <c r="AE19" i="51"/>
  <c r="AE116" i="50" s="1"/>
  <c r="P27" i="51"/>
  <c r="P124" i="50" s="1"/>
  <c r="F28" i="51"/>
  <c r="F125" i="50" s="1"/>
  <c r="D30" i="51"/>
  <c r="D127" i="50" s="1"/>
  <c r="D18" i="50"/>
  <c r="AE19" i="50"/>
  <c r="AC22" i="50"/>
  <c r="P27" i="50"/>
  <c r="F28" i="50"/>
  <c r="D30" i="50"/>
  <c r="AE31" i="50"/>
  <c r="P45" i="50"/>
  <c r="F47" i="50"/>
  <c r="D48" i="50"/>
  <c r="AE50" i="50"/>
  <c r="AC53" i="50"/>
  <c r="P57" i="50"/>
  <c r="G60" i="50"/>
  <c r="U61" i="50"/>
  <c r="Y61" i="50" s="1"/>
  <c r="W62" i="50"/>
  <c r="AA62" i="50" s="1"/>
  <c r="F18" i="50"/>
  <c r="D19" i="50"/>
  <c r="AE21" i="50"/>
  <c r="AC24" i="50"/>
  <c r="P28" i="50"/>
  <c r="F30" i="50"/>
  <c r="D31" i="50"/>
  <c r="P47" i="50"/>
  <c r="F48" i="50"/>
  <c r="D50" i="50"/>
  <c r="AE51" i="50"/>
  <c r="AC54" i="50"/>
  <c r="U60" i="50"/>
  <c r="Y60" i="50" s="1"/>
  <c r="AC25" i="50"/>
  <c r="P30" i="50"/>
  <c r="F31" i="50"/>
  <c r="P48" i="50"/>
  <c r="F50" i="50"/>
  <c r="D51" i="50"/>
  <c r="AE53" i="50"/>
  <c r="AC56" i="50"/>
  <c r="W60" i="50"/>
  <c r="AA60" i="50" s="1"/>
  <c r="D64" i="50"/>
  <c r="P19" i="50"/>
  <c r="F21" i="50"/>
  <c r="D22" i="50"/>
  <c r="AE24" i="50"/>
  <c r="AC27" i="50"/>
  <c r="P31" i="50"/>
  <c r="AC45" i="50"/>
  <c r="P50" i="50"/>
  <c r="F51" i="50"/>
  <c r="D53" i="50"/>
  <c r="AE54" i="50"/>
  <c r="AC57" i="50"/>
  <c r="D63" i="50"/>
  <c r="F64" i="50"/>
  <c r="P21" i="50"/>
  <c r="F22" i="50"/>
  <c r="D24" i="50"/>
  <c r="AE25" i="50"/>
  <c r="AC28" i="50"/>
  <c r="AE44" i="50"/>
  <c r="AC47" i="50"/>
  <c r="P51" i="50"/>
  <c r="F53" i="50"/>
  <c r="D54" i="50"/>
  <c r="AE56" i="50"/>
  <c r="D62" i="50"/>
  <c r="F63" i="50"/>
  <c r="AC18" i="50"/>
  <c r="P22" i="50"/>
  <c r="F24" i="50"/>
  <c r="D25" i="50"/>
  <c r="AE27" i="50"/>
  <c r="AC30" i="50"/>
  <c r="D44" i="50"/>
  <c r="AE45" i="50"/>
  <c r="P53" i="50"/>
  <c r="F54" i="50"/>
  <c r="AE57" i="50"/>
  <c r="D61" i="50"/>
  <c r="U62" i="50"/>
  <c r="Y62" i="50" s="1"/>
  <c r="AC19" i="50"/>
  <c r="P24" i="50"/>
  <c r="F25" i="50"/>
  <c r="D27" i="50"/>
  <c r="F44" i="50"/>
  <c r="P54" i="50"/>
  <c r="U45" i="53" l="1"/>
  <c r="AF45" i="53" s="1"/>
  <c r="U48" i="53"/>
  <c r="AF48" i="53" s="1"/>
  <c r="W36" i="54"/>
  <c r="AH36" i="54" s="1"/>
  <c r="W38" i="55"/>
  <c r="AH38" i="55" s="1"/>
  <c r="W45" i="53"/>
  <c r="AH45" i="53" s="1"/>
  <c r="U35" i="54"/>
  <c r="AF35" i="54" s="1"/>
  <c r="U34" i="54"/>
  <c r="AF34" i="54" s="1"/>
  <c r="AD46" i="59"/>
  <c r="AD283" i="50"/>
  <c r="AD21" i="54"/>
  <c r="AD172" i="50"/>
  <c r="AD42" i="57"/>
  <c r="AD216" i="50"/>
  <c r="B49" i="59"/>
  <c r="B286" i="50"/>
  <c r="W37" i="55"/>
  <c r="AH37" i="55" s="1"/>
  <c r="F44" i="53"/>
  <c r="B49" i="58"/>
  <c r="B250" i="50"/>
  <c r="U49" i="53"/>
  <c r="AF49" i="53" s="1"/>
  <c r="AD21" i="55"/>
  <c r="AD188" i="50"/>
  <c r="AD46" i="58"/>
  <c r="AD247" i="50"/>
  <c r="AD21" i="51"/>
  <c r="AD116" i="50"/>
  <c r="AD47" i="51"/>
  <c r="AD132" i="50"/>
  <c r="AD21" i="53"/>
  <c r="AD148" i="50"/>
  <c r="AD47" i="52"/>
  <c r="AD84" i="50"/>
  <c r="A21" i="52"/>
  <c r="A69" i="50"/>
  <c r="AD73" i="52"/>
  <c r="AD103" i="50"/>
  <c r="AD21" i="52"/>
  <c r="AD69" i="50"/>
  <c r="U35" i="55"/>
  <c r="AF35" i="55" s="1"/>
  <c r="W36" i="55"/>
  <c r="AH36" i="55" s="1"/>
  <c r="U37" i="55"/>
  <c r="AF37" i="55" s="1"/>
  <c r="F37" i="55"/>
  <c r="W35" i="55"/>
  <c r="AH35" i="55" s="1"/>
  <c r="W37" i="54"/>
  <c r="AH37" i="54" s="1"/>
  <c r="W38" i="54"/>
  <c r="AH38" i="54" s="1"/>
  <c r="U37" i="54"/>
  <c r="AF37" i="54" s="1"/>
  <c r="U47" i="53"/>
  <c r="AF47" i="53" s="1"/>
  <c r="U46" i="53"/>
  <c r="AF46" i="53" s="1"/>
  <c r="W48" i="53"/>
  <c r="AH48" i="53" s="1"/>
  <c r="W44" i="53"/>
  <c r="AH44" i="53" s="1"/>
  <c r="W49" i="53"/>
  <c r="AH49" i="53" s="1"/>
  <c r="U44" i="53"/>
  <c r="AF44" i="53" s="1"/>
  <c r="AD49" i="58" l="1"/>
  <c r="AD250" i="50"/>
  <c r="B52" i="59"/>
  <c r="B292" i="50" s="1"/>
  <c r="B289" i="50"/>
  <c r="AD22" i="55"/>
  <c r="AD190" i="50"/>
  <c r="AD44" i="57"/>
  <c r="AD217" i="50"/>
  <c r="B52" i="58"/>
  <c r="B256" i="50" s="1"/>
  <c r="B253" i="50"/>
  <c r="AD22" i="54"/>
  <c r="AD174" i="50"/>
  <c r="AD49" i="59"/>
  <c r="AD286" i="50"/>
  <c r="AD22" i="51"/>
  <c r="AD118" i="50"/>
  <c r="AD48" i="51"/>
  <c r="AD134" i="50"/>
  <c r="AD22" i="53"/>
  <c r="AD150" i="50"/>
  <c r="AD22" i="52"/>
  <c r="AD71" i="50"/>
  <c r="AD74" i="52"/>
  <c r="AD105" i="50"/>
  <c r="AD48" i="52"/>
  <c r="AD86" i="50"/>
  <c r="A22" i="52"/>
  <c r="A71" i="50"/>
  <c r="D8" i="19"/>
  <c r="F24" i="9"/>
  <c r="F23" i="9"/>
  <c r="F22" i="9"/>
  <c r="F21" i="9"/>
  <c r="F20" i="9"/>
  <c r="B24" i="9"/>
  <c r="B23" i="9"/>
  <c r="B22" i="9"/>
  <c r="B21" i="9"/>
  <c r="B20" i="9"/>
  <c r="AD45" i="57" l="1"/>
  <c r="AD220" i="50" s="1"/>
  <c r="AD219" i="50"/>
  <c r="AD24" i="55"/>
  <c r="AD191" i="50"/>
  <c r="AD52" i="59"/>
  <c r="AD292" i="50" s="1"/>
  <c r="AD289" i="50"/>
  <c r="AD24" i="54"/>
  <c r="AD175" i="50"/>
  <c r="AD52" i="58"/>
  <c r="AD256" i="50" s="1"/>
  <c r="AD253" i="50"/>
  <c r="AD24" i="51"/>
  <c r="AD119" i="50"/>
  <c r="AD50" i="51"/>
  <c r="AD135" i="50"/>
  <c r="AD24" i="53"/>
  <c r="AD151" i="50"/>
  <c r="AD24" i="52"/>
  <c r="AD72" i="50"/>
  <c r="AD50" i="52"/>
  <c r="AD87" i="50"/>
  <c r="A24" i="52"/>
  <c r="A72" i="50"/>
  <c r="AD76" i="52"/>
  <c r="AD106" i="50"/>
  <c r="AD25" i="54" l="1"/>
  <c r="AD177" i="50"/>
  <c r="AD25" i="55"/>
  <c r="AD193" i="50"/>
  <c r="AD25" i="51"/>
  <c r="AD121" i="50"/>
  <c r="AD51" i="51"/>
  <c r="AD137" i="50"/>
  <c r="AD25" i="53"/>
  <c r="AD153" i="50"/>
  <c r="AD77" i="52"/>
  <c r="AD108" i="50"/>
  <c r="A25" i="52"/>
  <c r="A74" i="50"/>
  <c r="AD25" i="52"/>
  <c r="AD74" i="50"/>
  <c r="AD51" i="52"/>
  <c r="AD89" i="50"/>
  <c r="AD27" i="55" l="1"/>
  <c r="AD194" i="50"/>
  <c r="AD27" i="54"/>
  <c r="AD178" i="50"/>
  <c r="AD27" i="51"/>
  <c r="AD122" i="50"/>
  <c r="AD53" i="51"/>
  <c r="AD138" i="50"/>
  <c r="AD27" i="53"/>
  <c r="AD154" i="50"/>
  <c r="AD79" i="52"/>
  <c r="AD109" i="50"/>
  <c r="AD53" i="52"/>
  <c r="AD90" i="50"/>
  <c r="AD27" i="52"/>
  <c r="AD75" i="50"/>
  <c r="A27" i="52"/>
  <c r="A75" i="50"/>
  <c r="AD28" i="54" l="1"/>
  <c r="AD180" i="50"/>
  <c r="AD28" i="55"/>
  <c r="AD196" i="50"/>
  <c r="AD28" i="51"/>
  <c r="AD124" i="50"/>
  <c r="AD54" i="51"/>
  <c r="AD140" i="50"/>
  <c r="AD28" i="53"/>
  <c r="AD156" i="50"/>
  <c r="AD80" i="52"/>
  <c r="AD112" i="50" s="1"/>
  <c r="AD111" i="50"/>
  <c r="A28" i="52"/>
  <c r="A77" i="50"/>
  <c r="AD28" i="52"/>
  <c r="AD77" i="50"/>
  <c r="AD54" i="52"/>
  <c r="AD92" i="50"/>
  <c r="AD30" i="55" l="1"/>
  <c r="AD197" i="50"/>
  <c r="AD30" i="54"/>
  <c r="AD181" i="50"/>
  <c r="AD30" i="51"/>
  <c r="AD125" i="50"/>
  <c r="AD56" i="51"/>
  <c r="AD141" i="50"/>
  <c r="AD30" i="53"/>
  <c r="AD157" i="50"/>
  <c r="AD56" i="52"/>
  <c r="AD93" i="50"/>
  <c r="AD30" i="52"/>
  <c r="AD78" i="50"/>
  <c r="A30" i="52"/>
  <c r="A78" i="50"/>
  <c r="AD31" i="54" l="1"/>
  <c r="AD184" i="50" s="1"/>
  <c r="AD183" i="50"/>
  <c r="AD31" i="55"/>
  <c r="AD200" i="50" s="1"/>
  <c r="AD199" i="50"/>
  <c r="AD31" i="51"/>
  <c r="AD128" i="50" s="1"/>
  <c r="AD127" i="50"/>
  <c r="AD57" i="51"/>
  <c r="AD144" i="50" s="1"/>
  <c r="AD143" i="50"/>
  <c r="AD31" i="53"/>
  <c r="AD159" i="50"/>
  <c r="AD31" i="52"/>
  <c r="AD81" i="50" s="1"/>
  <c r="AD80" i="50"/>
  <c r="A31" i="52"/>
  <c r="A80" i="50"/>
  <c r="AD57" i="52"/>
  <c r="AD96" i="50" s="1"/>
  <c r="AD95" i="50"/>
  <c r="AD33" i="53" l="1"/>
  <c r="AD160" i="50"/>
  <c r="A18" i="51"/>
  <c r="A81" i="50"/>
  <c r="AD34" i="53" l="1"/>
  <c r="AD162" i="50"/>
  <c r="A19" i="51"/>
  <c r="A115" i="50"/>
  <c r="AD36" i="53" l="1"/>
  <c r="AD163" i="50"/>
  <c r="A21" i="51"/>
  <c r="A116" i="50"/>
  <c r="AD37" i="53" l="1"/>
  <c r="AD165" i="50"/>
  <c r="A22" i="51"/>
  <c r="A118" i="50"/>
  <c r="AD39" i="53" l="1"/>
  <c r="AD168" i="50" s="1"/>
  <c r="AD166" i="50"/>
  <c r="A24" i="51"/>
  <c r="A119" i="50"/>
  <c r="A25" i="51" l="1"/>
  <c r="A121" i="50"/>
  <c r="A27" i="51" l="1"/>
  <c r="A122" i="50"/>
  <c r="A28" i="51" l="1"/>
  <c r="A124" i="50"/>
  <c r="A30" i="51" l="1"/>
  <c r="A125" i="50"/>
  <c r="A31" i="51" l="1"/>
  <c r="A127" i="50"/>
  <c r="A44" i="50" l="1"/>
  <c r="A128" i="50"/>
  <c r="A45" i="50" l="1"/>
  <c r="A47" i="50" s="1"/>
  <c r="A48" i="50" s="1"/>
  <c r="A50" i="50" s="1"/>
  <c r="A51" i="50" s="1"/>
  <c r="A53" i="50" s="1"/>
  <c r="A54" i="50" s="1"/>
  <c r="A56" i="50" s="1"/>
  <c r="A57" i="50" s="1"/>
  <c r="A44" i="52" s="1"/>
  <c r="W3" i="56"/>
  <c r="F6" i="56"/>
  <c r="F5" i="56"/>
  <c r="W7" i="56"/>
  <c r="F8" i="56"/>
  <c r="F7" i="56"/>
  <c r="W5" i="56"/>
  <c r="F4" i="56"/>
  <c r="W8" i="56"/>
  <c r="W4" i="56"/>
  <c r="A45" i="52"/>
  <c r="A83" i="50"/>
  <c r="A47" i="52" l="1"/>
  <c r="A84" i="50"/>
  <c r="A48" i="52" l="1"/>
  <c r="A86" i="50"/>
  <c r="A50" i="52" l="1"/>
  <c r="A87" i="50"/>
  <c r="A51" i="52" l="1"/>
  <c r="A89" i="50"/>
  <c r="A53" i="52" l="1"/>
  <c r="A90" i="50"/>
  <c r="A54" i="52" l="1"/>
  <c r="A92" i="50"/>
  <c r="A56" i="52" l="1"/>
  <c r="A93" i="50"/>
  <c r="A57" i="52" l="1"/>
  <c r="A95" i="50"/>
  <c r="A96" i="50" l="1"/>
  <c r="A44" i="51"/>
  <c r="A45" i="51" l="1"/>
  <c r="A131" i="50"/>
  <c r="A47" i="51" l="1"/>
  <c r="A132" i="50"/>
  <c r="A48" i="51" l="1"/>
  <c r="A134" i="50"/>
  <c r="A50" i="51" l="1"/>
  <c r="A135" i="50"/>
  <c r="A51" i="51" l="1"/>
  <c r="A137" i="50"/>
  <c r="A53" i="51" l="1"/>
  <c r="A138" i="50"/>
  <c r="A54" i="51" l="1"/>
  <c r="A140" i="50"/>
  <c r="A56" i="51" l="1"/>
  <c r="A141" i="50"/>
  <c r="A57" i="51" l="1"/>
  <c r="A143" i="50"/>
  <c r="A67" i="52" l="1"/>
  <c r="A144" i="50"/>
  <c r="A68" i="52" l="1"/>
  <c r="A99" i="50"/>
  <c r="A70" i="52" l="1"/>
  <c r="A100" i="50"/>
  <c r="A71" i="52" l="1"/>
  <c r="A102" i="50"/>
  <c r="A73" i="52" l="1"/>
  <c r="A103" i="50"/>
  <c r="A74" i="52" l="1"/>
  <c r="A105" i="50"/>
  <c r="A76" i="52" l="1"/>
  <c r="A106" i="50"/>
  <c r="A77" i="52" l="1"/>
  <c r="A108" i="50"/>
  <c r="A79" i="52" l="1"/>
  <c r="A109" i="50"/>
  <c r="A80" i="52" l="1"/>
  <c r="A111" i="50"/>
  <c r="A18" i="53" l="1"/>
  <c r="A112" i="50"/>
  <c r="A19" i="53" l="1"/>
  <c r="A147" i="50"/>
  <c r="A21" i="53" l="1"/>
  <c r="A148" i="50"/>
  <c r="A22" i="53" l="1"/>
  <c r="A150" i="50"/>
  <c r="A24" i="53" l="1"/>
  <c r="A151" i="50"/>
  <c r="A25" i="53" l="1"/>
  <c r="A153" i="50"/>
  <c r="A27" i="53" l="1"/>
  <c r="A154" i="50"/>
  <c r="A28" i="53" l="1"/>
  <c r="A156" i="50"/>
  <c r="A30" i="53" l="1"/>
  <c r="A157" i="50"/>
  <c r="A31" i="53" l="1"/>
  <c r="A159" i="50"/>
  <c r="A33" i="53" l="1"/>
  <c r="A160" i="50"/>
  <c r="A34" i="53" l="1"/>
  <c r="A162" i="50"/>
  <c r="A36" i="53" l="1"/>
  <c r="A163" i="50"/>
  <c r="A37" i="53" l="1"/>
  <c r="A165" i="50"/>
  <c r="A39" i="53" l="1"/>
  <c r="A166" i="50"/>
  <c r="A18" i="54" l="1"/>
  <c r="A168" i="50"/>
  <c r="A19" i="54" l="1"/>
  <c r="A171" i="50"/>
  <c r="A21" i="54" l="1"/>
  <c r="A172" i="50"/>
  <c r="A22" i="54" l="1"/>
  <c r="A174" i="50"/>
  <c r="A24" i="54" l="1"/>
  <c r="A175" i="50"/>
  <c r="A25" i="54" l="1"/>
  <c r="A177" i="50"/>
  <c r="A27" i="54" l="1"/>
  <c r="A178" i="50"/>
  <c r="A28" i="54" l="1"/>
  <c r="A180" i="50"/>
  <c r="A30" i="54" l="1"/>
  <c r="A181" i="50"/>
  <c r="A31" i="54" l="1"/>
  <c r="A183" i="50"/>
  <c r="A18" i="55" l="1"/>
  <c r="A184" i="50"/>
  <c r="A19" i="55" l="1"/>
  <c r="A187" i="50"/>
  <c r="A21" i="55" l="1"/>
  <c r="A188" i="50"/>
  <c r="A22" i="55" l="1"/>
  <c r="A190" i="50"/>
  <c r="A24" i="55" l="1"/>
  <c r="A191" i="50"/>
  <c r="A25" i="55" l="1"/>
  <c r="A193" i="50"/>
  <c r="A27" i="55" l="1"/>
  <c r="A194" i="50"/>
  <c r="A28" i="55" l="1"/>
  <c r="A196" i="50"/>
  <c r="A30" i="55" l="1"/>
  <c r="A197" i="50"/>
  <c r="A31" i="55" l="1"/>
  <c r="A199" i="50"/>
  <c r="A18" i="57" l="1"/>
  <c r="A200" i="50"/>
  <c r="A19" i="57" l="1"/>
  <c r="A203" i="50"/>
  <c r="A21" i="57" l="1"/>
  <c r="A204" i="50"/>
  <c r="A22" i="57" l="1"/>
  <c r="A206" i="50"/>
  <c r="A24" i="57" l="1"/>
  <c r="A207" i="50"/>
  <c r="A25" i="57" l="1"/>
  <c r="A209" i="50"/>
  <c r="A38" i="57" l="1"/>
  <c r="A210" i="50"/>
  <c r="A39" i="57" l="1"/>
  <c r="A213" i="50"/>
  <c r="A41" i="57" l="1"/>
  <c r="A214" i="50"/>
  <c r="A42" i="57" l="1"/>
  <c r="A216" i="50"/>
  <c r="A44" i="57" l="1"/>
  <c r="A217" i="50"/>
  <c r="A45" i="57" l="1"/>
  <c r="A219" i="50"/>
  <c r="A19" i="58" l="1"/>
  <c r="A220" i="50"/>
  <c r="A20" i="58" l="1"/>
  <c r="A223" i="50"/>
  <c r="A22" i="58" l="1"/>
  <c r="A224" i="50"/>
  <c r="A23" i="58" l="1"/>
  <c r="A226" i="50"/>
  <c r="A25" i="58" l="1"/>
  <c r="A227" i="50"/>
  <c r="A26" i="58" l="1"/>
  <c r="A229" i="50"/>
  <c r="A40" i="58" l="1"/>
  <c r="A230" i="50"/>
  <c r="A43" i="58" l="1"/>
  <c r="A244" i="50"/>
  <c r="A46" i="58" l="1"/>
  <c r="A247" i="50"/>
  <c r="A49" i="58" l="1"/>
  <c r="A250" i="50"/>
  <c r="A52" i="58" l="1"/>
  <c r="A253" i="50"/>
  <c r="A19" i="59" l="1"/>
  <c r="A256" i="50"/>
  <c r="A20" i="59" l="1"/>
  <c r="A259" i="50"/>
  <c r="A22" i="59" l="1"/>
  <c r="A260" i="50"/>
  <c r="A23" i="59" l="1"/>
  <c r="A262" i="50"/>
  <c r="A25" i="59" l="1"/>
  <c r="A263" i="50"/>
  <c r="A26" i="59" l="1"/>
  <c r="A265" i="50"/>
  <c r="A40" i="59" l="1"/>
  <c r="A266" i="50"/>
  <c r="A43" i="59" l="1"/>
  <c r="A280" i="50"/>
  <c r="A46" i="59" l="1"/>
  <c r="A283" i="50"/>
  <c r="A49" i="59" l="1"/>
  <c r="A286" i="50"/>
  <c r="A52" i="59" l="1"/>
  <c r="A292" i="50" s="1"/>
  <c r="A289" i="50"/>
</calcChain>
</file>

<file path=xl/sharedStrings.xml><?xml version="1.0" encoding="utf-8"?>
<sst xmlns="http://schemas.openxmlformats.org/spreadsheetml/2006/main" count="1622" uniqueCount="491">
  <si>
    <t>Bälle</t>
  </si>
  <si>
    <t>Punkte</t>
  </si>
  <si>
    <t>:</t>
  </si>
  <si>
    <t>Spieltag:</t>
  </si>
  <si>
    <t>Spielort:</t>
  </si>
  <si>
    <t>Spielzeit:</t>
  </si>
  <si>
    <t>Verantwortlich:</t>
  </si>
  <si>
    <t>Gruppe:</t>
  </si>
  <si>
    <t>Mannschaft A</t>
  </si>
  <si>
    <t>Mannschaft B</t>
  </si>
  <si>
    <t>Schiri</t>
  </si>
  <si>
    <t xml:space="preserve"> Gruppeneinteilung</t>
  </si>
  <si>
    <t>A</t>
  </si>
  <si>
    <t>B</t>
  </si>
  <si>
    <t>C</t>
  </si>
  <si>
    <t>Abschlußtabellen der Vorrunde</t>
  </si>
  <si>
    <t>Bezirk West</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</si>
  <si>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</si>
  <si>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</si>
  <si>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</si>
  <si>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</si>
  <si>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</si>
  <si>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</si>
  <si>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</si>
  <si>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</si>
  <si>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</si>
  <si>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</si>
  <si>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</si>
  <si>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</si>
  <si>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</si>
  <si>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</si>
  <si>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</si>
  <si>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</si>
  <si>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</si>
  <si>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</si>
  <si>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</si>
  <si>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</si>
  <si>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</si>
  <si>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</si>
  <si>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</si>
  <si>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</si>
  <si>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</si>
  <si>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</si>
  <si>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</si>
  <si>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</si>
  <si>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</si>
  <si>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</si>
  <si>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</si>
  <si>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</si>
  <si>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</si>
  <si>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</si>
  <si>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</si>
  <si>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</si>
  <si>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</si>
  <si>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</si>
  <si>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</si>
  <si>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</si>
  <si>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</si>
  <si>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</si>
  <si>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</si>
  <si>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</si>
  <si>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t xml:space="preserve">  </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</si>
  <si>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</si>
  <si>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</si>
  <si>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</si>
  <si>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</si>
  <si>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</si>
  <si>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</si>
  <si>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</si>
  <si>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</si>
  <si>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</si>
  <si>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Bezirk Mitte</t>
  </si>
  <si>
    <t>Bezirk Nord</t>
  </si>
  <si>
    <t>Bezirk Süd</t>
  </si>
  <si>
    <t>Zwischenrunde  Gruppe 1</t>
  </si>
  <si>
    <t>Landesligameisterschaft</t>
  </si>
  <si>
    <t>Württembergische Meisterschaft</t>
  </si>
  <si>
    <t>Bezirksmeisterschaft</t>
  </si>
  <si>
    <t>Zwischenrunde  Gruppe 2</t>
  </si>
  <si>
    <t>Spielbeginn:</t>
  </si>
  <si>
    <t>Feld</t>
  </si>
  <si>
    <t>6.</t>
  </si>
  <si>
    <t>Mannschaften:</t>
  </si>
  <si>
    <t>Endspiel</t>
  </si>
  <si>
    <t>Gew. 1. Halbfinale</t>
  </si>
  <si>
    <t>Gew. 2. Halbfinale</t>
  </si>
  <si>
    <t>Verl. 1.Halbfinale</t>
  </si>
  <si>
    <t>Verl. 2.Halbfinale</t>
  </si>
  <si>
    <t>Besonderheiten:</t>
  </si>
  <si>
    <t>Tabellenstände der C-Jugend des Schwäbischen Turnerbundes, Jugend U14 männlich</t>
  </si>
  <si>
    <t>Allen Mannschaften viel Erfolg und eine faire und verletzungsfreie Saison.</t>
  </si>
  <si>
    <t>Gruppe A</t>
  </si>
  <si>
    <t>Gruppe B</t>
  </si>
  <si>
    <t>Gruppe C</t>
  </si>
  <si>
    <t>Gruppe D</t>
  </si>
  <si>
    <t>Tabelle</t>
  </si>
  <si>
    <t>LLM</t>
  </si>
  <si>
    <t>1. Satz</t>
  </si>
  <si>
    <t>2. Satz</t>
  </si>
  <si>
    <t xml:space="preserve">1.Satz </t>
  </si>
  <si>
    <t xml:space="preserve">2.Satz </t>
  </si>
  <si>
    <t>Abschlusstabelle</t>
  </si>
  <si>
    <t>2 Sätze auf 11</t>
  </si>
  <si>
    <t>TV Waldrennach</t>
  </si>
  <si>
    <t>Westerstetten</t>
  </si>
  <si>
    <t>Bad Liebenzell</t>
  </si>
  <si>
    <t>Stammheim</t>
  </si>
  <si>
    <t>TSV Kleinvillars</t>
  </si>
  <si>
    <t>ZR</t>
  </si>
  <si>
    <t>WM</t>
  </si>
  <si>
    <t>DM</t>
  </si>
  <si>
    <t>SDM</t>
  </si>
  <si>
    <t>-</t>
  </si>
  <si>
    <t>Hoffnungsrunde</t>
  </si>
  <si>
    <t>3. Gruppe A</t>
  </si>
  <si>
    <t>3. Gruppe B</t>
  </si>
  <si>
    <t>3. Gruppe C</t>
  </si>
  <si>
    <t>3. Gruppe D</t>
  </si>
  <si>
    <t>Zwischenrunde 1</t>
  </si>
  <si>
    <t>1. Gruppe A</t>
  </si>
  <si>
    <t>2. Gruppe B</t>
  </si>
  <si>
    <t>1. Gruppe C</t>
  </si>
  <si>
    <t>2. Gruppe D</t>
  </si>
  <si>
    <t>1. Hoffnungsrunde</t>
  </si>
  <si>
    <t>Zwischenrunde 2</t>
  </si>
  <si>
    <t>2. Gruppe A</t>
  </si>
  <si>
    <t>1. Gruppe B</t>
  </si>
  <si>
    <t>2. Gruppe C</t>
  </si>
  <si>
    <t>1. Gruppe D</t>
  </si>
  <si>
    <t>2. Hoffnungsrunde</t>
  </si>
  <si>
    <t>Halle 2016/2017</t>
  </si>
  <si>
    <t>4. Gruppe A</t>
  </si>
  <si>
    <t>5. Gruppe A</t>
  </si>
  <si>
    <t>4. Gruppe B</t>
  </si>
  <si>
    <t>4. Gruppe C</t>
  </si>
  <si>
    <t>5. Gruppe C</t>
  </si>
  <si>
    <t>4. Gruppe D</t>
  </si>
  <si>
    <t>5. Gruppe D</t>
  </si>
  <si>
    <t>3. Hoffnungsrunde</t>
  </si>
  <si>
    <t>4. Hoffnungsrunde</t>
  </si>
  <si>
    <r>
      <t>Spielergebnisse im Internet (</t>
    </r>
    <r>
      <rPr>
        <i/>
        <sz val="9.5"/>
        <rFont val="Arial"/>
        <family val="2"/>
      </rPr>
      <t>www.faustball-ergebnisse.de</t>
    </r>
    <r>
      <rPr>
        <sz val="9.5"/>
        <rFont val="Arial"/>
        <family val="2"/>
      </rPr>
      <t xml:space="preserve">) bis </t>
    </r>
    <r>
      <rPr>
        <b/>
        <sz val="9.5"/>
        <rFont val="Arial"/>
        <family val="2"/>
      </rPr>
      <t>spätestens 2 Stunden nach Spielende</t>
    </r>
    <r>
      <rPr>
        <sz val="9.5"/>
        <rFont val="Arial"/>
        <family val="2"/>
      </rPr>
      <t xml:space="preserve"> eintragen</t>
    </r>
  </si>
  <si>
    <t>Markus Knodel</t>
  </si>
  <si>
    <t>71665 Vaihingen an der Enz</t>
  </si>
  <si>
    <t>07042 / 3598735</t>
  </si>
  <si>
    <t>0171 / 4192756</t>
  </si>
  <si>
    <t>Markus@knomana.de</t>
  </si>
  <si>
    <t>Vaihingen, den</t>
  </si>
  <si>
    <t>Gespielt wird nach SpOF mit Änderungen der LSO</t>
  </si>
  <si>
    <r>
      <t xml:space="preserve">Gruß </t>
    </r>
    <r>
      <rPr>
        <b/>
        <i/>
        <sz val="10"/>
        <rFont val="Arial"/>
        <family val="2"/>
      </rPr>
      <t>Markus</t>
    </r>
  </si>
  <si>
    <t>An die teilnehmenden Mannschaften (per E-Mail)</t>
  </si>
  <si>
    <t>TV Vaihingen/Enz</t>
  </si>
  <si>
    <t>Gottfried-Keller-Straße 14</t>
  </si>
  <si>
    <t>TSV Gärtringen</t>
  </si>
  <si>
    <t>Vorrunde 2 Sätze, anschließend 2 Gewinnsätze</t>
  </si>
  <si>
    <t>Sieger Halbfinale 1</t>
  </si>
  <si>
    <t>Platz 4</t>
  </si>
  <si>
    <t>Platz 5</t>
  </si>
  <si>
    <t>Halbfinale 1</t>
  </si>
  <si>
    <t>Halbfinale 2</t>
  </si>
  <si>
    <t>Platz 3</t>
  </si>
  <si>
    <t>3. Satz</t>
  </si>
  <si>
    <t>Spieltage:</t>
  </si>
  <si>
    <t>BZM VR</t>
  </si>
  <si>
    <t>BZM RR</t>
  </si>
  <si>
    <t>Einheitliche Spielkleidung ist Pflicht. 
Schiedsrichter haben die Spiele zu leiten (bzw. dabei stehen!).</t>
  </si>
  <si>
    <t>Schiedsrichterleibchen sind Pflicht!</t>
  </si>
  <si>
    <t>Feld:</t>
  </si>
  <si>
    <t>4. ZR 1</t>
  </si>
  <si>
    <t>4. ZR 2</t>
  </si>
  <si>
    <t>5. ZR 1</t>
  </si>
  <si>
    <t>1. ZR 1</t>
  </si>
  <si>
    <t>2. ZR 2</t>
  </si>
  <si>
    <t>3. ZR 1</t>
  </si>
  <si>
    <t>1. ZR 2</t>
  </si>
  <si>
    <t>2. ZR 1</t>
  </si>
  <si>
    <t>3. ZR 2</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</si>
  <si>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</si>
  <si>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</si>
  <si>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</si>
  <si>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</si>
  <si>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</si>
  <si>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</si>
  <si>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</si>
  <si>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</si>
  <si>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</si>
  <si>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</si>
  <si>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</si>
  <si>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</si>
  <si>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</si>
  <si>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</si>
  <si>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</si>
  <si>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</si>
  <si>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</si>
  <si>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</si>
  <si>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</si>
  <si>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</si>
  <si>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</si>
  <si>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</si>
  <si>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</si>
  <si>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</si>
  <si>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</si>
  <si>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</si>
  <si>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</si>
  <si>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</si>
  <si>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</si>
  <si>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</si>
  <si>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</si>
  <si>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</si>
  <si>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</si>
  <si>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</si>
  <si>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</si>
  <si>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</si>
  <si>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</si>
  <si>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</si>
  <si>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</si>
  <si>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</si>
  <si>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</si>
  <si>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</si>
  <si>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</si>
  <si>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</si>
  <si>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</si>
  <si>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</si>
  <si>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</si>
  <si>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</si>
  <si>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</si>
  <si>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</si>
  <si>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</si>
  <si>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</si>
  <si>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</si>
  <si>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</si>
  <si>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</si>
  <si>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</si>
  <si>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</si>
  <si>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</si>
  <si>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</si>
  <si>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</si>
  <si>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</si>
  <si>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</si>
  <si>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</si>
  <si>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</si>
  <si>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</si>
  <si>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</si>
  <si>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</si>
  <si>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</si>
  <si>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</si>
  <si>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</si>
  <si>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</si>
  <si>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</si>
  <si>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</si>
  <si>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</si>
  <si>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</si>
  <si>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</si>
  <si>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</si>
  <si>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</si>
  <si>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a) für Feldspiele das Kalenderjahr</t>
  </si>
  <si>
    <t>b) für Hallenspiele die Zeit vom 1. Juli eines Jahres bis zum 30. Juni des Folgejahres.</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</si>
  <si>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</si>
  <si>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</si>
  <si>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</si>
  <si>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</si>
  <si>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</si>
  <si>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</si>
  <si>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</si>
  <si>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</si>
  <si>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</si>
  <si>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</si>
  <si>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</si>
  <si>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</si>
  <si>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</si>
  <si>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</si>
  <si>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</si>
  <si>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</si>
  <si>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</si>
  <si>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</si>
  <si>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</si>
  <si>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</si>
  <si>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</si>
  <si>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</si>
  <si>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</si>
  <si>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</si>
  <si>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</si>
  <si>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</si>
  <si>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</si>
  <si>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</si>
  <si>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</si>
  <si>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</si>
  <si>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</si>
  <si>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</si>
  <si>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</si>
  <si>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</si>
  <si>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</si>
  <si>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</si>
  <si>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</si>
  <si>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</si>
  <si>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</si>
  <si>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</si>
  <si>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</si>
  <si>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</si>
  <si>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</si>
  <si>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</si>
  <si>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</si>
  <si>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</si>
  <si>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</si>
  <si>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</si>
  <si>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</si>
  <si>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</si>
  <si>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</si>
  <si>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</si>
  <si>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</si>
  <si>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</si>
  <si>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</si>
  <si>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</si>
  <si>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</si>
  <si>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</si>
  <si>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</si>
  <si>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</si>
  <si>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</si>
  <si>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</si>
  <si>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</si>
  <si>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</si>
  <si>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</si>
  <si>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</si>
  <si>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</si>
  <si>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</si>
  <si>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</si>
  <si>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</si>
  <si>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</si>
  <si>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</si>
  <si>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</si>
  <si>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10. Vereine, die die Jugendförderabgabe nicht entrichten, werden mit allen Mann-schaften vom Spielbetrieb ausgeschlossen.</t>
  </si>
  <si>
    <t>5 Wettkampfregeln Jugendfaustball im STB</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</si>
  <si>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</si>
  <si>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</si>
  <si>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</si>
  <si>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</si>
  <si>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</si>
  <si>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</si>
  <si>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</si>
  <si>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</si>
  <si>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</si>
  <si>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</si>
  <si>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</si>
  <si>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</si>
  <si>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</si>
  <si>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</si>
  <si>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</si>
  <si>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 Spieljahr ist</t>
  </si>
  <si>
    <t>- Ablauf Meldetermin: Die jeweils gültigen Termine werden vom FGA festgelegt und online (homepage STB) sowie im Staffelleiterleitfaden veröffentlicht.</t>
  </si>
  <si>
    <t>- Vereine</t>
  </si>
  <si>
    <t>- Mannschaften</t>
  </si>
  <si>
    <t>- Spieler/innen</t>
  </si>
  <si>
    <t>- Betreuungspersonen</t>
  </si>
  <si>
    <t>- Schiedsrichter/innen</t>
  </si>
  <si>
    <t>- Linienrichter/innen</t>
  </si>
  <si>
    <t>+ zusätzliche Zahlung des Meldegeldes</t>
  </si>
  <si>
    <t>- Die Kontrolle der Kasse erfolgt durch einen Kassenprüfer.</t>
  </si>
  <si>
    <t>- Der Landesfachtagung wird der Kassenbericht vorgelegt.</t>
  </si>
  <si>
    <t>- Satzspiel</t>
  </si>
  <si>
    <t>- Ball- und Seitenwahl</t>
  </si>
  <si>
    <t>- Auswechslungen und Auszeit</t>
  </si>
  <si>
    <t>- Mädchen bei Jungs</t>
  </si>
  <si>
    <t>5. ZR 2</t>
  </si>
  <si>
    <t xml:space="preserve">Für die Hallenrunde haben 16 Mannschaften gemeldet.
Gespielt wird eine doppelte Vorrunde (VR).
2 Sätze bis 11 (höchstens 15:14) - auch 1:1 möglich.
Die Plätze 1 und 2 der Vorrunde qualifizieren sich für die Zwischenrunde (ZR).
Die Plätze 3 und 4 der Vorrunde spielen in der Hoffnungsrunde (HR).
Die Plätze 5 und 6 der Vorrunde spielen um die Bezirksmeisterschaft (BZM).
Die Plätze 1 bis 4 der Hoffnungsrunde qualifizieren sich für die Zwischenrunde (ZR).
Die Plätze 5 und 6 der Hoffnungsrunde spielen um die Landesligameisterschaft (LLM).
Die Plätze 1 bis 3 der Zwischenrunde spielen um die Württembergische Meisterschaft (WM).
Die Plätze 4 bis 5 der Zwischenrunde spielen um die Landesliga Meisterschaft (LLM)
</t>
  </si>
  <si>
    <t>Jeder Spieler braucht eine DTB-ID und ein gültiges Startrecht Faustball!</t>
  </si>
  <si>
    <t>Stichtag U14: 1.7.2005</t>
  </si>
  <si>
    <t>Süddeutsche  Meisterschaft :    am 08./09. Februar in Kubschütz</t>
  </si>
  <si>
    <t>TV Unterhaugstett 1</t>
  </si>
  <si>
    <t>TV Unterhaugstett 2</t>
  </si>
  <si>
    <t>TSV Dennach</t>
  </si>
  <si>
    <t>TSV Calw</t>
  </si>
  <si>
    <t>SpVgg Weil der Stadt</t>
  </si>
  <si>
    <t>TV Stammheim 1</t>
  </si>
  <si>
    <t>TV Stammheim 2</t>
  </si>
  <si>
    <t>NLV Vaihingen 2</t>
  </si>
  <si>
    <t>NLV Vaihingen 1</t>
  </si>
  <si>
    <t>TV Bissingen</t>
  </si>
  <si>
    <t>TSV Westerstetten</t>
  </si>
  <si>
    <t>TV Hohenklingen</t>
  </si>
  <si>
    <t>Neuenbürg (Dennach)</t>
  </si>
  <si>
    <t>Weil der Stadt</t>
  </si>
  <si>
    <t>Calw-Wimberg (BSZ)</t>
  </si>
  <si>
    <t>Knittlingen (Hohenkl.)</t>
  </si>
  <si>
    <t>Die Plätze 3 bis 4 der Vorrunde spielen in der Hoffnungsrunde (HR)</t>
  </si>
  <si>
    <t>Die Plätze 1 bis 2 der Vorrunde qualifizieren sich für die Zwischenrunde (ZR)</t>
  </si>
  <si>
    <t>Die Plätze 5 bis 6 der Vorrunde spielen um die Bezirksmeisterschaft (BZM)</t>
  </si>
  <si>
    <t>Die Plätze 1 - 3 der Zwischenrunde qualifizieren sich für die Württembergische Meisterschaft (WM)</t>
  </si>
  <si>
    <t>Die Plätze 4 - 5 der Zwischenrunde qualifizieren sich für die Landesliga Meisterschaft (LLM)</t>
  </si>
  <si>
    <t>HR</t>
  </si>
  <si>
    <t>Die Plätze 1 bis 4 der Hoffnungsrunde qualifizieren sich für die Zwischenrunde (ZR)</t>
  </si>
  <si>
    <t xml:space="preserve">Die Plätze 5 bis 6 der Hoffnungsrunde spielen um die Landesliga Meisterschaft(LLM) </t>
  </si>
  <si>
    <t>Januar - März</t>
  </si>
  <si>
    <t>Ausrichter gesucht</t>
  </si>
  <si>
    <t>Vaihingen/Enz?</t>
  </si>
  <si>
    <t>08./09. Februar 2020</t>
  </si>
  <si>
    <t>SV Kubschütz</t>
  </si>
  <si>
    <t>14./15. März</t>
  </si>
  <si>
    <t>TSV Karlsdorf</t>
  </si>
  <si>
    <t>SNR</t>
  </si>
  <si>
    <t>DG</t>
  </si>
  <si>
    <t>Sätze</t>
  </si>
  <si>
    <t>Z1</t>
  </si>
  <si>
    <t>1A</t>
  </si>
  <si>
    <t>2A</t>
  </si>
  <si>
    <t>1B</t>
  </si>
  <si>
    <t>2B</t>
  </si>
  <si>
    <t>Spielbericht</t>
  </si>
  <si>
    <t>für Spiele nach Sätzen</t>
  </si>
  <si>
    <t>Spielklasse:</t>
  </si>
  <si>
    <t>Spielende:</t>
  </si>
  <si>
    <t>Uhr</t>
  </si>
  <si>
    <t>Schiri / Verein</t>
  </si>
  <si>
    <t>Durchgang:</t>
  </si>
  <si>
    <t>Anschreiber:</t>
  </si>
  <si>
    <t>Spielnummer:</t>
  </si>
  <si>
    <t>Linienrichter:</t>
  </si>
  <si>
    <t>Mannschaft A:</t>
  </si>
  <si>
    <t>Ver-
warnung</t>
  </si>
  <si>
    <t>Zeit-
strafe</t>
  </si>
  <si>
    <t>Mannschaft B:</t>
  </si>
  <si>
    <t>Nr.</t>
  </si>
  <si>
    <t>Mf</t>
  </si>
  <si>
    <t>Ein-
satz</t>
  </si>
  <si>
    <t>Name, Vorname</t>
  </si>
  <si>
    <t>Trainer:</t>
  </si>
  <si>
    <t>Betreuer:</t>
  </si>
  <si>
    <t>Vor Beginn des Spiels Auslosung vornehmen.</t>
  </si>
  <si>
    <t>Ballwahl/Anspiel:</t>
  </si>
  <si>
    <t>1.
Satz</t>
  </si>
  <si>
    <t>Auszeit</t>
  </si>
  <si>
    <t>2.
Satz</t>
  </si>
  <si>
    <t>3.
Satz</t>
  </si>
  <si>
    <r>
      <t>Auszeit: 30 Sek. je Satz / je Mannschaft  -   in der Ergebniszeile durch</t>
    </r>
    <r>
      <rPr>
        <b/>
        <sz val="14"/>
        <rFont val="Arial"/>
        <family val="2"/>
      </rPr>
      <t xml:space="preserve"> </t>
    </r>
    <r>
      <rPr>
        <sz val="10"/>
        <rFont val="Arial"/>
        <family val="2"/>
      </rPr>
      <t>einen senkrechten Strich</t>
    </r>
    <r>
      <rPr>
        <b/>
        <sz val="14"/>
        <rFont val="Arial"/>
        <family val="2"/>
      </rPr>
      <t xml:space="preserve"> |</t>
    </r>
    <r>
      <rPr>
        <sz val="10"/>
        <rFont val="Arial"/>
        <family val="2"/>
      </rPr>
      <t xml:space="preserve"> kennzeichnen</t>
    </r>
  </si>
  <si>
    <t xml:space="preserve">Ergebnis (A:B) </t>
  </si>
  <si>
    <t>Gesamt-Bälle</t>
  </si>
  <si>
    <t>Satzendstand</t>
  </si>
  <si>
    <t>Sieger:</t>
  </si>
  <si>
    <t>Für die Richtigkeit der Eintragungen</t>
  </si>
  <si>
    <t>Schiedsrichter:</t>
  </si>
  <si>
    <t>Mannschaftsführer (Mf) A:</t>
  </si>
  <si>
    <t>Mannschaftsführer (Mf) B:</t>
  </si>
  <si>
    <t>Bericht auf der Rückseite abgeben</t>
  </si>
  <si>
    <t>Einspruch:</t>
  </si>
  <si>
    <t>Feldverweis:</t>
  </si>
  <si>
    <t>Verletzung:</t>
  </si>
  <si>
    <t>Sonstiges:</t>
  </si>
  <si>
    <t>5. HR</t>
  </si>
  <si>
    <t>6. HR</t>
  </si>
  <si>
    <t>K</t>
  </si>
  <si>
    <t>L</t>
  </si>
  <si>
    <t>Zwischentabelle</t>
  </si>
  <si>
    <t>Punkte 1. Spiel</t>
  </si>
  <si>
    <t>Punkte 2. Spiel</t>
  </si>
  <si>
    <t>Gesamtpunkte</t>
  </si>
  <si>
    <t>Gesamtverhältnis</t>
  </si>
  <si>
    <t>Platzierung Punkte</t>
  </si>
  <si>
    <t>Platzierung Verhältnis</t>
  </si>
  <si>
    <t>Diekter Vergleich</t>
  </si>
  <si>
    <t>Platzierung DV</t>
  </si>
  <si>
    <t>Platzierung DV Gesamt</t>
  </si>
  <si>
    <t>Vorrunde Platz</t>
  </si>
  <si>
    <t>Dritter Gruppe K</t>
  </si>
  <si>
    <t>Dritter Gruppe L</t>
  </si>
  <si>
    <t>2. Gruppe J</t>
  </si>
  <si>
    <t>Sieger Gruppe K</t>
  </si>
  <si>
    <t>Zweiter Gruppe L</t>
  </si>
  <si>
    <t>3. Gruppe J</t>
  </si>
  <si>
    <t>Sieger Gruppe L</t>
  </si>
  <si>
    <t>Zweiter Gruppe K</t>
  </si>
  <si>
    <t>3. Gruppe K</t>
  </si>
  <si>
    <t>Württembergischer Meister</t>
  </si>
  <si>
    <t>I</t>
  </si>
  <si>
    <t>J</t>
  </si>
  <si>
    <t>Dritter Gruppe I</t>
  </si>
  <si>
    <t>Dritter Gruppe J</t>
  </si>
  <si>
    <t>Sieger Gruppe I</t>
  </si>
  <si>
    <t>Zweiter Gruppe J</t>
  </si>
  <si>
    <t>Sieger Gruppe J</t>
  </si>
  <si>
    <t>Zweiter Gruppe I</t>
  </si>
  <si>
    <t xml:space="preserve">BZM </t>
  </si>
  <si>
    <t>Landesliga Meisterschaft</t>
  </si>
  <si>
    <t>D</t>
  </si>
  <si>
    <t>E</t>
  </si>
  <si>
    <t>F</t>
  </si>
  <si>
    <t>G</t>
  </si>
  <si>
    <t>U14 m Hallenrunde 2019/20</t>
  </si>
  <si>
    <t>Deutsche Meisterschaft :            am 14./15. März in Karlsdorf</t>
  </si>
  <si>
    <t>Ausschreibung Faustball U14 männlich Hallenrunde 2019/2020</t>
  </si>
  <si>
    <t>direkter Vergleich</t>
  </si>
  <si>
    <t>Knittlingen (TSV Kleinvillars)</t>
  </si>
  <si>
    <t>Bad Liebenzell TTV Unterhaugstett)</t>
  </si>
  <si>
    <t>Neuenbürg (TV Waldrennach)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</si>
</sst>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
    <numFmt numFmtId="165" formatCode="dd/mm/yy;@"/>
    <numFmt numFmtId="166" formatCode="hh:mm&quot; Uhr&quot;"/>
    <numFmt numFmtId="167" formatCode="[$-407]d/\ mmmm\ yyyy;@"/>
    <numFmt numFmtId="168" formatCode="hh:mm\ &quot; Uhr&quot;"/>
  </numFmts>
  <fonts count="60">
    <font>
      <sz val="10"/>
      <name val="Arial"/>
    </font>
    <font>
      <sz val="10"/>
      <name val="Arial"/>
      <family val="2"/>
    </font>
    <font>
      <b/>
      <sz val="10"/>
      <name val="Arial"/>
      <family val="2"/>
    </font>
    <font>
      <sz val="10"/>
      <name val="Arial"/>
      <family val="2"/>
    </font>
    <font>
      <b/>
      <sz val="10"/>
      <color indexed="10"/>
      <name val="Arial"/>
      <family val="2"/>
    </font>
    <font>
      <b/>
      <sz val="10"/>
      <name val="Arial"/>
      <family val="2"/>
    </font>
    <font>
      <b/>
      <sz val="12"/>
      <name val="Arial"/>
      <family val="2"/>
    </font>
    <font>
      <sz val="8"/>
      <name val="Arial"/>
      <family val="2"/>
    </font>
    <font>
      <b/>
      <sz val="12"/>
      <name val="Times New Roman"/>
      <family val="1"/>
    </font>
    <font>
      <sz val="12"/>
      <name val="Times New Roman"/>
      <family val="1"/>
    </font>
    <font>
      <sz val="10"/>
      <color indexed="10"/>
      <name val="Arial"/>
      <family val="2"/>
    </font>
    <font>
      <b/>
      <sz val="10"/>
      <color indexed="8"/>
      <name val="Arial"/>
      <family val="2"/>
    </font>
    <font>
      <sz val="10"/>
      <color indexed="8"/>
      <name val="Arial"/>
      <family val="2"/>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Arial"/>
      <family val="2"/>
    </font>
    <font>
      <u/>
      <sz val="10"/>
      <color indexed="12"/>
      <name val="Arial"/>
      <family val="2"/>
    </font>
    <font>
      <sz val="12"/>
      <name val="Arial"/>
      <family val="2"/>
    </font>
    <font>
      <sz val="10"/>
      <name val="Arial"/>
      <family val="2"/>
    </font>
    <font>
      <b/>
      <sz val="10"/>
      <name val="Arial"/>
      <family val="2"/>
    </font>
    <font>
      <b/>
      <sz val="9"/>
      <name val="Arial"/>
      <family val="2"/>
    </font>
    <font>
      <sz val="8"/>
      <name val="Arial"/>
      <family val="2"/>
    </font>
    <font>
      <sz val="9"/>
      <name val="Arial"/>
      <family val="2"/>
    </font>
    <font>
      <i/>
      <sz val="12"/>
      <name val="Arial"/>
      <family val="2"/>
    </font>
    <font>
      <b/>
      <sz val="16"/>
      <name val="Arial"/>
      <family val="2"/>
    </font>
    <font>
      <sz val="9"/>
      <color indexed="10"/>
      <name val="Arial"/>
      <family val="2"/>
    </font>
    <font>
      <b/>
      <sz val="9"/>
      <name val="Times New Roman"/>
      <family val="1"/>
    </font>
    <font>
      <sz val="9"/>
      <name val="Times New Roman"/>
      <family val="1"/>
    </font>
    <font>
      <b/>
      <sz val="11"/>
      <name val="Arial"/>
      <family val="2"/>
    </font>
    <font>
      <i/>
      <sz val="10"/>
      <name val="Arial"/>
      <family val="2"/>
    </font>
    <font>
      <b/>
      <i/>
      <sz val="10"/>
      <name val="Arial"/>
      <family val="2"/>
    </font>
    <font>
      <b/>
      <sz val="10"/>
      <color rgb="FFFF0000"/>
      <name val="Arial"/>
      <family val="2"/>
    </font>
    <font>
      <b/>
      <u/>
      <sz val="12"/>
      <color rgb="FFFF0000"/>
      <name val="Arial"/>
      <family val="2"/>
    </font>
    <font>
      <b/>
      <sz val="10"/>
      <color rgb="FF00B0F0"/>
      <name val="Arial"/>
      <family val="2"/>
    </font>
    <font>
      <sz val="10"/>
      <color rgb="FF00B0F0"/>
      <name val="Arial"/>
      <family val="2"/>
    </font>
    <font>
      <sz val="10"/>
      <color rgb="FFFF0000"/>
      <name val="Arial"/>
      <family val="2"/>
    </font>
    <font>
      <b/>
      <sz val="10"/>
      <color theme="6" tint="-0.499984740745262"/>
      <name val="Arial"/>
      <family val="2"/>
    </font>
    <font>
      <b/>
      <u/>
      <sz val="14"/>
      <color rgb="FFFF0000"/>
      <name val="Arial"/>
      <family val="2"/>
    </font>
    <font>
      <sz val="11"/>
      <name val="Arial"/>
      <family val="2"/>
    </font>
    <font>
      <b/>
      <u/>
      <sz val="11"/>
      <name val="Arial"/>
      <family val="2"/>
    </font>
    <font>
      <b/>
      <u/>
      <sz val="12"/>
      <name val="Arial"/>
      <family val="2"/>
    </font>
    <font>
      <b/>
      <u/>
      <sz val="14"/>
      <name val="Arial"/>
      <family val="2"/>
    </font>
    <font>
      <b/>
      <sz val="11"/>
      <color rgb="FFFF0000"/>
      <name val="Arial"/>
      <family val="2"/>
    </font>
    <font>
      <b/>
      <u/>
      <sz val="10"/>
      <name val="Arial"/>
      <family val="2"/>
    </font>
    <font>
      <sz val="11"/>
      <color rgb="FFFF0000"/>
      <name val="Arial"/>
      <family val="2"/>
    </font>
    <font>
      <b/>
      <sz val="18"/>
      <name val="Arial"/>
      <family val="2"/>
    </font>
    <font>
      <sz val="6"/>
      <name val="Arial"/>
      <family val="2"/>
    </font>
    <font>
      <b/>
      <i/>
      <sz val="14"/>
      <name val="Arial"/>
      <family val="2"/>
    </font>
    <font>
      <b/>
      <sz val="16"/>
      <name val="DortmundDB"/>
    </font>
    <font>
      <b/>
      <sz val="18"/>
      <name val="Bickley Script"/>
      <family val="4"/>
    </font>
    <font>
      <sz val="10"/>
      <name val="Andy"/>
      <family val="4"/>
    </font>
    <font>
      <b/>
      <sz val="16"/>
      <name val="Brush Script MT"/>
      <family val="4"/>
    </font>
    <font>
      <sz val="10"/>
      <name val="Arial"/>
      <family val="2"/>
      <charset val="1"/>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26"/>
      </patternFill>
    </fill>
    <fill>
      <patternFill patternType="solid">
        <fgColor indexed="55"/>
        <bgColor indexed="23"/>
      </patternFill>
    </fill>
  </fills>
  <borders count="1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indexed="8"/>
      </bottom>
      <diagonal/>
    </border>
    <border>
      <left/>
      <right/>
      <top/>
      <bottom style="thick">
        <color indexed="8"/>
      </bottom>
      <diagonal/>
    </border>
    <border>
      <left/>
      <right style="thin">
        <color indexed="64"/>
      </right>
      <top/>
      <bottom style="thick">
        <color indexed="8"/>
      </bottom>
      <diagonal/>
    </border>
    <border>
      <left style="thick">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style="medium">
        <color indexed="8"/>
      </left>
      <right style="thin">
        <color indexed="8"/>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right style="medium">
        <color indexed="8"/>
      </right>
      <top style="thin">
        <color indexed="8"/>
      </top>
      <bottom style="thin">
        <color indexed="8"/>
      </bottom>
      <diagonal/>
    </border>
    <border>
      <left style="thick">
        <color indexed="8"/>
      </left>
      <right/>
      <top style="thin">
        <color indexed="8"/>
      </top>
      <bottom style="thin">
        <color indexed="8"/>
      </bottom>
      <diagonal/>
    </border>
    <border>
      <left style="medium">
        <color indexed="8"/>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right/>
      <top style="thin">
        <color indexed="8"/>
      </top>
      <bottom style="thick">
        <color indexed="8"/>
      </bottom>
      <diagonal/>
    </border>
    <border>
      <left/>
      <right style="thick">
        <color indexed="8"/>
      </right>
      <top style="thin">
        <color indexed="8"/>
      </top>
      <bottom style="thick">
        <color indexed="8"/>
      </bottom>
      <diagonal/>
    </border>
    <border>
      <left style="thick">
        <color indexed="8"/>
      </left>
      <right/>
      <top style="thick">
        <color indexed="8"/>
      </top>
      <bottom style="medium">
        <color indexed="8"/>
      </bottom>
      <diagonal/>
    </border>
    <border>
      <left/>
      <right/>
      <top style="thick">
        <color indexed="8"/>
      </top>
      <bottom style="medium">
        <color indexed="8"/>
      </bottom>
      <diagonal/>
    </border>
    <border>
      <left/>
      <right style="medium">
        <color indexed="8"/>
      </right>
      <top style="thick">
        <color indexed="8"/>
      </top>
      <bottom style="medium">
        <color indexed="8"/>
      </bottom>
      <diagonal/>
    </border>
    <border>
      <left style="medium">
        <color indexed="8"/>
      </left>
      <right style="medium">
        <color indexed="8"/>
      </right>
      <top style="thick">
        <color indexed="8"/>
      </top>
      <bottom style="medium">
        <color indexed="8"/>
      </bottom>
      <diagonal/>
    </border>
    <border>
      <left style="medium">
        <color indexed="8"/>
      </left>
      <right style="thick">
        <color indexed="8"/>
      </right>
      <top style="thick">
        <color indexed="8"/>
      </top>
      <bottom style="medium">
        <color indexed="8"/>
      </bottom>
      <diagonal/>
    </border>
    <border>
      <left style="medium">
        <color indexed="8"/>
      </left>
      <right/>
      <top style="thick">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right style="thick">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ck">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right style="thick">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ck">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ck">
        <color indexed="8"/>
      </left>
      <right/>
      <top style="thin">
        <color indexed="8"/>
      </top>
      <bottom/>
      <diagonal/>
    </border>
    <border>
      <left/>
      <right/>
      <top style="thin">
        <color indexed="8"/>
      </top>
      <bottom/>
      <diagonal/>
    </border>
    <border>
      <left style="medium">
        <color indexed="8"/>
      </left>
      <right/>
      <top style="thin">
        <color indexed="8"/>
      </top>
      <bottom style="thick">
        <color indexed="8"/>
      </bottom>
      <diagonal/>
    </border>
    <border>
      <left/>
      <right style="medium">
        <color indexed="8"/>
      </right>
      <top style="thin">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medium">
        <color indexed="8"/>
      </right>
      <top style="thick">
        <color indexed="8"/>
      </top>
      <bottom style="thick">
        <color indexed="8"/>
      </bottom>
      <diagonal/>
    </border>
    <border>
      <left style="medium">
        <color indexed="8"/>
      </left>
      <right style="medium">
        <color indexed="8"/>
      </right>
      <top style="thick">
        <color indexed="8"/>
      </top>
      <bottom style="thin">
        <color indexed="8"/>
      </bottom>
      <diagonal/>
    </border>
    <border>
      <left style="thin">
        <color indexed="8"/>
      </left>
      <right style="thick">
        <color indexed="8"/>
      </right>
      <top/>
      <bottom style="thin">
        <color indexed="8"/>
      </bottom>
      <diagonal/>
    </border>
    <border>
      <left style="medium">
        <color indexed="8"/>
      </left>
      <right style="medium">
        <color indexed="8"/>
      </right>
      <top style="thin">
        <color indexed="8"/>
      </top>
      <bottom style="thick">
        <color indexed="8"/>
      </bottom>
      <diagonal/>
    </border>
    <border>
      <left style="thin">
        <color indexed="8"/>
      </left>
      <right style="thick">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ck">
        <color indexed="8"/>
      </right>
      <top style="medium">
        <color indexed="8"/>
      </top>
      <bottom style="thin">
        <color indexed="8"/>
      </bottom>
      <diagonal/>
    </border>
    <border>
      <left style="thick">
        <color indexed="8"/>
      </left>
      <right style="thick">
        <color indexed="8"/>
      </right>
      <top style="thick">
        <color indexed="8"/>
      </top>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thick">
        <color indexed="8"/>
      </top>
      <bottom/>
      <diagonal/>
    </border>
    <border>
      <left/>
      <right/>
      <top style="thick">
        <color indexed="8"/>
      </top>
      <bottom/>
      <diagonal/>
    </border>
    <border>
      <left/>
      <right style="medium">
        <color indexed="8"/>
      </right>
      <top style="thick">
        <color indexed="8"/>
      </top>
      <bottom/>
      <diagonal/>
    </border>
    <border>
      <left/>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ck">
        <color indexed="8"/>
      </right>
      <top style="thick">
        <color indexed="8"/>
      </top>
      <bottom style="medium">
        <color indexed="8"/>
      </bottom>
      <diagonal/>
    </border>
    <border>
      <left style="thick">
        <color indexed="8"/>
      </left>
      <right/>
      <top style="medium">
        <color indexed="8"/>
      </top>
      <bottom/>
      <diagonal/>
    </border>
    <border>
      <left/>
      <right/>
      <top style="medium">
        <color indexed="8"/>
      </top>
      <bottom/>
      <diagonal/>
    </border>
    <border>
      <left style="medium">
        <color indexed="8"/>
      </left>
      <right/>
      <top style="medium">
        <color indexed="8"/>
      </top>
      <bottom/>
      <diagonal/>
    </border>
    <border>
      <left/>
      <right style="thick">
        <color indexed="8"/>
      </right>
      <top style="medium">
        <color indexed="8"/>
      </top>
      <bottom/>
      <diagonal/>
    </border>
    <border>
      <left style="thick">
        <color indexed="8"/>
      </left>
      <right/>
      <top style="medium">
        <color indexed="8"/>
      </top>
      <bottom style="thick">
        <color indexed="8"/>
      </bottom>
      <diagonal/>
    </border>
    <border>
      <left/>
      <right/>
      <top style="medium">
        <color indexed="8"/>
      </top>
      <bottom style="thick">
        <color indexed="8"/>
      </bottom>
      <diagonal/>
    </border>
    <border>
      <left/>
      <right style="thick">
        <color indexed="8"/>
      </right>
      <top style="medium">
        <color indexed="8"/>
      </top>
      <bottom style="thick">
        <color indexed="8"/>
      </bottom>
      <diagonal/>
    </border>
    <border>
      <left/>
      <right style="medium">
        <color indexed="8"/>
      </right>
      <top style="thick">
        <color indexed="8"/>
      </top>
      <bottom style="thick">
        <color indexed="8"/>
      </bottom>
      <diagonal/>
    </border>
    <border>
      <left style="medium">
        <color indexed="8"/>
      </left>
      <right style="thin">
        <color indexed="8"/>
      </right>
      <top style="thick">
        <color indexed="8"/>
      </top>
      <bottom style="thick">
        <color indexed="8"/>
      </bottom>
      <diagonal/>
    </border>
    <border>
      <left style="thin">
        <color indexed="8"/>
      </left>
      <right style="medium">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s>
  <cellStyleXfs count="4">
    <xf numFmtId="0" fontId="0" fillId="0" borderId="0"/>
    <xf numFmtId="0" fontId="23" fillId="0" borderId="0" applyNumberFormat="0" applyFill="0" applyBorder="0" applyAlignment="0" applyProtection="0">
      <alignment vertical="top"/>
      <protection locked="0"/>
    </xf>
    <xf numFmtId="0" fontId="1" fillId="0" borderId="0"/>
    <xf numFmtId="0" fontId="59" fillId="0" borderId="0"/>
  </cellStyleXfs>
  <cellXfs count="538">
    <xf numFmtId="0" fontId="0" fillId="0" borderId="0" xfId="0"/>
    <xf numFmtId="164" fontId="1" fillId="0" borderId="0" xfId="0" applyNumberFormat="1"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left"/>
    </xf>
    <xf numFmtId="0" fontId="0" fillId="0" borderId="1" xfId="0" applyBorder="1" applyAlignment="1">
      <alignment horizontal="center"/>
    </xf>
    <xf numFmtId="0" fontId="0" fillId="0" borderId="0" xfId="0" applyAlignment="1">
      <alignment horizontal="left"/>
    </xf>
    <xf numFmtId="0" fontId="5" fillId="0" borderId="0" xfId="0" applyFont="1"/>
    <xf numFmtId="49" fontId="2" fillId="0" borderId="0" xfId="0" applyNumberFormat="1" applyFont="1" applyAlignment="1">
      <alignment horizontal="center"/>
    </xf>
    <xf numFmtId="0" fontId="2" fillId="0" borderId="0" xfId="0" applyFont="1"/>
    <xf numFmtId="49" fontId="0" fillId="0" borderId="0" xfId="0" applyNumberForma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6" fillId="0" borderId="0" xfId="0" applyFont="1"/>
    <xf numFmtId="0" fontId="3" fillId="0" borderId="0" xfId="0" applyFont="1" applyFill="1" applyBorder="1"/>
    <xf numFmtId="0" fontId="3" fillId="0" borderId="0" xfId="0" applyFont="1" applyFill="1" applyBorder="1" applyAlignment="1">
      <alignment horizontal="left"/>
    </xf>
    <xf numFmtId="0" fontId="7" fillId="0" borderId="0" xfId="0" applyFont="1" applyBorder="1"/>
    <xf numFmtId="16" fontId="3" fillId="0" borderId="0" xfId="0" applyNumberFormat="1" applyFont="1" applyAlignment="1">
      <alignment horizontal="center"/>
    </xf>
    <xf numFmtId="0" fontId="4" fillId="0" borderId="0" xfId="0" applyFont="1"/>
    <xf numFmtId="0" fontId="3" fillId="0" borderId="0" xfId="0" applyFont="1" applyFill="1"/>
    <xf numFmtId="0" fontId="3" fillId="0" borderId="0" xfId="0" applyFont="1" applyFill="1" applyAlignment="1">
      <alignment horizontal="left"/>
    </xf>
    <xf numFmtId="0" fontId="3" fillId="0" borderId="0" xfId="0" applyFont="1" applyFill="1" applyAlignment="1">
      <alignment horizontal="center"/>
    </xf>
    <xf numFmtId="0" fontId="5" fillId="0" borderId="0" xfId="0" applyFont="1" applyFill="1"/>
    <xf numFmtId="0" fontId="6" fillId="0" borderId="0" xfId="0" applyFont="1" applyAlignment="1">
      <alignment horizontal="right"/>
    </xf>
    <xf numFmtId="49" fontId="6" fillId="0" borderId="0" xfId="0" applyNumberFormat="1" applyFont="1"/>
    <xf numFmtId="0" fontId="6" fillId="0" borderId="0" xfId="0" applyFont="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left"/>
    </xf>
    <xf numFmtId="49" fontId="1" fillId="0" borderId="0" xfId="0" applyNumberFormat="1" applyFont="1" applyAlignment="1">
      <alignment horizontal="center"/>
    </xf>
    <xf numFmtId="0" fontId="1" fillId="0" borderId="0" xfId="0" applyFont="1"/>
    <xf numFmtId="49" fontId="0" fillId="0" borderId="0" xfId="0" applyNumberFormat="1" applyAlignment="1">
      <alignment horizontal="left"/>
    </xf>
    <xf numFmtId="0" fontId="0" fillId="0" borderId="0" xfId="0" applyAlignment="1">
      <alignment horizontal="right"/>
    </xf>
    <xf numFmtId="49" fontId="5" fillId="0" borderId="0" xfId="0" applyNumberFormat="1" applyFont="1" applyFill="1" applyAlignment="1">
      <alignment horizontal="center"/>
    </xf>
    <xf numFmtId="49" fontId="12" fillId="0" borderId="0" xfId="0" applyNumberFormat="1" applyFont="1" applyAlignment="1" applyProtection="1">
      <alignment horizontal="center"/>
    </xf>
    <xf numFmtId="0" fontId="5" fillId="0" borderId="0" xfId="0" applyFont="1" applyFill="1" applyAlignment="1">
      <alignment horizontal="left"/>
    </xf>
    <xf numFmtId="49" fontId="0" fillId="0" borderId="0" xfId="0" applyNumberFormat="1"/>
    <xf numFmtId="0" fontId="2" fillId="0" borderId="0" xfId="0" applyFont="1" applyAlignment="1">
      <alignment horizontal="right"/>
    </xf>
    <xf numFmtId="0" fontId="1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center" vertical="top" wrapText="1"/>
    </xf>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top" wrapText="1"/>
    </xf>
    <xf numFmtId="0" fontId="5" fillId="0" borderId="1" xfId="0" applyFont="1" applyBorder="1"/>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5" fillId="0" borderId="1" xfId="0" applyFont="1" applyBorder="1" applyAlignment="1">
      <alignment horizontal="center" vertical="top" wrapText="1"/>
    </xf>
    <xf numFmtId="0" fontId="13" fillId="0" borderId="1" xfId="0" applyFont="1" applyBorder="1" applyAlignment="1">
      <alignment horizontal="center" vertical="top" wrapText="1"/>
    </xf>
    <xf numFmtId="0" fontId="15" fillId="0" borderId="1" xfId="0" applyFont="1" applyBorder="1" applyAlignment="1">
      <alignment horizontal="left" vertical="top" wrapText="1"/>
    </xf>
    <xf numFmtId="0" fontId="13" fillId="0" borderId="1"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9" fillId="0" borderId="0" xfId="0" applyFont="1" applyAlignment="1">
      <alignment horizontal="left" vertical="top" wrapText="1"/>
    </xf>
    <xf numFmtId="0" fontId="19" fillId="0" borderId="1" xfId="0" applyFont="1" applyBorder="1" applyAlignment="1">
      <alignment horizontal="left" vertical="top" wrapText="1"/>
    </xf>
    <xf numFmtId="0" fontId="22" fillId="0" borderId="0" xfId="0" applyFont="1" applyAlignment="1">
      <alignment horizontal="center"/>
    </xf>
    <xf numFmtId="0" fontId="5" fillId="0" borderId="1" xfId="0" applyFont="1" applyBorder="1" applyAlignment="1">
      <alignment horizontal="center"/>
    </xf>
    <xf numFmtId="0" fontId="13"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49"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xf numFmtId="49" fontId="4" fillId="0" borderId="0" xfId="0" applyNumberFormat="1" applyFont="1" applyFill="1" applyAlignment="1">
      <alignment horizontal="right"/>
    </xf>
    <xf numFmtId="0" fontId="4" fillId="0" borderId="0" xfId="0" applyNumberFormat="1" applyFon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0" fontId="1" fillId="0" borderId="0" xfId="0" applyNumberFormat="1" applyFont="1" applyFill="1" applyAlignment="1">
      <alignment horizontal="right"/>
    </xf>
    <xf numFmtId="0" fontId="0" fillId="0" borderId="0" xfId="0" applyFill="1" applyAlignment="1">
      <alignment horizontal="left"/>
    </xf>
    <xf numFmtId="0" fontId="0" fillId="0" borderId="0" xfId="0" applyFill="1" applyAlignment="1">
      <alignment horizontal="right"/>
    </xf>
    <xf numFmtId="0" fontId="0" fillId="0" borderId="0" xfId="0" applyFill="1"/>
    <xf numFmtId="49" fontId="11" fillId="0" borderId="0" xfId="0" applyNumberFormat="1" applyFont="1" applyFill="1" applyAlignment="1">
      <alignment horizontal="center"/>
    </xf>
    <xf numFmtId="0" fontId="10" fillId="0" borderId="0" xfId="0" applyFont="1" applyFill="1" applyAlignment="1">
      <alignment horizontal="left"/>
    </xf>
    <xf numFmtId="49" fontId="3" fillId="0" borderId="0" xfId="0" applyNumberFormat="1" applyFont="1" applyFill="1" applyAlignment="1">
      <alignment horizontal="center"/>
    </xf>
    <xf numFmtId="49" fontId="12" fillId="0" borderId="0" xfId="0" applyNumberFormat="1" applyFont="1" applyFill="1" applyAlignment="1">
      <alignment horizontal="center"/>
    </xf>
    <xf numFmtId="0" fontId="10" fillId="0" borderId="0" xfId="0" applyFont="1" applyFill="1"/>
    <xf numFmtId="49" fontId="12" fillId="0" borderId="0" xfId="0" applyNumberFormat="1" applyFont="1" applyFill="1" applyAlignment="1" applyProtection="1">
      <alignment horizontal="center"/>
    </xf>
    <xf numFmtId="0" fontId="2" fillId="0" borderId="0" xfId="0" applyFont="1" applyFill="1" applyAlignment="1">
      <alignment horizontal="left"/>
    </xf>
    <xf numFmtId="0" fontId="10" fillId="0" borderId="0" xfId="0" applyFont="1" applyFill="1" applyBorder="1"/>
    <xf numFmtId="0" fontId="24" fillId="0" borderId="0" xfId="0" applyFont="1"/>
    <xf numFmtId="0" fontId="1" fillId="0" borderId="0" xfId="0" applyFont="1" applyFill="1" applyAlignment="1">
      <alignment horizontal="left"/>
    </xf>
    <xf numFmtId="0" fontId="6" fillId="0" borderId="0" xfId="0" applyFont="1" applyAlignment="1"/>
    <xf numFmtId="0" fontId="0" fillId="0" borderId="0" xfId="0" applyAlignment="1"/>
    <xf numFmtId="0" fontId="1" fillId="0" borderId="0" xfId="0" applyNumberFormat="1" applyFont="1" applyFill="1" applyAlignment="1"/>
    <xf numFmtId="0" fontId="1" fillId="0" borderId="0" xfId="0" applyNumberFormat="1" applyFont="1" applyAlignment="1"/>
    <xf numFmtId="0" fontId="2" fillId="0" borderId="0" xfId="0" applyFont="1" applyAlignment="1"/>
    <xf numFmtId="16" fontId="4" fillId="0" borderId="0" xfId="0" applyNumberFormat="1" applyFont="1" applyFill="1"/>
    <xf numFmtId="49" fontId="4" fillId="0" borderId="0" xfId="0" applyNumberFormat="1" applyFont="1" applyFill="1" applyProtection="1"/>
    <xf numFmtId="49" fontId="4" fillId="0" borderId="0" xfId="0" applyNumberFormat="1" applyFont="1" applyFill="1" applyAlignment="1">
      <alignment horizontal="left"/>
    </xf>
    <xf numFmtId="0" fontId="4" fillId="0" borderId="0" xfId="0" applyNumberFormat="1" applyFont="1" applyFill="1" applyAlignment="1"/>
    <xf numFmtId="0" fontId="4" fillId="0" borderId="0" xfId="0" applyNumberFormat="1" applyFont="1" applyFill="1" applyAlignment="1">
      <alignment horizontal="center"/>
    </xf>
    <xf numFmtId="1" fontId="4" fillId="0" borderId="0" xfId="0" applyNumberFormat="1" applyFont="1" applyFill="1" applyAlignment="1">
      <alignment horizontal="left"/>
    </xf>
    <xf numFmtId="0" fontId="6" fillId="0" borderId="0" xfId="0" applyFont="1" applyFill="1" applyAlignment="1">
      <alignment horizontal="right"/>
    </xf>
    <xf numFmtId="0" fontId="6" fillId="0" borderId="0" xfId="0" applyFont="1" applyFill="1"/>
    <xf numFmtId="49" fontId="6" fillId="0" borderId="0" xfId="0" applyNumberFormat="1" applyFont="1" applyFill="1" applyAlignment="1">
      <alignment horizontal="center"/>
    </xf>
    <xf numFmtId="49" fontId="6" fillId="0" borderId="0" xfId="0"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xf numFmtId="0" fontId="11" fillId="0" borderId="0" xfId="0" applyFont="1" applyFill="1" applyAlignment="1">
      <alignment horizontal="left"/>
    </xf>
    <xf numFmtId="0" fontId="11" fillId="0" borderId="0" xfId="0" applyFont="1" applyFill="1"/>
    <xf numFmtId="49" fontId="12" fillId="0" borderId="0" xfId="0" applyNumberFormat="1" applyFont="1" applyFill="1" applyAlignment="1">
      <alignment horizontal="left"/>
    </xf>
    <xf numFmtId="0" fontId="12" fillId="0" borderId="0" xfId="0" applyFont="1" applyFill="1" applyAlignment="1">
      <alignment horizontal="left"/>
    </xf>
    <xf numFmtId="0" fontId="12" fillId="0" borderId="0" xfId="0" applyFont="1" applyFill="1"/>
    <xf numFmtId="49" fontId="1" fillId="0" borderId="0" xfId="0" applyNumberFormat="1" applyFont="1" applyFill="1" applyAlignment="1">
      <alignment horizontal="center"/>
    </xf>
    <xf numFmtId="49" fontId="1" fillId="0" borderId="0" xfId="0" applyNumberFormat="1" applyFont="1" applyFill="1" applyAlignment="1">
      <alignment horizontal="left"/>
    </xf>
    <xf numFmtId="0" fontId="1" fillId="0" borderId="0" xfId="0" applyFont="1" applyFill="1"/>
    <xf numFmtId="164" fontId="1" fillId="0" borderId="0" xfId="0" applyNumberFormat="1" applyFont="1" applyFill="1" applyAlignment="1">
      <alignment horizontal="center"/>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0" fontId="8" fillId="0" borderId="0" xfId="0" applyFont="1" applyFill="1"/>
    <xf numFmtId="0" fontId="9" fillId="0" borderId="0" xfId="0" applyFont="1" applyFill="1"/>
    <xf numFmtId="0" fontId="2" fillId="0" borderId="0" xfId="0" applyFont="1" applyBorder="1"/>
    <xf numFmtId="0" fontId="2" fillId="0" borderId="0" xfId="0" applyFont="1" applyFill="1"/>
    <xf numFmtId="164" fontId="2" fillId="0" borderId="0" xfId="0" applyNumberFormat="1" applyFont="1" applyFill="1" applyAlignment="1">
      <alignment horizontal="center"/>
    </xf>
    <xf numFmtId="49" fontId="11"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Border="1"/>
    <xf numFmtId="0" fontId="1" fillId="0" borderId="0" xfId="0" applyNumberFormat="1" applyFont="1" applyFill="1" applyAlignment="1" applyProtection="1">
      <alignment horizontal="center"/>
    </xf>
    <xf numFmtId="0" fontId="26" fillId="0" borderId="0" xfId="0" applyFont="1" applyFill="1"/>
    <xf numFmtId="0" fontId="26" fillId="0" borderId="0" xfId="0" applyFont="1" applyFill="1" applyBorder="1"/>
    <xf numFmtId="0" fontId="26" fillId="0" borderId="0" xfId="0" applyNumberFormat="1" applyFont="1" applyFill="1" applyAlignment="1" applyProtection="1">
      <alignment horizontal="center"/>
    </xf>
    <xf numFmtId="0" fontId="26" fillId="0" borderId="0" xfId="0" applyFont="1" applyFill="1" applyAlignment="1">
      <alignment horizontal="left"/>
    </xf>
    <xf numFmtId="164" fontId="1" fillId="0" borderId="0" xfId="0" applyNumberFormat="1" applyFont="1" applyFill="1" applyAlignment="1" applyProtection="1">
      <alignment horizontal="center"/>
    </xf>
    <xf numFmtId="0" fontId="0" fillId="0" borderId="0" xfId="0" applyNumberFormat="1" applyFill="1" applyAlignment="1" applyProtection="1">
      <alignment horizontal="center"/>
    </xf>
    <xf numFmtId="164" fontId="26" fillId="0" borderId="0" xfId="0" applyNumberFormat="1" applyFont="1" applyFill="1" applyAlignment="1" applyProtection="1">
      <alignment horizontal="center"/>
    </xf>
    <xf numFmtId="16" fontId="0" fillId="0" borderId="0" xfId="0" applyNumberFormat="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3"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164" fontId="3" fillId="0" borderId="0" xfId="0" applyNumberFormat="1" applyFont="1" applyAlignment="1">
      <alignment horizontal="center"/>
    </xf>
    <xf numFmtId="164" fontId="26" fillId="0" borderId="0" xfId="0" applyNumberFormat="1" applyFont="1" applyAlignment="1">
      <alignment horizontal="center"/>
    </xf>
    <xf numFmtId="0" fontId="26" fillId="0" borderId="0" xfId="0" applyFont="1"/>
    <xf numFmtId="0" fontId="25" fillId="0" borderId="0" xfId="0" applyFont="1"/>
    <xf numFmtId="49" fontId="26" fillId="0" borderId="0" xfId="0" applyNumberFormat="1" applyFont="1" applyFill="1" applyAlignment="1">
      <alignment horizontal="center"/>
    </xf>
    <xf numFmtId="164" fontId="26" fillId="0" borderId="0" xfId="0" applyNumberFormat="1" applyFont="1" applyFill="1" applyAlignment="1">
      <alignment horizontal="center"/>
    </xf>
    <xf numFmtId="0" fontId="26" fillId="0" borderId="0" xfId="0" applyFont="1" applyAlignment="1">
      <alignment horizontal="center"/>
    </xf>
    <xf numFmtId="164" fontId="4" fillId="0" borderId="0" xfId="0" applyNumberFormat="1" applyFont="1" applyAlignment="1">
      <alignment horizontal="center"/>
    </xf>
    <xf numFmtId="0" fontId="4" fillId="0" borderId="0" xfId="0" applyFont="1" applyFill="1" applyBorder="1"/>
    <xf numFmtId="49" fontId="4" fillId="0" borderId="0" xfId="0" applyNumberFormat="1" applyFont="1" applyFill="1" applyAlignment="1" applyProtection="1">
      <alignment horizontal="center"/>
    </xf>
    <xf numFmtId="16" fontId="4" fillId="0" borderId="0" xfId="0" applyNumberFormat="1" applyFont="1" applyAlignment="1">
      <alignment horizontal="center"/>
    </xf>
    <xf numFmtId="49" fontId="2" fillId="0" borderId="0" xfId="0" applyNumberFormat="1" applyFont="1" applyFill="1" applyAlignment="1">
      <alignment horizontal="center"/>
    </xf>
    <xf numFmtId="0" fontId="23" fillId="0" borderId="0" xfId="1" applyFont="1" applyAlignment="1" applyProtection="1"/>
    <xf numFmtId="0" fontId="29" fillId="0" borderId="0" xfId="0" applyFont="1"/>
    <xf numFmtId="0" fontId="27" fillId="0" borderId="0" xfId="0" applyFont="1"/>
    <xf numFmtId="0" fontId="30" fillId="0" borderId="0" xfId="0" applyFont="1"/>
    <xf numFmtId="0" fontId="39" fillId="0" borderId="0" xfId="0" applyFont="1" applyAlignment="1">
      <alignment horizontal="left" indent="11"/>
    </xf>
    <xf numFmtId="14" fontId="2" fillId="0" borderId="0" xfId="0" applyNumberFormat="1" applyFont="1" applyAlignment="1">
      <alignment horizontal="left"/>
    </xf>
    <xf numFmtId="164" fontId="2" fillId="0" borderId="0" xfId="0" applyNumberFormat="1" applyFont="1" applyAlignment="1"/>
    <xf numFmtId="0" fontId="2" fillId="0" borderId="0" xfId="0" applyNumberFormat="1" applyFont="1" applyAlignment="1" applyProtection="1"/>
    <xf numFmtId="0" fontId="2" fillId="0" borderId="0" xfId="0" applyFont="1" applyFill="1" applyAlignment="1"/>
    <xf numFmtId="164" fontId="40" fillId="0" borderId="0" xfId="0" applyNumberFormat="1" applyFont="1" applyAlignment="1"/>
    <xf numFmtId="0" fontId="40" fillId="0" borderId="0" xfId="0" applyFont="1"/>
    <xf numFmtId="49" fontId="40" fillId="0" borderId="0" xfId="0" applyNumberFormat="1" applyFont="1" applyFill="1" applyAlignment="1">
      <alignment horizontal="center"/>
    </xf>
    <xf numFmtId="49" fontId="40" fillId="0" borderId="0" xfId="0" applyNumberFormat="1" applyFont="1" applyFill="1" applyAlignment="1">
      <alignment horizontal="left"/>
    </xf>
    <xf numFmtId="164" fontId="40" fillId="0" borderId="0" xfId="0" applyNumberFormat="1" applyFont="1" applyAlignment="1">
      <alignment horizontal="center"/>
    </xf>
    <xf numFmtId="0" fontId="40" fillId="0" borderId="0" xfId="0" applyFont="1" applyFill="1" applyAlignment="1">
      <alignment horizontal="left"/>
    </xf>
    <xf numFmtId="164" fontId="41" fillId="0" borderId="0" xfId="0" applyNumberFormat="1" applyFont="1" applyAlignment="1">
      <alignment horizontal="center"/>
    </xf>
    <xf numFmtId="0" fontId="40" fillId="0" borderId="0" xfId="0" applyFont="1" applyFill="1"/>
    <xf numFmtId="49" fontId="41" fillId="0" borderId="0" xfId="0" applyNumberFormat="1" applyFont="1" applyFill="1" applyAlignment="1">
      <alignment horizontal="center"/>
    </xf>
    <xf numFmtId="49" fontId="41" fillId="0" borderId="0" xfId="0" applyNumberFormat="1" applyFont="1" applyFill="1" applyAlignment="1">
      <alignment horizontal="left"/>
    </xf>
    <xf numFmtId="0" fontId="41" fillId="0" borderId="0" xfId="0" applyFont="1" applyFill="1" applyAlignment="1">
      <alignment horizontal="left"/>
    </xf>
    <xf numFmtId="0" fontId="41" fillId="0" borderId="0" xfId="0" applyFont="1" applyFill="1"/>
    <xf numFmtId="14" fontId="38" fillId="0" borderId="0" xfId="0" applyNumberFormat="1" applyFont="1" applyFill="1" applyAlignment="1">
      <alignment horizontal="center"/>
    </xf>
    <xf numFmtId="49" fontId="38" fillId="0" borderId="0" xfId="0" applyNumberFormat="1" applyFont="1" applyFill="1" applyAlignment="1">
      <alignment horizontal="center"/>
    </xf>
    <xf numFmtId="0" fontId="38" fillId="0" borderId="0" xfId="0" applyFont="1" applyFill="1"/>
    <xf numFmtId="0" fontId="38" fillId="0" borderId="0" xfId="0" applyFont="1" applyFill="1" applyAlignment="1">
      <alignment horizontal="center"/>
    </xf>
    <xf numFmtId="0" fontId="38" fillId="0" borderId="0" xfId="0" applyNumberFormat="1" applyFont="1" applyFill="1" applyAlignment="1">
      <alignment horizontal="center"/>
    </xf>
    <xf numFmtId="164" fontId="42" fillId="0" borderId="0" xfId="0" applyNumberFormat="1" applyFont="1" applyFill="1" applyAlignment="1">
      <alignment horizontal="center"/>
    </xf>
    <xf numFmtId="14" fontId="4" fillId="0" borderId="0" xfId="0" applyNumberFormat="1" applyFont="1" applyAlignment="1">
      <alignment horizontal="center"/>
    </xf>
    <xf numFmtId="0" fontId="38" fillId="0" borderId="0" xfId="0" applyFont="1"/>
    <xf numFmtId="0" fontId="19" fillId="0" borderId="0" xfId="0" applyFont="1"/>
    <xf numFmtId="20" fontId="2" fillId="0" borderId="0" xfId="0" applyNumberFormat="1" applyFont="1" applyFill="1" applyAlignment="1">
      <alignment horizontal="center"/>
    </xf>
    <xf numFmtId="20" fontId="2" fillId="0" borderId="0" xfId="0" applyNumberFormat="1" applyFont="1" applyFill="1"/>
    <xf numFmtId="49" fontId="3" fillId="0" borderId="0" xfId="0" applyNumberFormat="1" applyFont="1" applyFill="1" applyAlignment="1">
      <alignment horizontal="left"/>
    </xf>
    <xf numFmtId="14" fontId="2" fillId="0" borderId="0" xfId="0" applyNumberFormat="1" applyFont="1" applyFill="1" applyBorder="1" applyAlignment="1">
      <alignment horizontal="left"/>
    </xf>
    <xf numFmtId="49" fontId="2" fillId="0" borderId="0" xfId="0" applyNumberFormat="1" applyFont="1" applyFill="1" applyAlignment="1">
      <alignment horizontal="left"/>
    </xf>
    <xf numFmtId="17" fontId="6" fillId="0" borderId="0" xfId="0" applyNumberFormat="1" applyFont="1" applyAlignment="1">
      <alignment horizontal="left"/>
    </xf>
    <xf numFmtId="0" fontId="6" fillId="0" borderId="0" xfId="0" applyFont="1" applyAlignment="1">
      <alignment vertical="center"/>
    </xf>
    <xf numFmtId="0" fontId="9" fillId="0" borderId="0" xfId="0" applyFont="1" applyFill="1" applyAlignment="1">
      <alignment horizontal="left"/>
    </xf>
    <xf numFmtId="0" fontId="6" fillId="0" borderId="0" xfId="0" applyFont="1" applyFill="1" applyAlignment="1">
      <alignment horizontal="center"/>
    </xf>
    <xf numFmtId="0" fontId="2" fillId="0" borderId="0" xfId="0" applyFont="1" applyFill="1" applyAlignment="1">
      <alignment horizontal="left" vertical="center"/>
    </xf>
    <xf numFmtId="14" fontId="3" fillId="0" borderId="0" xfId="0" applyNumberFormat="1" applyFont="1" applyFill="1" applyAlignment="1">
      <alignment horizontal="left"/>
    </xf>
    <xf numFmtId="165" fontId="2" fillId="0" borderId="0" xfId="0" applyNumberFormat="1" applyFont="1" applyAlignment="1">
      <alignment horizontal="left"/>
    </xf>
    <xf numFmtId="165" fontId="3" fillId="0" borderId="0" xfId="0" applyNumberFormat="1" applyFont="1" applyAlignment="1">
      <alignment horizontal="left"/>
    </xf>
    <xf numFmtId="0" fontId="6" fillId="0" borderId="0" xfId="0" applyFont="1" applyAlignment="1">
      <alignment horizontal="left" vertical="center"/>
    </xf>
    <xf numFmtId="14" fontId="3" fillId="0" borderId="0" xfId="0" applyNumberFormat="1" applyFont="1" applyAlignment="1">
      <alignment horizontal="left"/>
    </xf>
    <xf numFmtId="0" fontId="24" fillId="0" borderId="0" xfId="0" applyFont="1" applyFill="1" applyAlignment="1">
      <alignment horizontal="left"/>
    </xf>
    <xf numFmtId="0" fontId="8" fillId="0" borderId="0" xfId="0" applyFont="1" applyFill="1" applyAlignment="1">
      <alignment horizontal="center"/>
    </xf>
    <xf numFmtId="0" fontId="9" fillId="0" borderId="0" xfId="0" applyFont="1" applyFill="1" applyAlignment="1">
      <alignment horizontal="center"/>
    </xf>
    <xf numFmtId="0" fontId="8" fillId="0" borderId="0" xfId="0" applyFont="1" applyFill="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15" fontId="2" fillId="0" borderId="0" xfId="0" applyNumberFormat="1" applyFont="1" applyFill="1" applyAlignment="1">
      <alignment horizontal="center" vertical="center" wrapText="1"/>
    </xf>
    <xf numFmtId="15" fontId="2" fillId="0" borderId="0" xfId="0" applyNumberFormat="1" applyFont="1" applyAlignment="1">
      <alignment horizontal="center" vertical="center"/>
    </xf>
    <xf numFmtId="15" fontId="2" fillId="0" borderId="0" xfId="0" applyNumberFormat="1" applyFont="1" applyFill="1" applyAlignment="1">
      <alignment horizontal="center" vertical="center"/>
    </xf>
    <xf numFmtId="0" fontId="6" fillId="0" borderId="0" xfId="0" applyFont="1" applyAlignment="1">
      <alignment horizontal="center" vertical="center"/>
    </xf>
    <xf numFmtId="0" fontId="2" fillId="4" borderId="0" xfId="0" applyFont="1" applyFill="1" applyAlignment="1">
      <alignment horizontal="center"/>
    </xf>
    <xf numFmtId="0" fontId="27" fillId="0" borderId="0" xfId="0" applyFont="1" applyAlignment="1">
      <alignment horizontal="center"/>
    </xf>
    <xf numFmtId="0" fontId="27" fillId="0" borderId="0" xfId="0" applyFont="1" applyFill="1" applyAlignment="1">
      <alignment horizontal="center"/>
    </xf>
    <xf numFmtId="0" fontId="29" fillId="0" borderId="0" xfId="0" applyFont="1" applyAlignment="1">
      <alignment horizontal="center"/>
    </xf>
    <xf numFmtId="0" fontId="29" fillId="0" borderId="0" xfId="0" applyFont="1" applyFill="1" applyAlignment="1">
      <alignment horizontal="center"/>
    </xf>
    <xf numFmtId="0" fontId="32" fillId="0" borderId="0" xfId="0" applyFont="1" applyFill="1" applyAlignment="1">
      <alignment horizontal="center"/>
    </xf>
    <xf numFmtId="20" fontId="29" fillId="0" borderId="0" xfId="0" applyNumberFormat="1" applyFont="1" applyFill="1" applyAlignment="1">
      <alignment horizontal="center"/>
    </xf>
    <xf numFmtId="14" fontId="27" fillId="0" borderId="0" xfId="0" applyNumberFormat="1" applyFont="1" applyAlignment="1">
      <alignment horizontal="center"/>
    </xf>
    <xf numFmtId="17" fontId="27" fillId="0" borderId="0" xfId="0" applyNumberFormat="1" applyFont="1" applyAlignment="1">
      <alignment horizontal="center"/>
    </xf>
    <xf numFmtId="0" fontId="27" fillId="0" borderId="0" xfId="0" applyFont="1" applyAlignment="1">
      <alignment horizontal="center" vertical="center"/>
    </xf>
    <xf numFmtId="0" fontId="33" fillId="0" borderId="0" xfId="0" applyFont="1" applyFill="1" applyAlignment="1">
      <alignment horizontal="center"/>
    </xf>
    <xf numFmtId="0" fontId="34" fillId="0" borderId="0" xfId="0" applyFont="1" applyFill="1" applyAlignment="1">
      <alignment horizontal="center"/>
    </xf>
    <xf numFmtId="0" fontId="27" fillId="0" borderId="0" xfId="0" applyFont="1" applyFill="1" applyAlignment="1">
      <alignment horizontal="center" vertical="center"/>
    </xf>
    <xf numFmtId="0" fontId="2" fillId="5" borderId="0" xfId="0" applyFont="1" applyFill="1" applyAlignment="1">
      <alignment horizontal="center"/>
    </xf>
    <xf numFmtId="164" fontId="43" fillId="0" borderId="0" xfId="0" applyNumberFormat="1" applyFont="1" applyAlignment="1"/>
    <xf numFmtId="0" fontId="35" fillId="0" borderId="0" xfId="0" applyFont="1" applyFill="1" applyAlignment="1">
      <alignment horizontal="left"/>
    </xf>
    <xf numFmtId="0" fontId="35" fillId="0" borderId="0" xfId="0" applyFont="1" applyFill="1"/>
    <xf numFmtId="0" fontId="35" fillId="0" borderId="0" xfId="0" applyFont="1" applyFill="1" applyAlignment="1">
      <alignment horizontal="right"/>
    </xf>
    <xf numFmtId="49" fontId="35" fillId="0" borderId="0" xfId="0" applyNumberFormat="1" applyFont="1" applyFill="1" applyAlignment="1">
      <alignment horizontal="center"/>
    </xf>
    <xf numFmtId="49" fontId="35" fillId="0" borderId="0" xfId="0" applyNumberFormat="1" applyFont="1" applyFill="1" applyAlignment="1">
      <alignment horizontal="left"/>
    </xf>
    <xf numFmtId="0" fontId="35" fillId="0" borderId="0" xfId="0" applyFont="1" applyFill="1" applyAlignment="1"/>
    <xf numFmtId="16" fontId="2" fillId="0" borderId="0" xfId="0" applyNumberFormat="1" applyFont="1" applyAlignment="1">
      <alignment horizontal="left" vertical="center"/>
    </xf>
    <xf numFmtId="14" fontId="29" fillId="0" borderId="0" xfId="0" applyNumberFormat="1" applyFont="1" applyAlignment="1">
      <alignment horizontal="center"/>
    </xf>
    <xf numFmtId="15" fontId="3" fillId="0" borderId="0" xfId="0" applyNumberFormat="1" applyFont="1"/>
    <xf numFmtId="0" fontId="35" fillId="0" borderId="0" xfId="0" applyFont="1"/>
    <xf numFmtId="14" fontId="3" fillId="0" borderId="0" xfId="0" applyNumberFormat="1" applyFont="1" applyAlignment="1">
      <alignment horizontal="right"/>
    </xf>
    <xf numFmtId="0" fontId="36" fillId="0" borderId="0" xfId="0" applyFont="1"/>
    <xf numFmtId="0" fontId="24" fillId="0" borderId="0" xfId="0" applyFont="1" applyAlignment="1">
      <alignment horizontal="right"/>
    </xf>
    <xf numFmtId="14" fontId="2" fillId="0" borderId="0" xfId="0" applyNumberFormat="1" applyFont="1" applyFill="1" applyAlignment="1">
      <alignment horizontal="left"/>
    </xf>
    <xf numFmtId="20" fontId="27" fillId="0" borderId="0" xfId="0" applyNumberFormat="1" applyFont="1" applyAlignment="1">
      <alignment horizontal="center"/>
    </xf>
    <xf numFmtId="0" fontId="3" fillId="0" borderId="0" xfId="0" applyFont="1" applyFill="1" applyAlignment="1">
      <alignment horizontal="left" vertical="center"/>
    </xf>
    <xf numFmtId="14" fontId="29" fillId="0" borderId="0" xfId="0" applyNumberFormat="1" applyFont="1" applyAlignment="1">
      <alignment horizontal="center" vertical="center"/>
    </xf>
    <xf numFmtId="0" fontId="24" fillId="0" borderId="0" xfId="0" applyFont="1" applyFill="1" applyAlignment="1">
      <alignment horizontal="center" vertical="center"/>
    </xf>
    <xf numFmtId="0" fontId="2" fillId="0" borderId="0" xfId="0" applyFont="1" applyAlignment="1">
      <alignment horizontal="left" vertical="center"/>
    </xf>
    <xf numFmtId="0" fontId="3" fillId="0" borderId="0" xfId="0" applyFont="1" applyFill="1" applyAlignment="1">
      <alignment horizontal="left" vertical="center" wrapText="1"/>
    </xf>
    <xf numFmtId="0" fontId="3" fillId="0" borderId="0" xfId="0" applyFont="1" applyAlignment="1">
      <alignment horizontal="center"/>
    </xf>
    <xf numFmtId="0" fontId="2" fillId="0" borderId="0" xfId="0" applyFont="1" applyAlignment="1">
      <alignment horizontal="left"/>
    </xf>
    <xf numFmtId="0" fontId="2" fillId="6" borderId="0" xfId="0" applyFont="1" applyFill="1" applyBorder="1" applyAlignment="1">
      <alignment horizontal="center"/>
    </xf>
    <xf numFmtId="0" fontId="29" fillId="0" borderId="0" xfId="0" applyFont="1" applyFill="1" applyAlignment="1">
      <alignment horizontal="left"/>
    </xf>
    <xf numFmtId="0" fontId="29" fillId="0" borderId="0" xfId="0" applyFont="1" applyFill="1"/>
    <xf numFmtId="15" fontId="2" fillId="0" borderId="0" xfId="0" applyNumberFormat="1" applyFont="1" applyAlignment="1">
      <alignment horizontal="center" vertical="center" wrapText="1"/>
    </xf>
    <xf numFmtId="0" fontId="36" fillId="0" borderId="0" xfId="0" applyFont="1" applyAlignment="1">
      <alignment wrapText="1"/>
    </xf>
    <xf numFmtId="0" fontId="24" fillId="0" borderId="0" xfId="0" applyFont="1" applyAlignment="1">
      <alignment vertical="center" wrapText="1"/>
    </xf>
    <xf numFmtId="0" fontId="45" fillId="0" borderId="0" xfId="0" applyFont="1" applyAlignment="1">
      <alignment vertical="center" wrapText="1"/>
    </xf>
    <xf numFmtId="0" fontId="47" fillId="0" borderId="0" xfId="0" applyFont="1" applyAlignment="1">
      <alignment vertical="center" wrapText="1"/>
    </xf>
    <xf numFmtId="0" fontId="45" fillId="0" borderId="0" xfId="0" applyFont="1" applyAlignment="1">
      <alignment vertical="center"/>
    </xf>
    <xf numFmtId="0" fontId="45" fillId="0" borderId="0" xfId="0" applyFont="1" applyAlignment="1">
      <alignment horizontal="left" vertical="center" indent="2"/>
    </xf>
    <xf numFmtId="0" fontId="45" fillId="0" borderId="0" xfId="0" applyFont="1" applyAlignment="1">
      <alignment horizontal="left" vertical="center" indent="3"/>
    </xf>
    <xf numFmtId="0" fontId="19" fillId="0" borderId="0" xfId="0" applyFont="1" applyAlignment="1">
      <alignment vertical="center" wrapText="1"/>
    </xf>
    <xf numFmtId="0" fontId="48" fillId="0" borderId="0" xfId="0" applyFont="1" applyAlignment="1">
      <alignment vertical="center" wrapText="1"/>
    </xf>
    <xf numFmtId="0" fontId="47" fillId="0" borderId="0" xfId="0" applyFont="1" applyAlignment="1">
      <alignment horizontal="left" vertical="center" wrapText="1"/>
    </xf>
    <xf numFmtId="0" fontId="45"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wrapText="1"/>
    </xf>
    <xf numFmtId="0" fontId="49" fillId="0" borderId="0" xfId="0" applyFont="1" applyAlignment="1">
      <alignment horizontal="left" vertical="center" wrapText="1"/>
    </xf>
    <xf numFmtId="0" fontId="35" fillId="0" borderId="0" xfId="0" applyFont="1" applyAlignment="1">
      <alignment horizontal="left" vertical="center" wrapText="1"/>
    </xf>
    <xf numFmtId="0" fontId="23" fillId="0" borderId="0" xfId="1" applyAlignment="1" applyProtection="1">
      <alignment horizontal="left" vertical="center" wrapText="1"/>
    </xf>
    <xf numFmtId="0" fontId="51" fillId="0" borderId="0" xfId="0" applyFont="1" applyAlignment="1">
      <alignment horizontal="left" vertical="center" wrapText="1"/>
    </xf>
    <xf numFmtId="49" fontId="0" fillId="0" borderId="0" xfId="0" applyNumberFormat="1" applyAlignment="1">
      <alignment wrapText="1"/>
    </xf>
    <xf numFmtId="49" fontId="31" fillId="0" borderId="0" xfId="0" applyNumberFormat="1" applyFont="1" applyAlignment="1">
      <alignment wrapText="1"/>
    </xf>
    <xf numFmtId="49" fontId="31" fillId="0" borderId="0" xfId="0" applyNumberFormat="1" applyFont="1"/>
    <xf numFmtId="49" fontId="6" fillId="0" borderId="0" xfId="0" applyNumberFormat="1" applyFont="1" applyAlignment="1">
      <alignment wrapText="1"/>
    </xf>
    <xf numFmtId="0" fontId="2" fillId="0" borderId="0" xfId="0" applyFont="1" applyAlignment="1">
      <alignment horizontal="center"/>
    </xf>
    <xf numFmtId="0" fontId="27" fillId="0" borderId="0" xfId="0" applyFont="1" applyAlignment="1">
      <alignment horizontal="left"/>
    </xf>
    <xf numFmtId="0" fontId="2" fillId="0" borderId="0" xfId="0" applyFont="1" applyAlignment="1">
      <alignment horizontal="center"/>
    </xf>
    <xf numFmtId="0" fontId="1" fillId="0" borderId="0" xfId="0" applyFont="1" applyAlignment="1">
      <alignment horizontal="left"/>
    </xf>
    <xf numFmtId="0" fontId="1" fillId="0" borderId="0" xfId="0" applyFont="1" applyFill="1" applyAlignment="1">
      <alignment horizontal="center" vertical="center"/>
    </xf>
    <xf numFmtId="14" fontId="1" fillId="0" borderId="0" xfId="0" applyNumberFormat="1" applyFont="1" applyFill="1" applyAlignment="1">
      <alignment horizontal="left"/>
    </xf>
    <xf numFmtId="20" fontId="29" fillId="0" borderId="0" xfId="0" applyNumberFormat="1" applyFont="1" applyAlignment="1">
      <alignment horizontal="center"/>
    </xf>
    <xf numFmtId="16" fontId="2" fillId="0" borderId="0" xfId="0" applyNumberFormat="1" applyFont="1" applyAlignment="1">
      <alignment horizontal="left"/>
    </xf>
    <xf numFmtId="14" fontId="1" fillId="0" borderId="0" xfId="0" applyNumberFormat="1" applyFont="1" applyAlignment="1">
      <alignment horizontal="left"/>
    </xf>
    <xf numFmtId="14" fontId="2" fillId="0" borderId="0" xfId="0" applyNumberFormat="1" applyFont="1" applyAlignment="1">
      <alignment horizontal="left" vertical="center"/>
    </xf>
    <xf numFmtId="16" fontId="1" fillId="0" borderId="0" xfId="0" applyNumberFormat="1" applyFont="1" applyAlignment="1">
      <alignment horizontal="left"/>
    </xf>
    <xf numFmtId="20" fontId="27" fillId="0" borderId="0" xfId="0" applyNumberFormat="1" applyFont="1" applyFill="1" applyAlignment="1">
      <alignment horizontal="center"/>
    </xf>
    <xf numFmtId="164" fontId="2" fillId="0" borderId="0" xfId="2" applyNumberFormat="1" applyFont="1" applyAlignment="1">
      <alignment horizontal="left"/>
    </xf>
    <xf numFmtId="0" fontId="2" fillId="0" borderId="0" xfId="2" applyFont="1" applyAlignment="1">
      <alignment horizontal="center"/>
    </xf>
    <xf numFmtId="0" fontId="2" fillId="6" borderId="0" xfId="2" applyFont="1" applyFill="1" applyAlignment="1">
      <alignment horizontal="left"/>
    </xf>
    <xf numFmtId="49" fontId="2" fillId="0" borderId="0" xfId="2" applyNumberFormat="1" applyFont="1" applyAlignment="1">
      <alignment horizontal="center"/>
    </xf>
    <xf numFmtId="0" fontId="2" fillId="0" borderId="0" xfId="2" applyFont="1" applyAlignment="1">
      <alignment horizontal="left"/>
    </xf>
    <xf numFmtId="0" fontId="1" fillId="6" borderId="0" xfId="2" applyFill="1"/>
    <xf numFmtId="0" fontId="1" fillId="0" borderId="0" xfId="2" applyAlignment="1">
      <alignment horizontal="center"/>
    </xf>
    <xf numFmtId="0" fontId="1" fillId="0" borderId="0" xfId="2"/>
    <xf numFmtId="14" fontId="2" fillId="0" borderId="0" xfId="2" applyNumberFormat="1" applyFont="1" applyAlignment="1">
      <alignment horizontal="left"/>
    </xf>
    <xf numFmtId="0" fontId="2" fillId="0" borderId="0" xfId="2" applyFont="1"/>
    <xf numFmtId="16" fontId="1" fillId="0" borderId="0" xfId="2" applyNumberFormat="1" applyAlignment="1">
      <alignment horizontal="left"/>
    </xf>
    <xf numFmtId="166" fontId="2" fillId="0" borderId="0" xfId="2" applyNumberFormat="1" applyFont="1" applyAlignment="1">
      <alignment horizontal="left"/>
    </xf>
    <xf numFmtId="0" fontId="1" fillId="0" borderId="0" xfId="2" applyAlignment="1">
      <alignment horizontal="left"/>
    </xf>
    <xf numFmtId="164" fontId="1" fillId="0" borderId="0" xfId="2" applyNumberFormat="1" applyAlignment="1">
      <alignment horizontal="center"/>
    </xf>
    <xf numFmtId="164" fontId="2" fillId="0" borderId="0" xfId="2" applyNumberFormat="1" applyFont="1" applyAlignment="1">
      <alignment horizontal="center"/>
    </xf>
    <xf numFmtId="20" fontId="2" fillId="0" borderId="0" xfId="2" applyNumberFormat="1" applyFont="1"/>
    <xf numFmtId="49" fontId="1" fillId="0" borderId="0" xfId="2" quotePrefix="1" applyNumberFormat="1" applyAlignment="1">
      <alignment horizontal="center"/>
    </xf>
    <xf numFmtId="0" fontId="1" fillId="0" borderId="0" xfId="2" applyAlignment="1">
      <alignment horizontal="left"/>
    </xf>
    <xf numFmtId="0" fontId="1" fillId="0" borderId="0" xfId="2" applyAlignment="1" applyProtection="1">
      <alignment horizontal="center"/>
      <protection locked="0"/>
    </xf>
    <xf numFmtId="14" fontId="1" fillId="0" borderId="0" xfId="2" applyNumberFormat="1"/>
    <xf numFmtId="166" fontId="1" fillId="0" borderId="0" xfId="2" applyNumberFormat="1"/>
    <xf numFmtId="49" fontId="1" fillId="0" borderId="0" xfId="2" applyNumberFormat="1" applyAlignment="1">
      <alignment horizontal="center"/>
    </xf>
    <xf numFmtId="49" fontId="2" fillId="0" borderId="0" xfId="2" applyNumberFormat="1" applyFont="1" applyAlignment="1">
      <alignment horizontal="left"/>
    </xf>
    <xf numFmtId="0" fontId="7" fillId="0" borderId="0" xfId="2" applyFont="1"/>
    <xf numFmtId="164" fontId="1" fillId="0" borderId="0" xfId="2" applyNumberFormat="1" applyAlignment="1">
      <alignment horizontal="left"/>
    </xf>
    <xf numFmtId="49" fontId="1" fillId="0" borderId="0" xfId="2" applyNumberFormat="1" applyAlignment="1">
      <alignment vertical="center"/>
    </xf>
    <xf numFmtId="0" fontId="1" fillId="0" borderId="1" xfId="2" applyBorder="1" applyAlignment="1">
      <alignment horizontal="center" vertical="center"/>
    </xf>
    <xf numFmtId="0" fontId="1" fillId="0" borderId="1" xfId="2" applyBorder="1" applyAlignment="1">
      <alignment horizontal="left"/>
    </xf>
    <xf numFmtId="1" fontId="1" fillId="0" borderId="0" xfId="2" applyNumberFormat="1" applyAlignment="1">
      <alignment horizontal="right"/>
    </xf>
    <xf numFmtId="1" fontId="1" fillId="0" borderId="0" xfId="2" applyNumberFormat="1"/>
    <xf numFmtId="16" fontId="2" fillId="0" borderId="0" xfId="2" applyNumberFormat="1" applyFont="1"/>
    <xf numFmtId="164" fontId="2" fillId="0" borderId="0" xfId="2" applyNumberFormat="1" applyFont="1" applyAlignment="1">
      <alignment horizontal="right"/>
    </xf>
    <xf numFmtId="46" fontId="2" fillId="0" borderId="0" xfId="2" applyNumberFormat="1" applyFont="1"/>
    <xf numFmtId="0" fontId="1" fillId="0" borderId="4" xfId="2" applyBorder="1" applyAlignment="1">
      <alignment horizontal="center" vertical="center"/>
    </xf>
    <xf numFmtId="0" fontId="1" fillId="0" borderId="0" xfId="2" applyAlignment="1">
      <alignment horizontal="center" vertical="center"/>
    </xf>
    <xf numFmtId="0" fontId="2" fillId="0" borderId="0" xfId="2" applyFont="1" applyAlignment="1">
      <alignment horizontal="center" vertical="center"/>
    </xf>
    <xf numFmtId="1" fontId="1" fillId="0" borderId="0" xfId="2" applyNumberFormat="1" applyAlignment="1">
      <alignment horizontal="center"/>
    </xf>
    <xf numFmtId="0" fontId="1" fillId="0" borderId="5" xfId="2" applyBorder="1"/>
    <xf numFmtId="0" fontId="1" fillId="0" borderId="6" xfId="2" applyBorder="1"/>
    <xf numFmtId="0" fontId="1" fillId="0" borderId="7" xfId="2" applyBorder="1"/>
    <xf numFmtId="0" fontId="1" fillId="0" borderId="8" xfId="2" applyBorder="1"/>
    <xf numFmtId="0" fontId="1" fillId="0" borderId="9" xfId="2" applyBorder="1"/>
    <xf numFmtId="0" fontId="1" fillId="0" borderId="10" xfId="2" applyBorder="1"/>
    <xf numFmtId="49" fontId="1" fillId="0" borderId="19" xfId="2" applyNumberFormat="1" applyBorder="1" applyAlignment="1">
      <alignment vertical="center"/>
    </xf>
    <xf numFmtId="0" fontId="1" fillId="7" borderId="19" xfId="2" applyFill="1" applyBorder="1" applyAlignment="1">
      <alignment vertical="center"/>
    </xf>
    <xf numFmtId="49" fontId="6" fillId="0" borderId="19" xfId="2" applyNumberFormat="1" applyFont="1" applyBorder="1" applyAlignment="1">
      <alignment vertical="center"/>
    </xf>
    <xf numFmtId="0" fontId="1" fillId="0" borderId="19" xfId="2" applyBorder="1" applyAlignment="1">
      <alignment vertical="center"/>
    </xf>
    <xf numFmtId="0" fontId="1" fillId="7" borderId="21" xfId="2" applyFill="1" applyBorder="1" applyAlignment="1">
      <alignment vertical="center"/>
    </xf>
    <xf numFmtId="0" fontId="1" fillId="0" borderId="21" xfId="2" applyBorder="1" applyAlignment="1">
      <alignment vertical="center"/>
    </xf>
    <xf numFmtId="0" fontId="35" fillId="7" borderId="28" xfId="2" applyFont="1" applyFill="1" applyBorder="1" applyAlignment="1">
      <alignment vertical="center"/>
    </xf>
    <xf numFmtId="0" fontId="35" fillId="7" borderId="29" xfId="2" applyFont="1" applyFill="1" applyBorder="1" applyAlignment="1">
      <alignment vertical="center"/>
    </xf>
    <xf numFmtId="0" fontId="35" fillId="7" borderId="33" xfId="2" applyFont="1" applyFill="1" applyBorder="1" applyAlignment="1">
      <alignment vertical="center"/>
    </xf>
    <xf numFmtId="0" fontId="7" fillId="7" borderId="34" xfId="2" applyFont="1" applyFill="1" applyBorder="1" applyAlignment="1">
      <alignment vertical="center"/>
    </xf>
    <xf numFmtId="0" fontId="7" fillId="7" borderId="35" xfId="2" applyFont="1" applyFill="1" applyBorder="1" applyAlignment="1">
      <alignment vertical="center"/>
    </xf>
    <xf numFmtId="0" fontId="53" fillId="7" borderId="36" xfId="2" applyFont="1" applyFill="1" applyBorder="1" applyAlignment="1">
      <alignment vertical="center" wrapText="1"/>
    </xf>
    <xf numFmtId="0" fontId="1" fillId="0" borderId="38" xfId="2" applyBorder="1"/>
    <xf numFmtId="0" fontId="1" fillId="0" borderId="39" xfId="2" applyBorder="1"/>
    <xf numFmtId="0" fontId="1" fillId="8" borderId="38" xfId="2" applyFill="1" applyBorder="1" applyAlignment="1">
      <alignment vertical="center"/>
    </xf>
    <xf numFmtId="0" fontId="1" fillId="8" borderId="40" xfId="2" applyFill="1" applyBorder="1" applyAlignment="1">
      <alignment vertical="center"/>
    </xf>
    <xf numFmtId="0" fontId="35" fillId="7" borderId="41" xfId="2" applyFont="1" applyFill="1" applyBorder="1" applyAlignment="1">
      <alignment horizontal="center" vertical="center"/>
    </xf>
    <xf numFmtId="0" fontId="35" fillId="7" borderId="42" xfId="2" applyFont="1" applyFill="1" applyBorder="1" applyAlignment="1">
      <alignment horizontal="center" vertical="center"/>
    </xf>
    <xf numFmtId="0" fontId="35" fillId="7" borderId="43" xfId="2" applyFont="1" applyFill="1" applyBorder="1" applyAlignment="1">
      <alignment horizontal="center"/>
    </xf>
    <xf numFmtId="0" fontId="1" fillId="0" borderId="45" xfId="2" applyBorder="1"/>
    <xf numFmtId="0" fontId="1" fillId="0" borderId="46" xfId="2" applyBorder="1"/>
    <xf numFmtId="0" fontId="1" fillId="7" borderId="47" xfId="2" applyFill="1" applyBorder="1"/>
    <xf numFmtId="0" fontId="1" fillId="7" borderId="48" xfId="2" applyFill="1" applyBorder="1"/>
    <xf numFmtId="0" fontId="35" fillId="7" borderId="49" xfId="2" applyFont="1" applyFill="1" applyBorder="1" applyAlignment="1">
      <alignment horizontal="center" vertical="center"/>
    </xf>
    <xf numFmtId="0" fontId="35" fillId="7" borderId="16" xfId="2" applyFont="1" applyFill="1" applyBorder="1" applyAlignment="1">
      <alignment horizontal="center" vertical="center"/>
    </xf>
    <xf numFmtId="0" fontId="35" fillId="7" borderId="50" xfId="2" applyFont="1" applyFill="1" applyBorder="1" applyAlignment="1">
      <alignment horizontal="center" vertical="center"/>
    </xf>
    <xf numFmtId="0" fontId="35" fillId="7" borderId="51" xfId="2" applyFont="1" applyFill="1" applyBorder="1"/>
    <xf numFmtId="0" fontId="1" fillId="0" borderId="53" xfId="2" applyBorder="1"/>
    <xf numFmtId="0" fontId="1" fillId="0" borderId="22" xfId="2" applyBorder="1"/>
    <xf numFmtId="0" fontId="1" fillId="7" borderId="53" xfId="2" applyFill="1" applyBorder="1"/>
    <xf numFmtId="0" fontId="1" fillId="7" borderId="21" xfId="2" applyFill="1" applyBorder="1"/>
    <xf numFmtId="0" fontId="35" fillId="7" borderId="18" xfId="2" applyFont="1" applyFill="1" applyBorder="1" applyAlignment="1">
      <alignment horizontal="center" vertical="center"/>
    </xf>
    <xf numFmtId="0" fontId="35" fillId="7" borderId="54" xfId="2" applyFont="1" applyFill="1" applyBorder="1" applyAlignment="1">
      <alignment horizontal="center" vertical="center"/>
    </xf>
    <xf numFmtId="0" fontId="35" fillId="7" borderId="55" xfId="2" applyFont="1" applyFill="1" applyBorder="1" applyAlignment="1">
      <alignment horizontal="center" vertical="center"/>
    </xf>
    <xf numFmtId="0" fontId="35" fillId="7" borderId="56" xfId="2" applyFont="1" applyFill="1" applyBorder="1"/>
    <xf numFmtId="0" fontId="1" fillId="0" borderId="58" xfId="2" applyBorder="1"/>
    <xf numFmtId="0" fontId="1" fillId="0" borderId="59" xfId="2" applyBorder="1"/>
    <xf numFmtId="0" fontId="1" fillId="7" borderId="60" xfId="2" applyFill="1" applyBorder="1"/>
    <xf numFmtId="0" fontId="1" fillId="7" borderId="61" xfId="2" applyFill="1" applyBorder="1"/>
    <xf numFmtId="0" fontId="35" fillId="7" borderId="62" xfId="2" applyFont="1" applyFill="1" applyBorder="1" applyAlignment="1">
      <alignment horizontal="center" vertical="center"/>
    </xf>
    <xf numFmtId="0" fontId="2" fillId="7" borderId="63" xfId="2" applyFont="1" applyFill="1" applyBorder="1" applyAlignment="1">
      <alignment vertical="center"/>
    </xf>
    <xf numFmtId="0" fontId="2" fillId="7" borderId="64" xfId="2" applyFont="1" applyFill="1" applyBorder="1"/>
    <xf numFmtId="0" fontId="1" fillId="7" borderId="64" xfId="2" applyFill="1" applyBorder="1"/>
    <xf numFmtId="0" fontId="1" fillId="0" borderId="47" xfId="2" applyBorder="1"/>
    <xf numFmtId="0" fontId="1" fillId="0" borderId="65" xfId="2" applyBorder="1"/>
    <xf numFmtId="0" fontId="2" fillId="8" borderId="47" xfId="2" applyFont="1" applyFill="1" applyBorder="1"/>
    <xf numFmtId="0" fontId="2" fillId="8" borderId="48" xfId="2" applyFont="1" applyFill="1" applyBorder="1"/>
    <xf numFmtId="0" fontId="2" fillId="7" borderId="47" xfId="2" applyFont="1" applyFill="1" applyBorder="1" applyAlignment="1">
      <alignment vertical="center"/>
    </xf>
    <xf numFmtId="0" fontId="2" fillId="7" borderId="66" xfId="2" applyFont="1" applyFill="1" applyBorder="1" applyAlignment="1">
      <alignment vertical="center"/>
    </xf>
    <xf numFmtId="0" fontId="2" fillId="7" borderId="67" xfId="2" applyFont="1" applyFill="1" applyBorder="1"/>
    <xf numFmtId="0" fontId="1" fillId="7" borderId="67" xfId="2" applyFill="1" applyBorder="1"/>
    <xf numFmtId="0" fontId="1" fillId="0" borderId="68" xfId="2" applyBorder="1"/>
    <xf numFmtId="0" fontId="1" fillId="0" borderId="69" xfId="2" applyBorder="1"/>
    <xf numFmtId="0" fontId="2" fillId="8" borderId="68" xfId="2" applyFont="1" applyFill="1" applyBorder="1"/>
    <xf numFmtId="0" fontId="2" fillId="8" borderId="27" xfId="2" applyFont="1" applyFill="1" applyBorder="1"/>
    <xf numFmtId="0" fontId="2" fillId="7" borderId="58" xfId="2" applyFont="1" applyFill="1" applyBorder="1" applyAlignment="1">
      <alignment vertical="center"/>
    </xf>
    <xf numFmtId="0" fontId="2" fillId="7" borderId="71" xfId="2" applyFont="1" applyFill="1" applyBorder="1" applyAlignment="1">
      <alignment vertical="center"/>
    </xf>
    <xf numFmtId="0" fontId="1" fillId="7" borderId="72" xfId="2" applyFill="1" applyBorder="1" applyAlignment="1">
      <alignment horizontal="center" vertical="center"/>
    </xf>
    <xf numFmtId="0" fontId="2" fillId="7" borderId="73" xfId="2" applyFont="1" applyFill="1" applyBorder="1" applyAlignment="1">
      <alignment horizontal="center" vertical="center"/>
    </xf>
    <xf numFmtId="0" fontId="1" fillId="7" borderId="73" xfId="2" applyFill="1" applyBorder="1"/>
    <xf numFmtId="0" fontId="1" fillId="7" borderId="73" xfId="2" applyFill="1" applyBorder="1" applyAlignment="1">
      <alignment horizontal="left" vertical="center"/>
    </xf>
    <xf numFmtId="0" fontId="1" fillId="7" borderId="73" xfId="2" applyFill="1" applyBorder="1" applyAlignment="1">
      <alignment vertical="center"/>
    </xf>
    <xf numFmtId="0" fontId="1" fillId="7" borderId="73" xfId="2" applyFill="1" applyBorder="1" applyAlignment="1">
      <alignment horizontal="center" vertical="center"/>
    </xf>
    <xf numFmtId="0" fontId="2" fillId="7" borderId="73" xfId="2" applyFont="1" applyFill="1" applyBorder="1" applyAlignment="1">
      <alignment vertical="center"/>
    </xf>
    <xf numFmtId="0" fontId="2" fillId="7" borderId="73" xfId="2" applyFont="1" applyFill="1" applyBorder="1" applyAlignment="1">
      <alignment horizontal="left" vertical="center"/>
    </xf>
    <xf numFmtId="0" fontId="1" fillId="7" borderId="74" xfId="2" applyFill="1" applyBorder="1" applyAlignment="1">
      <alignment vertical="center"/>
    </xf>
    <xf numFmtId="0" fontId="1" fillId="7" borderId="76" xfId="2" applyFill="1" applyBorder="1"/>
    <xf numFmtId="0" fontId="6" fillId="7" borderId="45" xfId="2" applyFont="1" applyFill="1" applyBorder="1" applyAlignment="1">
      <alignment horizontal="center"/>
    </xf>
    <xf numFmtId="0" fontId="45" fillId="7" borderId="49" xfId="2" applyFont="1" applyFill="1" applyBorder="1"/>
    <xf numFmtId="0" fontId="45" fillId="7" borderId="42" xfId="2" applyFont="1" applyFill="1" applyBorder="1"/>
    <xf numFmtId="0" fontId="45" fillId="7" borderId="43" xfId="2" applyFont="1" applyFill="1" applyBorder="1"/>
    <xf numFmtId="0" fontId="45" fillId="7" borderId="77" xfId="2" applyFont="1" applyFill="1" applyBorder="1"/>
    <xf numFmtId="0" fontId="1" fillId="7" borderId="78" xfId="2" applyFill="1" applyBorder="1"/>
    <xf numFmtId="0" fontId="6" fillId="7" borderId="60" xfId="2" applyFont="1" applyFill="1" applyBorder="1" applyAlignment="1">
      <alignment horizontal="center"/>
    </xf>
    <xf numFmtId="0" fontId="45" fillId="7" borderId="62" xfId="2" applyFont="1" applyFill="1" applyBorder="1"/>
    <xf numFmtId="0" fontId="45" fillId="7" borderId="55" xfId="2" applyFont="1" applyFill="1" applyBorder="1"/>
    <xf numFmtId="0" fontId="45" fillId="7" borderId="56" xfId="2" applyFont="1" applyFill="1" applyBorder="1"/>
    <xf numFmtId="0" fontId="45" fillId="7" borderId="79" xfId="2" applyFont="1" applyFill="1" applyBorder="1"/>
    <xf numFmtId="0" fontId="6" fillId="7" borderId="44" xfId="2" applyFont="1" applyFill="1" applyBorder="1" applyAlignment="1">
      <alignment horizontal="center"/>
    </xf>
    <xf numFmtId="0" fontId="45" fillId="7" borderId="80" xfId="2" applyFont="1" applyFill="1" applyBorder="1"/>
    <xf numFmtId="0" fontId="45" fillId="7" borderId="81" xfId="2" applyFont="1" applyFill="1" applyBorder="1"/>
    <xf numFmtId="0" fontId="45" fillId="7" borderId="82" xfId="2" applyFont="1" applyFill="1" applyBorder="1"/>
    <xf numFmtId="0" fontId="45" fillId="7" borderId="83" xfId="2" applyFont="1" applyFill="1" applyBorder="1"/>
    <xf numFmtId="0" fontId="6" fillId="7" borderId="57" xfId="2" applyFont="1" applyFill="1" applyBorder="1" applyAlignment="1">
      <alignment horizontal="center"/>
    </xf>
    <xf numFmtId="0" fontId="1" fillId="0" borderId="87" xfId="2" applyBorder="1" applyAlignment="1">
      <alignment horizontal="center" vertical="center"/>
    </xf>
    <xf numFmtId="0" fontId="1" fillId="0" borderId="88" xfId="2" applyBorder="1" applyAlignment="1">
      <alignment horizontal="center" vertical="center"/>
    </xf>
    <xf numFmtId="0" fontId="1" fillId="0" borderId="89" xfId="2" applyBorder="1" applyAlignment="1">
      <alignment horizontal="center" vertical="center"/>
    </xf>
    <xf numFmtId="0" fontId="2" fillId="0" borderId="38" xfId="2" applyFont="1" applyBorder="1" applyAlignment="1">
      <alignment horizontal="center" vertical="center"/>
    </xf>
    <xf numFmtId="0" fontId="2" fillId="0" borderId="90" xfId="2" applyFont="1" applyBorder="1" applyAlignment="1">
      <alignment horizontal="center" vertical="center"/>
    </xf>
    <xf numFmtId="0" fontId="2" fillId="0" borderId="39" xfId="2" applyFont="1" applyBorder="1" applyAlignment="1">
      <alignment horizontal="center" vertical="center"/>
    </xf>
    <xf numFmtId="0" fontId="2" fillId="0" borderId="91" xfId="2" applyFont="1" applyBorder="1" applyAlignment="1">
      <alignment horizontal="center" vertical="center"/>
    </xf>
    <xf numFmtId="0" fontId="2" fillId="0" borderId="92" xfId="2" applyFont="1" applyBorder="1" applyAlignment="1">
      <alignment horizontal="center" vertical="center"/>
    </xf>
    <xf numFmtId="0" fontId="2" fillId="0" borderId="93" xfId="2" applyFont="1" applyBorder="1" applyAlignment="1">
      <alignment horizontal="center" vertical="center"/>
    </xf>
    <xf numFmtId="0" fontId="2" fillId="0" borderId="90" xfId="2" applyFont="1" applyBorder="1" applyAlignment="1">
      <alignment horizontal="right" vertical="center"/>
    </xf>
    <xf numFmtId="0" fontId="1" fillId="0" borderId="40" xfId="2" applyBorder="1"/>
    <xf numFmtId="0" fontId="35" fillId="7" borderId="94" xfId="2" applyFont="1" applyFill="1" applyBorder="1" applyAlignment="1">
      <alignment vertical="center"/>
    </xf>
    <xf numFmtId="0" fontId="45" fillId="7" borderId="9" xfId="2" applyFont="1" applyFill="1" applyBorder="1"/>
    <xf numFmtId="0" fontId="18" fillId="7" borderId="9" xfId="2" applyFont="1" applyFill="1" applyBorder="1"/>
    <xf numFmtId="0" fontId="54" fillId="7" borderId="9" xfId="2" applyFont="1" applyFill="1" applyBorder="1"/>
    <xf numFmtId="0" fontId="19" fillId="7" borderId="95" xfId="2" applyFont="1" applyFill="1" applyBorder="1"/>
    <xf numFmtId="0" fontId="1" fillId="7" borderId="97" xfId="2" applyFill="1" applyBorder="1" applyAlignment="1">
      <alignment vertical="center"/>
    </xf>
    <xf numFmtId="0" fontId="1" fillId="7" borderId="98" xfId="2" applyFill="1" applyBorder="1" applyAlignment="1">
      <alignment vertical="center"/>
    </xf>
    <xf numFmtId="0" fontId="55" fillId="7" borderId="98" xfId="2" applyFont="1" applyFill="1" applyBorder="1" applyAlignment="1">
      <alignment vertical="center"/>
    </xf>
    <xf numFmtId="0" fontId="1" fillId="7" borderId="99" xfId="2" applyFill="1" applyBorder="1" applyAlignment="1">
      <alignment vertical="center"/>
    </xf>
    <xf numFmtId="0" fontId="56" fillId="7" borderId="98" xfId="2" applyFont="1" applyFill="1" applyBorder="1" applyAlignment="1">
      <alignment vertical="center"/>
    </xf>
    <xf numFmtId="0" fontId="57" fillId="7" borderId="98" xfId="2" applyFont="1" applyFill="1" applyBorder="1" applyAlignment="1">
      <alignment vertical="center"/>
    </xf>
    <xf numFmtId="0" fontId="57" fillId="7" borderId="100" xfId="2" applyFont="1" applyFill="1" applyBorder="1" applyAlignment="1">
      <alignment vertical="center"/>
    </xf>
    <xf numFmtId="0" fontId="1" fillId="7" borderId="101" xfId="2" applyFill="1" applyBorder="1" applyAlignment="1">
      <alignment vertical="center"/>
    </xf>
    <xf numFmtId="0" fontId="1" fillId="7" borderId="102" xfId="2" applyFill="1" applyBorder="1" applyAlignment="1">
      <alignment vertical="center"/>
    </xf>
    <xf numFmtId="0" fontId="58" fillId="7" borderId="102" xfId="2" applyFont="1" applyFill="1" applyBorder="1" applyAlignment="1">
      <alignment vertical="center"/>
    </xf>
    <xf numFmtId="0" fontId="19" fillId="7" borderId="103" xfId="2" applyFont="1" applyFill="1" applyBorder="1" applyAlignment="1">
      <alignment vertical="center"/>
    </xf>
    <xf numFmtId="0" fontId="29" fillId="7" borderId="71" xfId="2" applyFont="1" applyFill="1" applyBorder="1"/>
    <xf numFmtId="0" fontId="29" fillId="7" borderId="73" xfId="2" applyFont="1" applyFill="1" applyBorder="1"/>
    <xf numFmtId="0" fontId="29" fillId="7" borderId="104" xfId="2" applyFont="1" applyFill="1" applyBorder="1"/>
    <xf numFmtId="0" fontId="29" fillId="7" borderId="106" xfId="2" applyFont="1" applyFill="1" applyBorder="1"/>
    <xf numFmtId="0" fontId="29" fillId="7" borderId="107" xfId="2" applyFont="1" applyFill="1" applyBorder="1"/>
    <xf numFmtId="0" fontId="29" fillId="7" borderId="108" xfId="2" applyFont="1" applyFill="1" applyBorder="1"/>
    <xf numFmtId="0" fontId="29" fillId="7" borderId="109" xfId="2" applyFont="1" applyFill="1" applyBorder="1"/>
    <xf numFmtId="0" fontId="1" fillId="7" borderId="0" xfId="2" applyFill="1"/>
    <xf numFmtId="0" fontId="1" fillId="0" borderId="0" xfId="2" applyAlignment="1">
      <alignment horizontal="left"/>
    </xf>
    <xf numFmtId="0" fontId="1" fillId="0" borderId="0" xfId="2" applyAlignment="1">
      <alignment horizontal="center"/>
    </xf>
    <xf numFmtId="164" fontId="1" fillId="0" borderId="4" xfId="2" applyNumberFormat="1" applyBorder="1" applyAlignment="1">
      <alignment horizontal="center" vertical="center"/>
    </xf>
    <xf numFmtId="164" fontId="1" fillId="0" borderId="0" xfId="2" applyNumberFormat="1" applyAlignment="1">
      <alignment horizontal="center" vertical="center"/>
    </xf>
    <xf numFmtId="0" fontId="1" fillId="0" borderId="6" xfId="2" applyBorder="1" applyAlignment="1">
      <alignment horizontal="center" vertical="center"/>
    </xf>
    <xf numFmtId="164" fontId="1" fillId="0" borderId="6" xfId="2" applyNumberFormat="1" applyBorder="1" applyAlignment="1">
      <alignment horizontal="center" vertical="center"/>
    </xf>
    <xf numFmtId="3" fontId="1" fillId="0" borderId="0" xfId="2" applyNumberFormat="1" applyAlignment="1">
      <alignment horizontal="center"/>
    </xf>
    <xf numFmtId="0" fontId="1" fillId="0" borderId="0" xfId="2" applyAlignment="1">
      <alignment horizontal="left"/>
    </xf>
    <xf numFmtId="0" fontId="1" fillId="0" borderId="0" xfId="2" applyAlignment="1">
      <alignment horizontal="center"/>
    </xf>
    <xf numFmtId="0" fontId="2" fillId="5" borderId="0" xfId="2" applyFont="1" applyFill="1" applyAlignment="1">
      <alignment horizontal="left"/>
    </xf>
    <xf numFmtId="20" fontId="2" fillId="0" borderId="0" xfId="2" applyNumberFormat="1" applyFont="1" applyAlignment="1">
      <alignment horizontal="center"/>
    </xf>
    <xf numFmtId="0" fontId="1" fillId="0" borderId="0" xfId="2" applyAlignment="1">
      <alignment horizontal="center" textRotation="90"/>
    </xf>
    <xf numFmtId="0" fontId="2" fillId="0" borderId="0" xfId="2" applyFont="1" applyAlignment="1">
      <alignment horizontal="center" textRotation="90"/>
    </xf>
    <xf numFmtId="14" fontId="1" fillId="0" borderId="0" xfId="2" applyNumberFormat="1" applyAlignment="1">
      <alignment horizontal="center"/>
    </xf>
    <xf numFmtId="20" fontId="1" fillId="0" borderId="0" xfId="2" applyNumberFormat="1" applyAlignment="1">
      <alignment horizontal="center"/>
    </xf>
    <xf numFmtId="0" fontId="29" fillId="0" borderId="0" xfId="2" applyFont="1"/>
    <xf numFmtId="0" fontId="2" fillId="0" borderId="0" xfId="2" applyFont="1" applyAlignment="1">
      <alignment horizontal="centerContinuous"/>
    </xf>
    <xf numFmtId="0" fontId="1" fillId="0" borderId="0" xfId="2" applyAlignment="1">
      <alignment horizontal="centerContinuous"/>
    </xf>
    <xf numFmtId="0" fontId="1" fillId="0" borderId="2" xfId="2" applyBorder="1" applyAlignment="1">
      <alignment horizontal="left"/>
    </xf>
    <xf numFmtId="0" fontId="1" fillId="0" borderId="2" xfId="2" applyBorder="1"/>
    <xf numFmtId="164" fontId="2" fillId="0" borderId="0" xfId="2" applyNumberFormat="1" applyFont="1" applyAlignment="1">
      <alignment horizontal="centerContinuous"/>
    </xf>
    <xf numFmtId="0" fontId="2" fillId="0" borderId="2" xfId="2" applyFont="1" applyBorder="1"/>
    <xf numFmtId="164" fontId="2" fillId="0" borderId="0" xfId="2" applyNumberFormat="1" applyFont="1"/>
    <xf numFmtId="168" fontId="2" fillId="0" borderId="0" xfId="0" applyNumberFormat="1" applyFont="1" applyAlignment="1">
      <alignment horizontal="left"/>
    </xf>
    <xf numFmtId="0" fontId="1" fillId="0" borderId="0" xfId="2" applyFill="1" applyAlignment="1" applyProtection="1">
      <alignment horizontal="center"/>
      <protection locked="0"/>
    </xf>
    <xf numFmtId="0" fontId="1" fillId="0" borderId="0" xfId="2" applyFill="1" applyAlignment="1">
      <alignment horizontal="center"/>
    </xf>
    <xf numFmtId="0" fontId="1" fillId="0" borderId="0" xfId="2" applyFill="1"/>
    <xf numFmtId="0" fontId="2" fillId="0" borderId="0" xfId="2" applyFont="1" applyFill="1" applyAlignment="1">
      <alignment horizontal="center"/>
    </xf>
    <xf numFmtId="0" fontId="2" fillId="0" borderId="0" xfId="2" applyFont="1" applyFill="1" applyAlignment="1">
      <alignment horizontal="left"/>
    </xf>
    <xf numFmtId="0" fontId="7" fillId="0" borderId="0" xfId="2" applyFont="1" applyFill="1"/>
    <xf numFmtId="0" fontId="2" fillId="0" borderId="0" xfId="2" applyFont="1" applyFill="1"/>
    <xf numFmtId="0" fontId="1" fillId="0" borderId="1" xfId="2" applyFill="1" applyBorder="1" applyAlignment="1">
      <alignment horizontal="center" vertical="center"/>
    </xf>
    <xf numFmtId="0" fontId="1" fillId="0" borderId="1" xfId="2" applyFill="1" applyBorder="1" applyAlignment="1">
      <alignment horizontal="center"/>
    </xf>
    <xf numFmtId="0" fontId="1" fillId="0" borderId="0" xfId="2" applyAlignment="1">
      <alignment horizontal="center"/>
    </xf>
    <xf numFmtId="0" fontId="1" fillId="0" borderId="0" xfId="2" applyFont="1" applyAlignment="1">
      <alignment horizontal="center"/>
    </xf>
    <xf numFmtId="0" fontId="1" fillId="0" borderId="0" xfId="2" applyAlignment="1">
      <alignment horizontal="center"/>
    </xf>
    <xf numFmtId="0" fontId="1" fillId="0" borderId="0" xfId="0" applyFont="1" applyAlignment="1">
      <alignment horizontal="left" vertical="top" wrapText="1"/>
    </xf>
    <xf numFmtId="0" fontId="3" fillId="0" borderId="0" xfId="0" applyFont="1" applyAlignment="1">
      <alignment horizontal="left" vertical="top" wrapText="1"/>
    </xf>
    <xf numFmtId="0" fontId="44" fillId="0" borderId="0" xfId="0" applyFont="1" applyAlignment="1">
      <alignment horizontal="center"/>
    </xf>
    <xf numFmtId="0" fontId="2" fillId="0" borderId="0" xfId="0" applyFont="1" applyAlignment="1">
      <alignment horizontal="left" vertical="center" wrapText="1"/>
    </xf>
    <xf numFmtId="167" fontId="6" fillId="0" borderId="0" xfId="0" applyNumberFormat="1" applyFont="1" applyAlignment="1">
      <alignment horizontal="left"/>
    </xf>
    <xf numFmtId="0" fontId="1" fillId="0" borderId="0" xfId="2" applyAlignment="1">
      <alignment horizontal="left"/>
    </xf>
    <xf numFmtId="0" fontId="1" fillId="0" borderId="0" xfId="2" applyAlignment="1">
      <alignment horizontal="center"/>
    </xf>
    <xf numFmtId="0" fontId="52" fillId="0" borderId="6" xfId="2" applyFont="1" applyBorder="1" applyAlignment="1">
      <alignment horizontal="center"/>
    </xf>
    <xf numFmtId="0" fontId="6" fillId="0" borderId="9" xfId="2" applyFont="1" applyBorder="1" applyAlignment="1">
      <alignment horizontal="center"/>
    </xf>
    <xf numFmtId="0" fontId="1" fillId="0" borderId="11" xfId="2" applyBorder="1" applyAlignment="1">
      <alignment vertical="center"/>
    </xf>
    <xf numFmtId="0" fontId="1" fillId="0" borderId="12" xfId="2" applyBorder="1" applyAlignment="1">
      <alignment vertical="center"/>
    </xf>
    <xf numFmtId="0" fontId="1" fillId="0" borderId="13" xfId="2" applyBorder="1" applyAlignment="1">
      <alignment vertical="center"/>
    </xf>
    <xf numFmtId="14" fontId="1" fillId="0" borderId="12" xfId="2" applyNumberFormat="1" applyBorder="1" applyAlignment="1">
      <alignment horizontal="left" vertical="center"/>
    </xf>
    <xf numFmtId="0" fontId="1" fillId="0" borderId="14" xfId="2" applyBorder="1" applyAlignment="1">
      <alignment horizontal="left" vertical="center"/>
    </xf>
    <xf numFmtId="0" fontId="1" fillId="0" borderId="15" xfId="2" applyBorder="1" applyAlignment="1">
      <alignment horizontal="left" vertical="center"/>
    </xf>
    <xf numFmtId="0" fontId="1" fillId="0" borderId="16" xfId="2" applyBorder="1" applyAlignment="1">
      <alignment vertical="center"/>
    </xf>
    <xf numFmtId="0" fontId="1" fillId="0" borderId="17" xfId="2" applyBorder="1" applyAlignment="1">
      <alignment vertical="center"/>
    </xf>
    <xf numFmtId="0" fontId="1" fillId="0" borderId="18" xfId="2" applyBorder="1" applyAlignment="1">
      <alignment vertical="center"/>
    </xf>
    <xf numFmtId="168" fontId="1" fillId="0" borderId="17" xfId="2" applyNumberFormat="1" applyBorder="1" applyAlignment="1">
      <alignment horizontal="center" vertical="center"/>
    </xf>
    <xf numFmtId="168" fontId="1" fillId="0" borderId="19" xfId="2" applyNumberFormat="1" applyBorder="1" applyAlignment="1">
      <alignment horizontal="center" vertical="center"/>
    </xf>
    <xf numFmtId="168" fontId="1" fillId="0" borderId="20" xfId="2" applyNumberFormat="1" applyBorder="1" applyAlignment="1">
      <alignment horizontal="center" vertical="center"/>
    </xf>
    <xf numFmtId="0" fontId="1" fillId="0" borderId="19" xfId="2" applyBorder="1" applyAlignment="1">
      <alignment vertical="center"/>
    </xf>
    <xf numFmtId="0" fontId="1" fillId="0" borderId="22" xfId="2" applyBorder="1" applyAlignment="1">
      <alignment vertical="center"/>
    </xf>
    <xf numFmtId="0" fontId="1" fillId="0" borderId="17" xfId="2" applyBorder="1" applyAlignment="1">
      <alignment horizontal="left" vertical="center"/>
    </xf>
    <xf numFmtId="0" fontId="1" fillId="0" borderId="19" xfId="2" applyBorder="1" applyAlignment="1">
      <alignment horizontal="left" vertical="center"/>
    </xf>
    <xf numFmtId="0" fontId="1" fillId="0" borderId="21" xfId="2" applyBorder="1" applyAlignment="1">
      <alignment horizontal="left" vertical="center"/>
    </xf>
    <xf numFmtId="0" fontId="53" fillId="7" borderId="32" xfId="2" applyFont="1" applyFill="1" applyBorder="1" applyAlignment="1">
      <alignment horizontal="center" vertical="center" wrapText="1"/>
    </xf>
    <xf numFmtId="0" fontId="1" fillId="0" borderId="23" xfId="2" applyBorder="1" applyAlignment="1">
      <alignment vertical="center"/>
    </xf>
    <xf numFmtId="0" fontId="1" fillId="0" borderId="20" xfId="2" applyBorder="1" applyAlignment="1">
      <alignment vertical="center"/>
    </xf>
    <xf numFmtId="0" fontId="1" fillId="0" borderId="17" xfId="2" applyBorder="1" applyAlignment="1" applyProtection="1">
      <alignment horizontal="left" vertical="center"/>
      <protection locked="0"/>
    </xf>
    <xf numFmtId="0" fontId="1" fillId="0" borderId="19" xfId="2" applyBorder="1" applyAlignment="1" applyProtection="1">
      <alignment horizontal="left" vertical="center"/>
      <protection locked="0"/>
    </xf>
    <xf numFmtId="0" fontId="1" fillId="0" borderId="24" xfId="2" applyBorder="1" applyAlignment="1">
      <alignment vertical="center"/>
    </xf>
    <xf numFmtId="0" fontId="1" fillId="0" borderId="25" xfId="2" applyBorder="1" applyAlignment="1">
      <alignment horizontal="left" vertical="center"/>
    </xf>
    <xf numFmtId="0" fontId="1" fillId="0" borderId="26" xfId="2" applyBorder="1" applyAlignment="1">
      <alignment horizontal="left" vertical="center"/>
    </xf>
    <xf numFmtId="0" fontId="1" fillId="0" borderId="27" xfId="2" applyBorder="1" applyAlignment="1">
      <alignment horizontal="left" vertical="center"/>
    </xf>
    <xf numFmtId="0" fontId="1" fillId="0" borderId="30" xfId="2" applyBorder="1" applyAlignment="1">
      <alignment vertical="center"/>
    </xf>
    <xf numFmtId="0" fontId="53" fillId="7" borderId="31" xfId="2" applyFont="1" applyFill="1" applyBorder="1" applyAlignment="1">
      <alignment horizontal="center" vertical="center" wrapText="1"/>
    </xf>
    <xf numFmtId="0" fontId="1" fillId="0" borderId="37" xfId="2" applyBorder="1"/>
    <xf numFmtId="0" fontId="1" fillId="0" borderId="44" xfId="2" applyBorder="1"/>
    <xf numFmtId="0" fontId="1" fillId="0" borderId="52" xfId="2" applyBorder="1"/>
    <xf numFmtId="0" fontId="1" fillId="0" borderId="53" xfId="2" applyBorder="1"/>
    <xf numFmtId="0" fontId="1" fillId="0" borderId="19" xfId="2" applyBorder="1"/>
    <xf numFmtId="0" fontId="1" fillId="0" borderId="22" xfId="2" applyBorder="1"/>
    <xf numFmtId="0" fontId="35" fillId="0" borderId="75" xfId="2" applyFont="1" applyBorder="1" applyAlignment="1">
      <alignment horizontal="center" vertical="center" wrapText="1"/>
    </xf>
    <xf numFmtId="0" fontId="2" fillId="0" borderId="31" xfId="2" applyFont="1" applyBorder="1" applyAlignment="1">
      <alignment horizontal="center" vertical="center" textRotation="90"/>
    </xf>
    <xf numFmtId="0" fontId="1" fillId="0" borderId="57" xfId="2" applyBorder="1"/>
    <xf numFmtId="0" fontId="7" fillId="7" borderId="70" xfId="2" applyFont="1" applyFill="1" applyBorder="1" applyAlignment="1">
      <alignment horizontal="center" vertical="center"/>
    </xf>
    <xf numFmtId="0" fontId="2" fillId="7" borderId="96" xfId="2" applyFont="1" applyFill="1" applyBorder="1" applyAlignment="1">
      <alignment horizontal="center" vertical="center"/>
    </xf>
    <xf numFmtId="0" fontId="29" fillId="7" borderId="105" xfId="2" applyFont="1" applyFill="1" applyBorder="1" applyAlignment="1">
      <alignment horizontal="center"/>
    </xf>
    <xf numFmtId="0" fontId="29" fillId="7" borderId="107" xfId="2" applyFont="1" applyFill="1" applyBorder="1" applyAlignment="1">
      <alignment horizontal="center"/>
    </xf>
    <xf numFmtId="0" fontId="29" fillId="0" borderId="107" xfId="2" applyFont="1" applyBorder="1" applyAlignment="1">
      <alignment horizontal="center"/>
    </xf>
    <xf numFmtId="0" fontId="1" fillId="0" borderId="70" xfId="2" applyBorder="1" applyAlignment="1">
      <alignment horizontal="center" vertical="center" wrapText="1"/>
    </xf>
    <xf numFmtId="0" fontId="0" fillId="0" borderId="70" xfId="2" applyFont="1" applyBorder="1" applyAlignment="1">
      <alignment horizontal="center" vertical="center" wrapText="1"/>
    </xf>
    <xf numFmtId="0" fontId="0" fillId="0" borderId="84" xfId="2" applyFont="1" applyBorder="1" applyAlignment="1">
      <alignment horizontal="center" vertical="center" wrapText="1"/>
    </xf>
    <xf numFmtId="0" fontId="2" fillId="7" borderId="85" xfId="2" applyFont="1" applyFill="1" applyBorder="1" applyAlignment="1">
      <alignment horizontal="center" vertical="center"/>
    </xf>
    <xf numFmtId="0" fontId="1" fillId="0" borderId="86" xfId="2" applyBorder="1" applyAlignment="1">
      <alignment horizontal="center" vertical="center"/>
    </xf>
    <xf numFmtId="0" fontId="1" fillId="0" borderId="38" xfId="2" applyBorder="1" applyAlignment="1">
      <alignment horizontal="center" vertical="center"/>
    </xf>
    <xf numFmtId="0" fontId="1" fillId="0" borderId="90" xfId="2" applyBorder="1" applyAlignment="1">
      <alignment horizontal="center" vertical="center"/>
    </xf>
    <xf numFmtId="0" fontId="1" fillId="0" borderId="40" xfId="2" applyBorder="1" applyAlignment="1">
      <alignment horizontal="center" vertical="center"/>
    </xf>
  </cellXfs>
  <cellStyles count="4">
    <cellStyle name="Link" xfId="1" builtinId="8"/>
    <cellStyle name="Standard" xfId="0" builtinId="0"/>
    <cellStyle name="Standard 2" xfId="2" xr:uid="{00000000-0005-0000-0000-000002000000}"/>
    <cellStyle name="Standard 3" xfId="3" xr:uid="{00000000-0005-0000-0000-000003000000}"/>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4914900</xdr:colOff>
      <xdr:row>0</xdr:row>
      <xdr:rowOff>68580</xdr:rowOff>
    </xdr:from>
    <xdr:to>
      <xdr:col>3</xdr:col>
      <xdr:colOff>739140</xdr:colOff>
      <xdr:row>4</xdr:row>
      <xdr:rowOff>129540</xdr:rowOff>
    </xdr:to>
    <xdr:pic>
      <xdr:nvPicPr>
        <xdr:cNvPr id="4385" name="Grafik 1">
          <a:extLst>
            <a:ext uri="{FF2B5EF4-FFF2-40B4-BE49-F238E27FC236}">
              <a16:creationId xmlns:a16="http://schemas.microsoft.com/office/drawing/2014/main" id="{00000000-0008-0000-0000-000021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5940" y="68580"/>
          <a:ext cx="179832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66675</xdr:colOff>
      <xdr:row>0</xdr:row>
      <xdr:rowOff>19050</xdr:rowOff>
    </xdr:from>
    <xdr:to>
      <xdr:col>32</xdr:col>
      <xdr:colOff>167640</xdr:colOff>
      <xdr:row>5</xdr:row>
      <xdr:rowOff>32385</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1905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152400</xdr:colOff>
      <xdr:row>0</xdr:row>
      <xdr:rowOff>0</xdr:rowOff>
    </xdr:from>
    <xdr:to>
      <xdr:col>27</xdr:col>
      <xdr:colOff>253365</xdr:colOff>
      <xdr:row>5</xdr:row>
      <xdr:rowOff>13335</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6425" y="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85725</xdr:colOff>
      <xdr:row>22</xdr:row>
      <xdr:rowOff>85725</xdr:rowOff>
    </xdr:from>
    <xdr:to>
      <xdr:col>14</xdr:col>
      <xdr:colOff>19050</xdr:colOff>
      <xdr:row>22</xdr:row>
      <xdr:rowOff>200025</xdr:rowOff>
    </xdr:to>
    <xdr:sp macro="" textlink="">
      <xdr:nvSpPr>
        <xdr:cNvPr id="2" name="Rectangle 1028">
          <a:extLst>
            <a:ext uri="{FF2B5EF4-FFF2-40B4-BE49-F238E27FC236}">
              <a16:creationId xmlns:a16="http://schemas.microsoft.com/office/drawing/2014/main" id="{00000000-0008-0000-0C00-000002000000}"/>
            </a:ext>
          </a:extLst>
        </xdr:cNvPr>
        <xdr:cNvSpPr>
          <a:spLocks noChangeArrowheads="1"/>
        </xdr:cNvSpPr>
      </xdr:nvSpPr>
      <xdr:spPr bwMode="auto">
        <a:xfrm>
          <a:off x="2686050" y="6086475"/>
          <a:ext cx="133350" cy="1143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104775</xdr:colOff>
      <xdr:row>22</xdr:row>
      <xdr:rowOff>85725</xdr:rowOff>
    </xdr:from>
    <xdr:to>
      <xdr:col>22</xdr:col>
      <xdr:colOff>28575</xdr:colOff>
      <xdr:row>22</xdr:row>
      <xdr:rowOff>200025</xdr:rowOff>
    </xdr:to>
    <xdr:sp macro="" textlink="">
      <xdr:nvSpPr>
        <xdr:cNvPr id="3" name="Rectangle 1029">
          <a:extLst>
            <a:ext uri="{FF2B5EF4-FFF2-40B4-BE49-F238E27FC236}">
              <a16:creationId xmlns:a16="http://schemas.microsoft.com/office/drawing/2014/main" id="{00000000-0008-0000-0C00-000003000000}"/>
            </a:ext>
          </a:extLst>
        </xdr:cNvPr>
        <xdr:cNvSpPr>
          <a:spLocks noChangeArrowheads="1"/>
        </xdr:cNvSpPr>
      </xdr:nvSpPr>
      <xdr:spPr bwMode="auto">
        <a:xfrm>
          <a:off x="4305300" y="6086475"/>
          <a:ext cx="123825" cy="114300"/>
        </a:xfrm>
        <a:prstGeom prst="rect">
          <a:avLst/>
        </a:prstGeom>
        <a:solidFill>
          <a:srgbClr val="FFFFFF"/>
        </a:solidFill>
        <a:ln w="1908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0</xdr:row>
      <xdr:rowOff>85725</xdr:rowOff>
    </xdr:from>
    <xdr:to>
      <xdr:col>33</xdr:col>
      <xdr:colOff>142875</xdr:colOff>
      <xdr:row>1</xdr:row>
      <xdr:rowOff>104775</xdr:rowOff>
    </xdr:to>
    <xdr:pic>
      <xdr:nvPicPr>
        <xdr:cNvPr id="4" name="Grafik 6" descr="stblogo2014">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85725"/>
          <a:ext cx="13049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104775</xdr:rowOff>
    </xdr:from>
    <xdr:to>
      <xdr:col>9</xdr:col>
      <xdr:colOff>114300</xdr:colOff>
      <xdr:row>0</xdr:row>
      <xdr:rowOff>333375</xdr:rowOff>
    </xdr:to>
    <xdr:pic>
      <xdr:nvPicPr>
        <xdr:cNvPr id="5" name="Grafik 7" descr="Faust_300">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4775"/>
          <a:ext cx="17716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161925</xdr:colOff>
      <xdr:row>5</xdr:row>
      <xdr:rowOff>0</xdr:rowOff>
    </xdr:from>
    <xdr:to>
      <xdr:col>24</xdr:col>
      <xdr:colOff>38100</xdr:colOff>
      <xdr:row>6</xdr:row>
      <xdr:rowOff>19050</xdr:rowOff>
    </xdr:to>
    <xdr:sp macro="" textlink="">
      <xdr:nvSpPr>
        <xdr:cNvPr id="6" name="Rechteck 5">
          <a:extLst>
            <a:ext uri="{FF2B5EF4-FFF2-40B4-BE49-F238E27FC236}">
              <a16:creationId xmlns:a16="http://schemas.microsoft.com/office/drawing/2014/main" id="{00000000-0008-0000-0C00-000006000000}"/>
            </a:ext>
          </a:extLst>
        </xdr:cNvPr>
        <xdr:cNvSpPr/>
      </xdr:nvSpPr>
      <xdr:spPr>
        <a:xfrm>
          <a:off x="4362450" y="1524000"/>
          <a:ext cx="476250" cy="2857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24	</a:t>
          </a:r>
        </a:p>
      </xdr:txBody>
    </xdr:sp>
    <xdr:clientData fPrintsWithSheet="0"/>
  </xdr:twoCellAnchor>
  <xdr:oneCellAnchor>
    <xdr:from>
      <xdr:col>14</xdr:col>
      <xdr:colOff>142875</xdr:colOff>
      <xdr:row>17</xdr:row>
      <xdr:rowOff>114300</xdr:rowOff>
    </xdr:from>
    <xdr:ext cx="65" cy="172227"/>
    <xdr:sp macro="" textlink="">
      <xdr:nvSpPr>
        <xdr:cNvPr id="7" name="Textfeld 6">
          <a:extLst>
            <a:ext uri="{FF2B5EF4-FFF2-40B4-BE49-F238E27FC236}">
              <a16:creationId xmlns:a16="http://schemas.microsoft.com/office/drawing/2014/main" id="{00000000-0008-0000-0C00-000007000000}"/>
            </a:ext>
          </a:extLst>
        </xdr:cNvPr>
        <xdr:cNvSpPr txBox="1"/>
      </xdr:nvSpPr>
      <xdr:spPr>
        <a:xfrm>
          <a:off x="2943225" y="483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4495800</xdr:colOff>
      <xdr:row>0</xdr:row>
      <xdr:rowOff>28575</xdr:rowOff>
    </xdr:from>
    <xdr:to>
      <xdr:col>3</xdr:col>
      <xdr:colOff>510540</xdr:colOff>
      <xdr:row>4</xdr:row>
      <xdr:rowOff>3810</xdr:rowOff>
    </xdr:to>
    <xdr:pic>
      <xdr:nvPicPr>
        <xdr:cNvPr id="3" name="Grafik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2525" y="28575"/>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843915</xdr:colOff>
      <xdr:row>5</xdr:row>
      <xdr:rowOff>13335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9550" y="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152400</xdr:colOff>
      <xdr:row>0</xdr:row>
      <xdr:rowOff>66675</xdr:rowOff>
    </xdr:from>
    <xdr:to>
      <xdr:col>26</xdr:col>
      <xdr:colOff>205740</xdr:colOff>
      <xdr:row>5</xdr:row>
      <xdr:rowOff>80010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66675"/>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180975</xdr:colOff>
      <xdr:row>0</xdr:row>
      <xdr:rowOff>38100</xdr:rowOff>
    </xdr:from>
    <xdr:to>
      <xdr:col>26</xdr:col>
      <xdr:colOff>234315</xdr:colOff>
      <xdr:row>5</xdr:row>
      <xdr:rowOff>51435</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3810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95250</xdr:colOff>
      <xdr:row>0</xdr:row>
      <xdr:rowOff>95250</xdr:rowOff>
    </xdr:from>
    <xdr:to>
      <xdr:col>26</xdr:col>
      <xdr:colOff>148590</xdr:colOff>
      <xdr:row>5</xdr:row>
      <xdr:rowOff>108585</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9525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152400</xdr:colOff>
      <xdr:row>0</xdr:row>
      <xdr:rowOff>142875</xdr:rowOff>
    </xdr:from>
    <xdr:to>
      <xdr:col>33</xdr:col>
      <xdr:colOff>205740</xdr:colOff>
      <xdr:row>5</xdr:row>
      <xdr:rowOff>156210</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142875"/>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171450</xdr:colOff>
      <xdr:row>0</xdr:row>
      <xdr:rowOff>95250</xdr:rowOff>
    </xdr:from>
    <xdr:to>
      <xdr:col>33</xdr:col>
      <xdr:colOff>224790</xdr:colOff>
      <xdr:row>5</xdr:row>
      <xdr:rowOff>108585</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5450" y="9525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152400</xdr:colOff>
      <xdr:row>0</xdr:row>
      <xdr:rowOff>19050</xdr:rowOff>
    </xdr:from>
    <xdr:to>
      <xdr:col>33</xdr:col>
      <xdr:colOff>205740</xdr:colOff>
      <xdr:row>5</xdr:row>
      <xdr:rowOff>32385</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1905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180975</xdr:colOff>
      <xdr:row>0</xdr:row>
      <xdr:rowOff>0</xdr:rowOff>
    </xdr:from>
    <xdr:to>
      <xdr:col>34</xdr:col>
      <xdr:colOff>15240</xdr:colOff>
      <xdr:row>5</xdr:row>
      <xdr:rowOff>13335</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3050" y="0"/>
          <a:ext cx="1929765"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TB\Staffelleitung%20U14\Halle2018_19\U14m&#228;nnlich_%20Halle2018_19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schreibung"/>
      <sheetName val="Spielplan"/>
      <sheetName val="VR Gr.A"/>
      <sheetName val="VR Gr.B"/>
      <sheetName val="VR Gr.C"/>
      <sheetName val="VR Gr.D"/>
      <sheetName val="Hoffnungsrunde 1"/>
      <sheetName val="Hoffnungsrunde 2"/>
      <sheetName val="Zwischenrunde 1"/>
      <sheetName val="Zwischenrunde 2"/>
      <sheetName val="WM"/>
      <sheetName val="LLM"/>
      <sheetName val="Spielereinsatzliste"/>
      <sheetName val="Spielbericht"/>
      <sheetName val="Checkliste"/>
      <sheetName val="STB-Jugendregelungen"/>
      <sheetName val="LSO_auf_Basis_SpOF"/>
      <sheetName val="Abschlusstabelle"/>
      <sheetName val="Ausschreibung Zwischenrunde"/>
      <sheetName val="BZM "/>
      <sheetName val="Tabelle1"/>
    </sheetNames>
    <sheetDataSet>
      <sheetData sheetId="0"/>
      <sheetData sheetId="1"/>
      <sheetData sheetId="2">
        <row r="1">
          <cell r="A1" t="str">
            <v>Gruppe:</v>
          </cell>
          <cell r="B1">
            <v>0</v>
          </cell>
          <cell r="C1">
            <v>0</v>
          </cell>
          <cell r="D1" t="str">
            <v>A</v>
          </cell>
          <cell r="E1">
            <v>0</v>
          </cell>
          <cell r="Q1">
            <v>0</v>
          </cell>
          <cell r="R1">
            <v>0</v>
          </cell>
          <cell r="S1">
            <v>0</v>
          </cell>
          <cell r="T1">
            <v>0</v>
          </cell>
          <cell r="U1">
            <v>0</v>
          </cell>
          <cell r="V1">
            <v>0</v>
          </cell>
          <cell r="W1">
            <v>0</v>
          </cell>
          <cell r="Y1">
            <v>0</v>
          </cell>
          <cell r="Z1">
            <v>0</v>
          </cell>
          <cell r="AA1">
            <v>0</v>
          </cell>
        </row>
        <row r="2">
          <cell r="A2" t="str">
            <v>Mannschaften:</v>
          </cell>
          <cell r="B2">
            <v>0</v>
          </cell>
          <cell r="C2">
            <v>0</v>
          </cell>
          <cell r="D2" t="str">
            <v>TV Unterhaugstett 1</v>
          </cell>
          <cell r="E2">
            <v>0</v>
          </cell>
          <cell r="Q2">
            <v>0</v>
          </cell>
          <cell r="R2">
            <v>0</v>
          </cell>
          <cell r="S2">
            <v>0</v>
          </cell>
          <cell r="T2">
            <v>0</v>
          </cell>
          <cell r="U2">
            <v>0</v>
          </cell>
          <cell r="V2">
            <v>0</v>
          </cell>
          <cell r="W2">
            <v>0</v>
          </cell>
          <cell r="Y2">
            <v>0</v>
          </cell>
          <cell r="Z2">
            <v>0</v>
          </cell>
          <cell r="AA2">
            <v>0</v>
          </cell>
        </row>
        <row r="3">
          <cell r="A3">
            <v>0</v>
          </cell>
          <cell r="B3">
            <v>0</v>
          </cell>
          <cell r="C3">
            <v>0</v>
          </cell>
          <cell r="D3" t="str">
            <v>TV Unterhaugstett 2</v>
          </cell>
          <cell r="E3">
            <v>0</v>
          </cell>
          <cell r="Q3">
            <v>0</v>
          </cell>
          <cell r="R3">
            <v>0</v>
          </cell>
          <cell r="S3">
            <v>0</v>
          </cell>
          <cell r="T3">
            <v>0</v>
          </cell>
          <cell r="U3">
            <v>0</v>
          </cell>
          <cell r="V3">
            <v>0</v>
          </cell>
          <cell r="W3">
            <v>0</v>
          </cell>
          <cell r="Y3">
            <v>0</v>
          </cell>
          <cell r="Z3">
            <v>0</v>
          </cell>
          <cell r="AA3">
            <v>0</v>
          </cell>
        </row>
        <row r="4">
          <cell r="A4">
            <v>0</v>
          </cell>
          <cell r="B4">
            <v>0</v>
          </cell>
          <cell r="C4">
            <v>0</v>
          </cell>
          <cell r="D4" t="str">
            <v>TSV Westerstetten</v>
          </cell>
          <cell r="E4">
            <v>0</v>
          </cell>
          <cell r="Q4">
            <v>0</v>
          </cell>
          <cell r="R4">
            <v>0</v>
          </cell>
          <cell r="S4">
            <v>0</v>
          </cell>
          <cell r="T4">
            <v>0</v>
          </cell>
          <cell r="U4">
            <v>0</v>
          </cell>
          <cell r="V4">
            <v>0</v>
          </cell>
          <cell r="W4">
            <v>0</v>
          </cell>
          <cell r="Y4">
            <v>0</v>
          </cell>
          <cell r="Z4">
            <v>0</v>
          </cell>
          <cell r="AA4">
            <v>0</v>
          </cell>
        </row>
        <row r="5">
          <cell r="A5">
            <v>0</v>
          </cell>
          <cell r="B5">
            <v>0</v>
          </cell>
          <cell r="C5">
            <v>0</v>
          </cell>
          <cell r="D5" t="str">
            <v>TSV Calw</v>
          </cell>
          <cell r="E5">
            <v>0</v>
          </cell>
          <cell r="Q5">
            <v>0</v>
          </cell>
          <cell r="R5">
            <v>0</v>
          </cell>
          <cell r="S5">
            <v>0</v>
          </cell>
          <cell r="T5">
            <v>0</v>
          </cell>
          <cell r="U5">
            <v>0</v>
          </cell>
          <cell r="V5">
            <v>0</v>
          </cell>
          <cell r="W5">
            <v>0</v>
          </cell>
          <cell r="Y5">
            <v>0</v>
          </cell>
          <cell r="Z5">
            <v>0</v>
          </cell>
          <cell r="AA5">
            <v>0</v>
          </cell>
        </row>
        <row r="6">
          <cell r="A6">
            <v>0</v>
          </cell>
          <cell r="B6">
            <v>0</v>
          </cell>
          <cell r="C6">
            <v>0</v>
          </cell>
          <cell r="D6" t="str">
            <v>TV Vaihingen/Enz</v>
          </cell>
          <cell r="E6">
            <v>0</v>
          </cell>
          <cell r="Q6">
            <v>0</v>
          </cell>
          <cell r="R6">
            <v>0</v>
          </cell>
          <cell r="S6">
            <v>0</v>
          </cell>
          <cell r="T6">
            <v>0</v>
          </cell>
          <cell r="U6">
            <v>0</v>
          </cell>
          <cell r="V6">
            <v>0</v>
          </cell>
          <cell r="W6">
            <v>0</v>
          </cell>
          <cell r="Y6">
            <v>0</v>
          </cell>
          <cell r="Z6">
            <v>0</v>
          </cell>
          <cell r="AA6">
            <v>0</v>
          </cell>
        </row>
        <row r="7">
          <cell r="A7">
            <v>0</v>
          </cell>
          <cell r="B7">
            <v>0</v>
          </cell>
          <cell r="C7">
            <v>0</v>
          </cell>
          <cell r="D7">
            <v>0</v>
          </cell>
          <cell r="E7">
            <v>0</v>
          </cell>
          <cell r="Q7">
            <v>0</v>
          </cell>
          <cell r="R7">
            <v>0</v>
          </cell>
          <cell r="S7">
            <v>0</v>
          </cell>
          <cell r="T7">
            <v>0</v>
          </cell>
          <cell r="U7">
            <v>0</v>
          </cell>
          <cell r="V7">
            <v>0</v>
          </cell>
          <cell r="W7">
            <v>0</v>
          </cell>
          <cell r="Y7">
            <v>0</v>
          </cell>
          <cell r="Z7">
            <v>0</v>
          </cell>
          <cell r="AA7">
            <v>0</v>
          </cell>
        </row>
        <row r="8">
          <cell r="A8">
            <v>0</v>
          </cell>
          <cell r="B8">
            <v>0</v>
          </cell>
          <cell r="C8">
            <v>0</v>
          </cell>
          <cell r="D8">
            <v>0</v>
          </cell>
          <cell r="E8">
            <v>0</v>
          </cell>
          <cell r="Q8">
            <v>0</v>
          </cell>
          <cell r="R8">
            <v>0</v>
          </cell>
          <cell r="S8">
            <v>0</v>
          </cell>
          <cell r="T8">
            <v>0</v>
          </cell>
          <cell r="U8">
            <v>0</v>
          </cell>
          <cell r="V8">
            <v>0</v>
          </cell>
          <cell r="W8">
            <v>0</v>
          </cell>
          <cell r="Y8">
            <v>0</v>
          </cell>
          <cell r="Z8">
            <v>0</v>
          </cell>
          <cell r="AA8">
            <v>0</v>
          </cell>
        </row>
        <row r="9">
          <cell r="A9" t="str">
            <v>Spieltag:</v>
          </cell>
          <cell r="B9">
            <v>0</v>
          </cell>
          <cell r="C9">
            <v>0</v>
          </cell>
          <cell r="D9">
            <v>43415</v>
          </cell>
          <cell r="E9">
            <v>0</v>
          </cell>
          <cell r="Q9">
            <v>0</v>
          </cell>
          <cell r="R9">
            <v>0</v>
          </cell>
          <cell r="S9">
            <v>0</v>
          </cell>
          <cell r="T9">
            <v>0</v>
          </cell>
          <cell r="U9">
            <v>0</v>
          </cell>
          <cell r="V9">
            <v>0</v>
          </cell>
          <cell r="W9">
            <v>0</v>
          </cell>
          <cell r="Y9">
            <v>0</v>
          </cell>
          <cell r="Z9">
            <v>0</v>
          </cell>
          <cell r="AA9">
            <v>0</v>
          </cell>
        </row>
        <row r="10">
          <cell r="A10" t="str">
            <v>Spielort:</v>
          </cell>
          <cell r="B10">
            <v>0</v>
          </cell>
          <cell r="C10">
            <v>0</v>
          </cell>
          <cell r="D10" t="str">
            <v>Calw</v>
          </cell>
          <cell r="E10">
            <v>0</v>
          </cell>
          <cell r="Q10">
            <v>0</v>
          </cell>
          <cell r="R10">
            <v>0</v>
          </cell>
          <cell r="S10">
            <v>0</v>
          </cell>
          <cell r="T10">
            <v>0</v>
          </cell>
          <cell r="U10">
            <v>0</v>
          </cell>
          <cell r="V10">
            <v>0</v>
          </cell>
          <cell r="W10">
            <v>0</v>
          </cell>
          <cell r="Y10">
            <v>0</v>
          </cell>
          <cell r="Z10">
            <v>0</v>
          </cell>
          <cell r="AA10">
            <v>0</v>
          </cell>
        </row>
        <row r="11">
          <cell r="A11" t="str">
            <v>Verantwortlich:</v>
          </cell>
          <cell r="B11">
            <v>0</v>
          </cell>
          <cell r="C11">
            <v>0</v>
          </cell>
          <cell r="D11">
            <v>0</v>
          </cell>
          <cell r="E11">
            <v>0</v>
          </cell>
          <cell r="Q11">
            <v>0</v>
          </cell>
          <cell r="R11">
            <v>0</v>
          </cell>
          <cell r="S11">
            <v>0</v>
          </cell>
          <cell r="T11">
            <v>0</v>
          </cell>
          <cell r="U11">
            <v>0</v>
          </cell>
          <cell r="V11">
            <v>0</v>
          </cell>
          <cell r="W11">
            <v>0</v>
          </cell>
          <cell r="Y11">
            <v>0</v>
          </cell>
          <cell r="Z11">
            <v>0</v>
          </cell>
          <cell r="AA11">
            <v>0</v>
          </cell>
          <cell r="AB11">
            <v>0</v>
          </cell>
        </row>
        <row r="12">
          <cell r="A12" t="str">
            <v>Spielbeginn:</v>
          </cell>
          <cell r="B12">
            <v>0</v>
          </cell>
          <cell r="C12">
            <v>0</v>
          </cell>
          <cell r="D12">
            <v>0.41666666666666669</v>
          </cell>
          <cell r="E12">
            <v>0</v>
          </cell>
          <cell r="Q12">
            <v>0</v>
          </cell>
          <cell r="R12">
            <v>0</v>
          </cell>
          <cell r="S12">
            <v>0</v>
          </cell>
          <cell r="T12">
            <v>0</v>
          </cell>
          <cell r="U12">
            <v>0</v>
          </cell>
          <cell r="V12">
            <v>0</v>
          </cell>
          <cell r="W12">
            <v>0</v>
          </cell>
          <cell r="Y12">
            <v>0</v>
          </cell>
          <cell r="Z12">
            <v>0</v>
          </cell>
          <cell r="AA12">
            <v>0</v>
          </cell>
          <cell r="AB12">
            <v>0</v>
          </cell>
        </row>
        <row r="13">
          <cell r="A13" t="str">
            <v>Spielzeit:</v>
          </cell>
          <cell r="B13">
            <v>0</v>
          </cell>
          <cell r="C13">
            <v>0</v>
          </cell>
          <cell r="D13" t="str">
            <v>2 Sätze auf 11</v>
          </cell>
          <cell r="E13">
            <v>0</v>
          </cell>
          <cell r="Q13">
            <v>0</v>
          </cell>
          <cell r="R13">
            <v>0</v>
          </cell>
          <cell r="S13">
            <v>0</v>
          </cell>
          <cell r="T13">
            <v>0</v>
          </cell>
          <cell r="U13">
            <v>0</v>
          </cell>
          <cell r="V13">
            <v>0</v>
          </cell>
          <cell r="W13">
            <v>0</v>
          </cell>
          <cell r="Y13">
            <v>0</v>
          </cell>
          <cell r="Z13">
            <v>0</v>
          </cell>
          <cell r="AA13">
            <v>0</v>
          </cell>
        </row>
        <row r="14">
          <cell r="A14" t="str">
            <v>Besonderheiten:</v>
          </cell>
          <cell r="B14">
            <v>0</v>
          </cell>
          <cell r="C14">
            <v>0</v>
          </cell>
          <cell r="E14">
            <v>0</v>
          </cell>
          <cell r="Q14">
            <v>0</v>
          </cell>
          <cell r="R14">
            <v>0</v>
          </cell>
          <cell r="S14">
            <v>0</v>
          </cell>
          <cell r="T14">
            <v>0</v>
          </cell>
          <cell r="U14">
            <v>0</v>
          </cell>
          <cell r="V14">
            <v>0</v>
          </cell>
          <cell r="W14">
            <v>0</v>
          </cell>
          <cell r="Y14">
            <v>0</v>
          </cell>
          <cell r="Z14">
            <v>0</v>
          </cell>
          <cell r="AA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v>0</v>
          </cell>
          <cell r="Z15">
            <v>0</v>
          </cell>
          <cell r="AA15">
            <v>0</v>
          </cell>
        </row>
        <row r="16">
          <cell r="A16" t="str">
            <v>SNR</v>
          </cell>
          <cell r="B16" t="str">
            <v>DG</v>
          </cell>
          <cell r="C16" t="str">
            <v>Feld</v>
          </cell>
          <cell r="D16" t="str">
            <v>Mannschaft A</v>
          </cell>
          <cell r="E16">
            <v>0</v>
          </cell>
          <cell r="F16" t="str">
            <v>Mannschaft B</v>
          </cell>
          <cell r="G16">
            <v>0</v>
          </cell>
          <cell r="H16">
            <v>0</v>
          </cell>
          <cell r="I16">
            <v>0</v>
          </cell>
          <cell r="J16">
            <v>0</v>
          </cell>
          <cell r="K16">
            <v>0</v>
          </cell>
          <cell r="L16">
            <v>0</v>
          </cell>
          <cell r="M16">
            <v>0</v>
          </cell>
          <cell r="N16">
            <v>0</v>
          </cell>
          <cell r="O16">
            <v>0</v>
          </cell>
          <cell r="P16" t="str">
            <v>Schiri</v>
          </cell>
          <cell r="Q16">
            <v>0</v>
          </cell>
          <cell r="R16" t="str">
            <v xml:space="preserve">1.Satz </v>
          </cell>
          <cell r="S16">
            <v>0</v>
          </cell>
          <cell r="T16">
            <v>0</v>
          </cell>
          <cell r="U16">
            <v>0</v>
          </cell>
          <cell r="V16" t="str">
            <v xml:space="preserve">2.Satz </v>
          </cell>
          <cell r="W16">
            <v>0</v>
          </cell>
          <cell r="X16">
            <v>0</v>
          </cell>
          <cell r="Y16">
            <v>0</v>
          </cell>
          <cell r="Z16" t="str">
            <v>Punkte</v>
          </cell>
          <cell r="AA16">
            <v>0</v>
          </cell>
          <cell r="AD16">
            <v>1.7361111111111112E-2</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v>0</v>
          </cell>
          <cell r="Z17">
            <v>0</v>
          </cell>
          <cell r="AA17">
            <v>0</v>
          </cell>
        </row>
        <row r="18">
          <cell r="A18">
            <v>1</v>
          </cell>
          <cell r="B18">
            <v>1</v>
          </cell>
          <cell r="C18">
            <v>1</v>
          </cell>
          <cell r="D18" t="str">
            <v>TV Unterhaugstett 1</v>
          </cell>
          <cell r="E18" t="str">
            <v>-</v>
          </cell>
          <cell r="F18" t="str">
            <v>TV Unterhaugstett 2</v>
          </cell>
          <cell r="G18">
            <v>0</v>
          </cell>
          <cell r="H18">
            <v>0</v>
          </cell>
          <cell r="I18">
            <v>0</v>
          </cell>
          <cell r="J18">
            <v>0</v>
          </cell>
          <cell r="K18">
            <v>0</v>
          </cell>
          <cell r="L18">
            <v>0</v>
          </cell>
          <cell r="M18">
            <v>0</v>
          </cell>
          <cell r="N18">
            <v>0</v>
          </cell>
          <cell r="O18">
            <v>0</v>
          </cell>
          <cell r="P18" t="str">
            <v>TV Vaihingen/Enz</v>
          </cell>
          <cell r="Q18">
            <v>0</v>
          </cell>
          <cell r="R18" t="str">
            <v>:</v>
          </cell>
          <cell r="S18">
            <v>0</v>
          </cell>
          <cell r="U18">
            <v>0</v>
          </cell>
          <cell r="V18" t="str">
            <v>:</v>
          </cell>
          <cell r="W18">
            <v>0</v>
          </cell>
          <cell r="Y18">
            <v>0</v>
          </cell>
          <cell r="Z18" t="str">
            <v>:</v>
          </cell>
          <cell r="AA18">
            <v>0</v>
          </cell>
          <cell r="AC18">
            <v>43415</v>
          </cell>
          <cell r="AD18">
            <v>0.41666666666666669</v>
          </cell>
          <cell r="AE18" t="str">
            <v>Calw</v>
          </cell>
        </row>
        <row r="19">
          <cell r="A19">
            <v>2</v>
          </cell>
          <cell r="B19">
            <v>2</v>
          </cell>
          <cell r="C19">
            <v>1</v>
          </cell>
          <cell r="D19" t="str">
            <v>TSV Westerstetten</v>
          </cell>
          <cell r="E19" t="str">
            <v>-</v>
          </cell>
          <cell r="F19" t="str">
            <v>TSV Calw</v>
          </cell>
          <cell r="G19">
            <v>0</v>
          </cell>
          <cell r="H19">
            <v>0</v>
          </cell>
          <cell r="I19">
            <v>0</v>
          </cell>
          <cell r="J19">
            <v>0</v>
          </cell>
          <cell r="K19">
            <v>0</v>
          </cell>
          <cell r="L19">
            <v>0</v>
          </cell>
          <cell r="M19">
            <v>0</v>
          </cell>
          <cell r="N19">
            <v>0</v>
          </cell>
          <cell r="O19">
            <v>0</v>
          </cell>
          <cell r="P19" t="str">
            <v>TV Unterhaugstett 2</v>
          </cell>
          <cell r="Q19">
            <v>0</v>
          </cell>
          <cell r="R19" t="str">
            <v>:</v>
          </cell>
          <cell r="S19">
            <v>0</v>
          </cell>
          <cell r="U19">
            <v>0</v>
          </cell>
          <cell r="V19" t="str">
            <v>:</v>
          </cell>
          <cell r="W19">
            <v>0</v>
          </cell>
          <cell r="Y19">
            <v>0</v>
          </cell>
          <cell r="Z19" t="str">
            <v>:</v>
          </cell>
          <cell r="AA19">
            <v>0</v>
          </cell>
          <cell r="AC19">
            <v>43415</v>
          </cell>
          <cell r="AD19">
            <v>0.43402777777777779</v>
          </cell>
          <cell r="AE19" t="str">
            <v>Calw</v>
          </cell>
        </row>
        <row r="20">
          <cell r="A20">
            <v>0</v>
          </cell>
          <cell r="B20">
            <v>0</v>
          </cell>
          <cell r="D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AC20">
            <v>0</v>
          </cell>
        </row>
        <row r="21">
          <cell r="A21">
            <v>3</v>
          </cell>
          <cell r="B21">
            <v>3</v>
          </cell>
          <cell r="C21">
            <v>1</v>
          </cell>
          <cell r="D21" t="str">
            <v>TV Unterhaugstett 1</v>
          </cell>
          <cell r="E21" t="str">
            <v>-</v>
          </cell>
          <cell r="F21" t="str">
            <v>TV Vaihingen/Enz</v>
          </cell>
          <cell r="G21">
            <v>0</v>
          </cell>
          <cell r="H21">
            <v>0</v>
          </cell>
          <cell r="I21">
            <v>0</v>
          </cell>
          <cell r="J21">
            <v>0</v>
          </cell>
          <cell r="K21">
            <v>0</v>
          </cell>
          <cell r="L21">
            <v>0</v>
          </cell>
          <cell r="M21">
            <v>0</v>
          </cell>
          <cell r="N21">
            <v>0</v>
          </cell>
          <cell r="O21">
            <v>0</v>
          </cell>
          <cell r="P21" t="str">
            <v>TSV Calw</v>
          </cell>
          <cell r="Q21">
            <v>0</v>
          </cell>
          <cell r="R21" t="str">
            <v>:</v>
          </cell>
          <cell r="S21">
            <v>0</v>
          </cell>
          <cell r="U21">
            <v>0</v>
          </cell>
          <cell r="V21" t="str">
            <v>:</v>
          </cell>
          <cell r="W21">
            <v>0</v>
          </cell>
          <cell r="Y21">
            <v>0</v>
          </cell>
          <cell r="Z21" t="str">
            <v>:</v>
          </cell>
          <cell r="AA21">
            <v>0</v>
          </cell>
          <cell r="AC21">
            <v>43415</v>
          </cell>
          <cell r="AD21">
            <v>0.4513888888888889</v>
          </cell>
          <cell r="AE21" t="str">
            <v>Calw</v>
          </cell>
        </row>
        <row r="22">
          <cell r="A22">
            <v>4</v>
          </cell>
          <cell r="B22">
            <v>4</v>
          </cell>
          <cell r="C22">
            <v>1</v>
          </cell>
          <cell r="D22" t="str">
            <v>TV Unterhaugstett 2</v>
          </cell>
          <cell r="E22" t="str">
            <v>-</v>
          </cell>
          <cell r="F22" t="str">
            <v>TSV Westerstetten</v>
          </cell>
          <cell r="G22">
            <v>0</v>
          </cell>
          <cell r="H22">
            <v>0</v>
          </cell>
          <cell r="I22">
            <v>0</v>
          </cell>
          <cell r="J22">
            <v>0</v>
          </cell>
          <cell r="K22">
            <v>0</v>
          </cell>
          <cell r="L22">
            <v>0</v>
          </cell>
          <cell r="M22">
            <v>0</v>
          </cell>
          <cell r="N22">
            <v>0</v>
          </cell>
          <cell r="O22">
            <v>0</v>
          </cell>
          <cell r="P22" t="str">
            <v>TV Unterhaugstett 1</v>
          </cell>
          <cell r="Q22">
            <v>0</v>
          </cell>
          <cell r="R22" t="str">
            <v>:</v>
          </cell>
          <cell r="S22">
            <v>0</v>
          </cell>
          <cell r="U22">
            <v>0</v>
          </cell>
          <cell r="V22" t="str">
            <v>:</v>
          </cell>
          <cell r="W22">
            <v>0</v>
          </cell>
          <cell r="Y22">
            <v>0</v>
          </cell>
          <cell r="Z22" t="str">
            <v>:</v>
          </cell>
          <cell r="AA22">
            <v>0</v>
          </cell>
          <cell r="AC22">
            <v>43415</v>
          </cell>
          <cell r="AD22">
            <v>0.46875</v>
          </cell>
          <cell r="AE22" t="str">
            <v>Calw</v>
          </cell>
        </row>
        <row r="23">
          <cell r="A23">
            <v>0</v>
          </cell>
          <cell r="B23">
            <v>0</v>
          </cell>
          <cell r="D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AC23">
            <v>0</v>
          </cell>
        </row>
        <row r="24">
          <cell r="A24">
            <v>5</v>
          </cell>
          <cell r="B24">
            <v>5</v>
          </cell>
          <cell r="C24">
            <v>1</v>
          </cell>
          <cell r="D24" t="str">
            <v>TSV Calw</v>
          </cell>
          <cell r="E24" t="str">
            <v>-</v>
          </cell>
          <cell r="F24" t="str">
            <v>TV Vaihingen/Enz</v>
          </cell>
          <cell r="G24">
            <v>0</v>
          </cell>
          <cell r="H24">
            <v>0</v>
          </cell>
          <cell r="I24">
            <v>0</v>
          </cell>
          <cell r="J24">
            <v>0</v>
          </cell>
          <cell r="K24">
            <v>0</v>
          </cell>
          <cell r="L24">
            <v>0</v>
          </cell>
          <cell r="M24">
            <v>0</v>
          </cell>
          <cell r="N24">
            <v>0</v>
          </cell>
          <cell r="O24">
            <v>0</v>
          </cell>
          <cell r="P24" t="str">
            <v>TSV Westerstetten</v>
          </cell>
          <cell r="Q24">
            <v>0</v>
          </cell>
          <cell r="R24" t="str">
            <v>:</v>
          </cell>
          <cell r="S24">
            <v>0</v>
          </cell>
          <cell r="U24">
            <v>0</v>
          </cell>
          <cell r="V24" t="str">
            <v>:</v>
          </cell>
          <cell r="W24">
            <v>0</v>
          </cell>
          <cell r="Y24">
            <v>0</v>
          </cell>
          <cell r="Z24" t="str">
            <v>:</v>
          </cell>
          <cell r="AA24">
            <v>0</v>
          </cell>
          <cell r="AC24">
            <v>43415</v>
          </cell>
          <cell r="AD24">
            <v>0.4861111111111111</v>
          </cell>
          <cell r="AE24" t="str">
            <v>Calw</v>
          </cell>
        </row>
        <row r="25">
          <cell r="A25">
            <v>6</v>
          </cell>
          <cell r="B25">
            <v>6</v>
          </cell>
          <cell r="C25">
            <v>1</v>
          </cell>
          <cell r="D25" t="str">
            <v>TV Unterhaugstett 1</v>
          </cell>
          <cell r="E25" t="str">
            <v>-</v>
          </cell>
          <cell r="F25" t="str">
            <v>TSV Westerstetten</v>
          </cell>
          <cell r="G25">
            <v>0</v>
          </cell>
          <cell r="H25">
            <v>0</v>
          </cell>
          <cell r="I25">
            <v>0</v>
          </cell>
          <cell r="J25">
            <v>0</v>
          </cell>
          <cell r="K25">
            <v>0</v>
          </cell>
          <cell r="L25">
            <v>0</v>
          </cell>
          <cell r="M25">
            <v>0</v>
          </cell>
          <cell r="N25">
            <v>0</v>
          </cell>
          <cell r="O25">
            <v>0</v>
          </cell>
          <cell r="P25" t="str">
            <v>TV Vaihingen/Enz</v>
          </cell>
          <cell r="Q25">
            <v>0</v>
          </cell>
          <cell r="R25" t="str">
            <v>:</v>
          </cell>
          <cell r="S25">
            <v>0</v>
          </cell>
          <cell r="U25">
            <v>0</v>
          </cell>
          <cell r="V25" t="str">
            <v>:</v>
          </cell>
          <cell r="W25">
            <v>0</v>
          </cell>
          <cell r="Y25">
            <v>0</v>
          </cell>
          <cell r="Z25" t="str">
            <v>:</v>
          </cell>
          <cell r="AA25">
            <v>0</v>
          </cell>
          <cell r="AC25">
            <v>43415</v>
          </cell>
          <cell r="AD25">
            <v>0.50347222222222221</v>
          </cell>
          <cell r="AE25" t="str">
            <v>Calw</v>
          </cell>
        </row>
        <row r="26">
          <cell r="A26">
            <v>0</v>
          </cell>
          <cell r="B26">
            <v>0</v>
          </cell>
          <cell r="F26">
            <v>0</v>
          </cell>
          <cell r="G26">
            <v>0</v>
          </cell>
          <cell r="H26">
            <v>0</v>
          </cell>
          <cell r="I26">
            <v>0</v>
          </cell>
          <cell r="J26">
            <v>0</v>
          </cell>
          <cell r="K26">
            <v>0</v>
          </cell>
          <cell r="L26">
            <v>0</v>
          </cell>
          <cell r="M26">
            <v>0</v>
          </cell>
          <cell r="N26">
            <v>0</v>
          </cell>
          <cell r="Q26">
            <v>0</v>
          </cell>
          <cell r="R26">
            <v>0</v>
          </cell>
          <cell r="S26">
            <v>0</v>
          </cell>
          <cell r="T26">
            <v>0</v>
          </cell>
          <cell r="U26">
            <v>0</v>
          </cell>
          <cell r="V26">
            <v>0</v>
          </cell>
          <cell r="W26">
            <v>0</v>
          </cell>
          <cell r="X26">
            <v>0</v>
          </cell>
          <cell r="Y26">
            <v>0</v>
          </cell>
          <cell r="AC26">
            <v>0</v>
          </cell>
        </row>
        <row r="27">
          <cell r="A27">
            <v>7</v>
          </cell>
          <cell r="B27">
            <v>7</v>
          </cell>
          <cell r="C27">
            <v>1</v>
          </cell>
          <cell r="D27" t="str">
            <v>TV Unterhaugstett 2</v>
          </cell>
          <cell r="E27" t="str">
            <v>-</v>
          </cell>
          <cell r="F27" t="str">
            <v>TSV Calw</v>
          </cell>
          <cell r="G27">
            <v>0</v>
          </cell>
          <cell r="H27">
            <v>0</v>
          </cell>
          <cell r="I27">
            <v>0</v>
          </cell>
          <cell r="J27">
            <v>0</v>
          </cell>
          <cell r="K27">
            <v>0</v>
          </cell>
          <cell r="L27">
            <v>0</v>
          </cell>
          <cell r="M27">
            <v>0</v>
          </cell>
          <cell r="N27">
            <v>0</v>
          </cell>
          <cell r="O27">
            <v>0</v>
          </cell>
          <cell r="P27" t="str">
            <v>TV Unterhaugstett 1</v>
          </cell>
          <cell r="Q27">
            <v>0</v>
          </cell>
          <cell r="R27" t="str">
            <v>:</v>
          </cell>
          <cell r="S27">
            <v>0</v>
          </cell>
          <cell r="T27">
            <v>0</v>
          </cell>
          <cell r="U27">
            <v>0</v>
          </cell>
          <cell r="V27" t="str">
            <v>:</v>
          </cell>
          <cell r="W27">
            <v>0</v>
          </cell>
          <cell r="Y27">
            <v>0</v>
          </cell>
          <cell r="Z27" t="str">
            <v>:</v>
          </cell>
          <cell r="AA27">
            <v>0</v>
          </cell>
          <cell r="AC27">
            <v>43415</v>
          </cell>
          <cell r="AD27">
            <v>0.52083333333333337</v>
          </cell>
          <cell r="AE27" t="str">
            <v>Calw</v>
          </cell>
        </row>
        <row r="28">
          <cell r="A28">
            <v>8</v>
          </cell>
          <cell r="B28">
            <v>8</v>
          </cell>
          <cell r="C28">
            <v>1</v>
          </cell>
          <cell r="D28" t="str">
            <v>TV Vaihingen/Enz</v>
          </cell>
          <cell r="E28" t="str">
            <v>-</v>
          </cell>
          <cell r="F28" t="str">
            <v>TSV Westerstetten</v>
          </cell>
          <cell r="G28">
            <v>0</v>
          </cell>
          <cell r="H28">
            <v>0</v>
          </cell>
          <cell r="I28">
            <v>0</v>
          </cell>
          <cell r="J28">
            <v>0</v>
          </cell>
          <cell r="K28">
            <v>0</v>
          </cell>
          <cell r="L28">
            <v>0</v>
          </cell>
          <cell r="M28">
            <v>0</v>
          </cell>
          <cell r="N28">
            <v>0</v>
          </cell>
          <cell r="O28">
            <v>0</v>
          </cell>
          <cell r="P28" t="str">
            <v>TV Unterhaugstett 2</v>
          </cell>
          <cell r="Q28">
            <v>0</v>
          </cell>
          <cell r="R28" t="str">
            <v>:</v>
          </cell>
          <cell r="S28">
            <v>0</v>
          </cell>
          <cell r="U28">
            <v>0</v>
          </cell>
          <cell r="V28" t="str">
            <v>:</v>
          </cell>
          <cell r="W28">
            <v>0</v>
          </cell>
          <cell r="Y28">
            <v>0</v>
          </cell>
          <cell r="Z28" t="str">
            <v>:</v>
          </cell>
          <cell r="AA28">
            <v>0</v>
          </cell>
          <cell r="AC28">
            <v>43415</v>
          </cell>
          <cell r="AD28">
            <v>0.53819444444444453</v>
          </cell>
          <cell r="AE28" t="str">
            <v>Calw</v>
          </cell>
        </row>
        <row r="29">
          <cell r="A29">
            <v>0</v>
          </cell>
          <cell r="B29">
            <v>0</v>
          </cell>
          <cell r="D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AC29">
            <v>0</v>
          </cell>
        </row>
        <row r="30">
          <cell r="A30">
            <v>9</v>
          </cell>
          <cell r="B30">
            <v>9</v>
          </cell>
          <cell r="C30">
            <v>1</v>
          </cell>
          <cell r="D30" t="str">
            <v>TV Unterhaugstett 1</v>
          </cell>
          <cell r="E30" t="str">
            <v>-</v>
          </cell>
          <cell r="F30" t="str">
            <v>TSV Calw</v>
          </cell>
          <cell r="G30">
            <v>0</v>
          </cell>
          <cell r="H30">
            <v>0</v>
          </cell>
          <cell r="I30">
            <v>0</v>
          </cell>
          <cell r="J30">
            <v>0</v>
          </cell>
          <cell r="K30">
            <v>0</v>
          </cell>
          <cell r="L30">
            <v>0</v>
          </cell>
          <cell r="M30">
            <v>0</v>
          </cell>
          <cell r="N30">
            <v>0</v>
          </cell>
          <cell r="O30">
            <v>0</v>
          </cell>
          <cell r="P30" t="str">
            <v>TSV Westerstetten</v>
          </cell>
          <cell r="Q30">
            <v>0</v>
          </cell>
          <cell r="R30" t="str">
            <v>:</v>
          </cell>
          <cell r="S30">
            <v>0</v>
          </cell>
          <cell r="U30">
            <v>0</v>
          </cell>
          <cell r="V30" t="str">
            <v>:</v>
          </cell>
          <cell r="W30">
            <v>0</v>
          </cell>
          <cell r="Y30">
            <v>0</v>
          </cell>
          <cell r="Z30" t="str">
            <v>:</v>
          </cell>
          <cell r="AA30">
            <v>0</v>
          </cell>
          <cell r="AC30">
            <v>43415</v>
          </cell>
          <cell r="AD30">
            <v>0.55555555555555569</v>
          </cell>
          <cell r="AE30" t="str">
            <v>Calw</v>
          </cell>
        </row>
        <row r="31">
          <cell r="A31">
            <v>10</v>
          </cell>
          <cell r="B31">
            <v>10</v>
          </cell>
          <cell r="C31">
            <v>1</v>
          </cell>
          <cell r="D31" t="str">
            <v>TV Unterhaugstett 2</v>
          </cell>
          <cell r="E31" t="str">
            <v>-</v>
          </cell>
          <cell r="F31" t="str">
            <v>TV Vaihingen/Enz</v>
          </cell>
          <cell r="G31">
            <v>0</v>
          </cell>
          <cell r="H31">
            <v>0</v>
          </cell>
          <cell r="I31">
            <v>0</v>
          </cell>
          <cell r="J31">
            <v>0</v>
          </cell>
          <cell r="K31">
            <v>0</v>
          </cell>
          <cell r="L31">
            <v>0</v>
          </cell>
          <cell r="M31">
            <v>0</v>
          </cell>
          <cell r="N31">
            <v>0</v>
          </cell>
          <cell r="O31">
            <v>0</v>
          </cell>
          <cell r="P31" t="str">
            <v>TSV Calw</v>
          </cell>
          <cell r="Q31">
            <v>0</v>
          </cell>
          <cell r="R31" t="str">
            <v>:</v>
          </cell>
          <cell r="S31">
            <v>0</v>
          </cell>
          <cell r="U31">
            <v>0</v>
          </cell>
          <cell r="V31" t="str">
            <v>:</v>
          </cell>
          <cell r="W31">
            <v>0</v>
          </cell>
          <cell r="Y31">
            <v>0</v>
          </cell>
          <cell r="Z31" t="str">
            <v>:</v>
          </cell>
          <cell r="AA31">
            <v>0</v>
          </cell>
          <cell r="AC31">
            <v>43415</v>
          </cell>
          <cell r="AD31">
            <v>0.57291666666666685</v>
          </cell>
          <cell r="AE31" t="str">
            <v>Calw</v>
          </cell>
        </row>
        <row r="32">
          <cell r="A32" t="str">
            <v>Spieltag:</v>
          </cell>
          <cell r="B32">
            <v>0</v>
          </cell>
          <cell r="C32">
            <v>0</v>
          </cell>
          <cell r="D32">
            <v>43422</v>
          </cell>
          <cell r="E32">
            <v>0</v>
          </cell>
          <cell r="Q32">
            <v>0</v>
          </cell>
          <cell r="R32">
            <v>0</v>
          </cell>
          <cell r="S32">
            <v>0</v>
          </cell>
          <cell r="T32">
            <v>0</v>
          </cell>
          <cell r="U32">
            <v>0</v>
          </cell>
          <cell r="V32">
            <v>0</v>
          </cell>
          <cell r="W32">
            <v>0</v>
          </cell>
          <cell r="Y32">
            <v>0</v>
          </cell>
          <cell r="Z32">
            <v>0</v>
          </cell>
          <cell r="AA32">
            <v>0</v>
          </cell>
          <cell r="AD32">
            <v>0</v>
          </cell>
        </row>
        <row r="33">
          <cell r="A33" t="str">
            <v>Spielort:</v>
          </cell>
          <cell r="B33">
            <v>0</v>
          </cell>
          <cell r="C33">
            <v>0</v>
          </cell>
          <cell r="D33" t="str">
            <v>Vaihingen/Enz</v>
          </cell>
          <cell r="E33">
            <v>0</v>
          </cell>
          <cell r="Q33">
            <v>0</v>
          </cell>
          <cell r="R33">
            <v>0</v>
          </cell>
          <cell r="S33">
            <v>0</v>
          </cell>
          <cell r="T33">
            <v>0</v>
          </cell>
          <cell r="U33">
            <v>0</v>
          </cell>
          <cell r="V33">
            <v>0</v>
          </cell>
          <cell r="W33">
            <v>0</v>
          </cell>
          <cell r="Y33">
            <v>0</v>
          </cell>
          <cell r="Z33">
            <v>0</v>
          </cell>
          <cell r="AA33">
            <v>0</v>
          </cell>
          <cell r="AD33">
            <v>0</v>
          </cell>
        </row>
        <row r="34">
          <cell r="A34" t="str">
            <v>Verantwortlich:</v>
          </cell>
          <cell r="B34">
            <v>0</v>
          </cell>
          <cell r="C34">
            <v>0</v>
          </cell>
          <cell r="D34">
            <v>0</v>
          </cell>
          <cell r="E34">
            <v>0</v>
          </cell>
          <cell r="P34">
            <v>0</v>
          </cell>
          <cell r="Q34">
            <v>0</v>
          </cell>
          <cell r="R34">
            <v>0</v>
          </cell>
          <cell r="S34">
            <v>0</v>
          </cell>
          <cell r="T34">
            <v>0</v>
          </cell>
          <cell r="U34">
            <v>0</v>
          </cell>
          <cell r="V34">
            <v>0</v>
          </cell>
          <cell r="W34">
            <v>0</v>
          </cell>
          <cell r="Y34">
            <v>0</v>
          </cell>
          <cell r="Z34">
            <v>0</v>
          </cell>
          <cell r="AA34">
            <v>0</v>
          </cell>
          <cell r="AD34">
            <v>0</v>
          </cell>
        </row>
        <row r="35">
          <cell r="A35" t="str">
            <v>Spielbeginn:</v>
          </cell>
          <cell r="B35">
            <v>0</v>
          </cell>
          <cell r="C35">
            <v>0</v>
          </cell>
          <cell r="D35">
            <v>0.41666666666666669</v>
          </cell>
          <cell r="E35">
            <v>0</v>
          </cell>
          <cell r="Q35">
            <v>0</v>
          </cell>
          <cell r="R35">
            <v>0</v>
          </cell>
          <cell r="S35">
            <v>0</v>
          </cell>
          <cell r="T35">
            <v>0</v>
          </cell>
          <cell r="U35">
            <v>0</v>
          </cell>
          <cell r="V35">
            <v>0</v>
          </cell>
          <cell r="W35">
            <v>0</v>
          </cell>
          <cell r="Y35">
            <v>0</v>
          </cell>
          <cell r="Z35">
            <v>0</v>
          </cell>
          <cell r="AA35">
            <v>0</v>
          </cell>
        </row>
        <row r="36">
          <cell r="A36" t="str">
            <v>Spielzeit:</v>
          </cell>
          <cell r="B36">
            <v>0</v>
          </cell>
          <cell r="C36">
            <v>0</v>
          </cell>
          <cell r="D36" t="str">
            <v>2 Sätze auf 11</v>
          </cell>
          <cell r="E36">
            <v>0</v>
          </cell>
          <cell r="Q36">
            <v>0</v>
          </cell>
          <cell r="R36">
            <v>0</v>
          </cell>
          <cell r="S36">
            <v>0</v>
          </cell>
          <cell r="T36">
            <v>0</v>
          </cell>
          <cell r="U36">
            <v>0</v>
          </cell>
          <cell r="V36">
            <v>0</v>
          </cell>
          <cell r="W36">
            <v>0</v>
          </cell>
          <cell r="Y36">
            <v>0</v>
          </cell>
          <cell r="Z36">
            <v>0</v>
          </cell>
          <cell r="AA36">
            <v>0</v>
          </cell>
          <cell r="AD36">
            <v>0</v>
          </cell>
        </row>
        <row r="37">
          <cell r="A37" t="str">
            <v>Besonderheiten:</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v>0</v>
          </cell>
          <cell r="Z37">
            <v>0</v>
          </cell>
          <cell r="AA37">
            <v>0</v>
          </cell>
          <cell r="AD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Y38">
            <v>0</v>
          </cell>
          <cell r="Z38">
            <v>0</v>
          </cell>
          <cell r="AA38">
            <v>0</v>
          </cell>
          <cell r="AD38">
            <v>0</v>
          </cell>
        </row>
        <row r="39">
          <cell r="A39" t="str">
            <v>SNR</v>
          </cell>
          <cell r="B39" t="str">
            <v>DG</v>
          </cell>
          <cell r="C39" t="str">
            <v>Feld</v>
          </cell>
          <cell r="D39" t="str">
            <v>Mannschaft A</v>
          </cell>
          <cell r="E39">
            <v>0</v>
          </cell>
          <cell r="F39" t="str">
            <v>Mannschaft B</v>
          </cell>
          <cell r="G39">
            <v>0</v>
          </cell>
          <cell r="H39">
            <v>0</v>
          </cell>
          <cell r="I39">
            <v>0</v>
          </cell>
          <cell r="J39">
            <v>0</v>
          </cell>
          <cell r="K39">
            <v>0</v>
          </cell>
          <cell r="L39">
            <v>0</v>
          </cell>
          <cell r="M39">
            <v>0</v>
          </cell>
          <cell r="N39">
            <v>0</v>
          </cell>
          <cell r="O39">
            <v>0</v>
          </cell>
          <cell r="P39" t="str">
            <v>Schiri</v>
          </cell>
          <cell r="Q39">
            <v>0</v>
          </cell>
          <cell r="R39" t="str">
            <v xml:space="preserve">1.Satz </v>
          </cell>
          <cell r="S39">
            <v>0</v>
          </cell>
          <cell r="T39">
            <v>0</v>
          </cell>
          <cell r="U39">
            <v>0</v>
          </cell>
          <cell r="V39" t="str">
            <v xml:space="preserve">2.Satz </v>
          </cell>
          <cell r="W39">
            <v>0</v>
          </cell>
          <cell r="X39">
            <v>0</v>
          </cell>
          <cell r="Y39">
            <v>0</v>
          </cell>
          <cell r="Z39" t="str">
            <v>Punkte</v>
          </cell>
          <cell r="AA39">
            <v>0</v>
          </cell>
          <cell r="AD39">
            <v>1.7361111111111112E-2</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Y40">
            <v>0</v>
          </cell>
          <cell r="Z40">
            <v>0</v>
          </cell>
          <cell r="AA40">
            <v>0</v>
          </cell>
        </row>
        <row r="41">
          <cell r="A41">
            <v>41</v>
          </cell>
          <cell r="B41">
            <v>1</v>
          </cell>
          <cell r="C41">
            <v>1</v>
          </cell>
          <cell r="D41" t="str">
            <v>TV Unterhaugstett 2</v>
          </cell>
          <cell r="E41" t="str">
            <v>-</v>
          </cell>
          <cell r="F41" t="str">
            <v>TV Unterhaugstett 1</v>
          </cell>
          <cell r="G41">
            <v>0</v>
          </cell>
          <cell r="H41">
            <v>0</v>
          </cell>
          <cell r="I41">
            <v>0</v>
          </cell>
          <cell r="J41">
            <v>0</v>
          </cell>
          <cell r="K41">
            <v>0</v>
          </cell>
          <cell r="L41">
            <v>0</v>
          </cell>
          <cell r="M41">
            <v>0</v>
          </cell>
          <cell r="N41">
            <v>0</v>
          </cell>
          <cell r="O41">
            <v>0</v>
          </cell>
          <cell r="P41" t="str">
            <v>TSV Calw</v>
          </cell>
          <cell r="Q41">
            <v>0</v>
          </cell>
          <cell r="R41" t="str">
            <v>:</v>
          </cell>
          <cell r="S41">
            <v>0</v>
          </cell>
          <cell r="U41">
            <v>0</v>
          </cell>
          <cell r="V41" t="str">
            <v>:</v>
          </cell>
          <cell r="W41">
            <v>0</v>
          </cell>
          <cell r="Y41">
            <v>0</v>
          </cell>
          <cell r="Z41" t="str">
            <v>:</v>
          </cell>
          <cell r="AA41">
            <v>0</v>
          </cell>
          <cell r="AC41">
            <v>43422</v>
          </cell>
          <cell r="AD41">
            <v>0.41666666666666669</v>
          </cell>
          <cell r="AE41" t="str">
            <v>Vaihingen/Enz</v>
          </cell>
        </row>
        <row r="42">
          <cell r="A42">
            <v>42</v>
          </cell>
          <cell r="B42">
            <v>2</v>
          </cell>
          <cell r="C42">
            <v>1</v>
          </cell>
          <cell r="D42" t="str">
            <v>TSV Westerstetten</v>
          </cell>
          <cell r="E42" t="str">
            <v>-</v>
          </cell>
          <cell r="F42" t="str">
            <v>TV Vaihingen/Enz</v>
          </cell>
          <cell r="G42">
            <v>0</v>
          </cell>
          <cell r="H42">
            <v>0</v>
          </cell>
          <cell r="I42">
            <v>0</v>
          </cell>
          <cell r="J42">
            <v>0</v>
          </cell>
          <cell r="K42">
            <v>0</v>
          </cell>
          <cell r="L42">
            <v>0</v>
          </cell>
          <cell r="M42">
            <v>0</v>
          </cell>
          <cell r="N42">
            <v>0</v>
          </cell>
          <cell r="O42">
            <v>0</v>
          </cell>
          <cell r="P42" t="str">
            <v>TV Unterhaugstett 1</v>
          </cell>
          <cell r="Q42">
            <v>0</v>
          </cell>
          <cell r="R42" t="str">
            <v>:</v>
          </cell>
          <cell r="S42">
            <v>0</v>
          </cell>
          <cell r="U42">
            <v>0</v>
          </cell>
          <cell r="V42" t="str">
            <v>:</v>
          </cell>
          <cell r="W42">
            <v>0</v>
          </cell>
          <cell r="Y42">
            <v>0</v>
          </cell>
          <cell r="Z42" t="str">
            <v>:</v>
          </cell>
          <cell r="AA42">
            <v>0</v>
          </cell>
          <cell r="AC42">
            <v>43422</v>
          </cell>
          <cell r="AD42">
            <v>0.43402777777777779</v>
          </cell>
          <cell r="AE42" t="str">
            <v>Vaihingen/Enz</v>
          </cell>
        </row>
        <row r="43">
          <cell r="A43">
            <v>0</v>
          </cell>
          <cell r="B43">
            <v>0</v>
          </cell>
          <cell r="D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C43">
            <v>0</v>
          </cell>
        </row>
        <row r="44">
          <cell r="A44">
            <v>43</v>
          </cell>
          <cell r="B44">
            <v>3</v>
          </cell>
          <cell r="C44">
            <v>1</v>
          </cell>
          <cell r="D44" t="str">
            <v>TSV Calw</v>
          </cell>
          <cell r="E44" t="str">
            <v>-</v>
          </cell>
          <cell r="F44" t="str">
            <v>TV Unterhaugstett 2</v>
          </cell>
          <cell r="G44">
            <v>0</v>
          </cell>
          <cell r="H44">
            <v>0</v>
          </cell>
          <cell r="I44">
            <v>0</v>
          </cell>
          <cell r="J44">
            <v>0</v>
          </cell>
          <cell r="K44">
            <v>0</v>
          </cell>
          <cell r="L44">
            <v>0</v>
          </cell>
          <cell r="M44">
            <v>0</v>
          </cell>
          <cell r="N44">
            <v>0</v>
          </cell>
          <cell r="O44">
            <v>0</v>
          </cell>
          <cell r="P44" t="str">
            <v>TV Vaihingen/Enz</v>
          </cell>
          <cell r="Q44">
            <v>0</v>
          </cell>
          <cell r="R44" t="str">
            <v>:</v>
          </cell>
          <cell r="S44">
            <v>0</v>
          </cell>
          <cell r="U44">
            <v>0</v>
          </cell>
          <cell r="V44" t="str">
            <v>:</v>
          </cell>
          <cell r="W44">
            <v>0</v>
          </cell>
          <cell r="Y44">
            <v>0</v>
          </cell>
          <cell r="Z44" t="str">
            <v>:</v>
          </cell>
          <cell r="AA44">
            <v>0</v>
          </cell>
          <cell r="AC44">
            <v>43422</v>
          </cell>
          <cell r="AD44">
            <v>0.4513888888888889</v>
          </cell>
          <cell r="AE44" t="str">
            <v>Vaihingen/Enz</v>
          </cell>
        </row>
        <row r="45">
          <cell r="A45">
            <v>44</v>
          </cell>
          <cell r="B45">
            <v>4</v>
          </cell>
          <cell r="C45">
            <v>1</v>
          </cell>
          <cell r="D45" t="str">
            <v>TSV Westerstetten</v>
          </cell>
          <cell r="E45" t="str">
            <v>-</v>
          </cell>
          <cell r="F45" t="str">
            <v>TV Unterhaugstett 1</v>
          </cell>
          <cell r="G45">
            <v>0</v>
          </cell>
          <cell r="H45">
            <v>0</v>
          </cell>
          <cell r="I45">
            <v>0</v>
          </cell>
          <cell r="J45">
            <v>0</v>
          </cell>
          <cell r="K45">
            <v>0</v>
          </cell>
          <cell r="L45">
            <v>0</v>
          </cell>
          <cell r="M45">
            <v>0</v>
          </cell>
          <cell r="N45">
            <v>0</v>
          </cell>
          <cell r="O45">
            <v>0</v>
          </cell>
          <cell r="P45" t="str">
            <v>TV Unterhaugstett 2</v>
          </cell>
          <cell r="Q45">
            <v>0</v>
          </cell>
          <cell r="R45" t="str">
            <v>:</v>
          </cell>
          <cell r="S45">
            <v>0</v>
          </cell>
          <cell r="U45">
            <v>0</v>
          </cell>
          <cell r="V45" t="str">
            <v>:</v>
          </cell>
          <cell r="W45">
            <v>0</v>
          </cell>
          <cell r="Y45">
            <v>0</v>
          </cell>
          <cell r="Z45" t="str">
            <v>:</v>
          </cell>
          <cell r="AA45">
            <v>0</v>
          </cell>
          <cell r="AC45">
            <v>43422</v>
          </cell>
          <cell r="AD45">
            <v>0.46875</v>
          </cell>
          <cell r="AE45" t="str">
            <v>Vaihingen/Enz</v>
          </cell>
        </row>
        <row r="46">
          <cell r="A46">
            <v>0</v>
          </cell>
          <cell r="B46">
            <v>0</v>
          </cell>
          <cell r="D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C46">
            <v>0</v>
          </cell>
        </row>
        <row r="47">
          <cell r="A47">
            <v>45</v>
          </cell>
          <cell r="B47">
            <v>5</v>
          </cell>
          <cell r="C47">
            <v>1</v>
          </cell>
          <cell r="D47" t="str">
            <v>TV Vaihingen/Enz</v>
          </cell>
          <cell r="E47" t="str">
            <v>-</v>
          </cell>
          <cell r="F47" t="str">
            <v>TSV Calw</v>
          </cell>
          <cell r="G47">
            <v>0</v>
          </cell>
          <cell r="H47">
            <v>0</v>
          </cell>
          <cell r="I47">
            <v>0</v>
          </cell>
          <cell r="J47">
            <v>0</v>
          </cell>
          <cell r="K47">
            <v>0</v>
          </cell>
          <cell r="L47">
            <v>0</v>
          </cell>
          <cell r="M47">
            <v>0</v>
          </cell>
          <cell r="N47">
            <v>0</v>
          </cell>
          <cell r="O47">
            <v>0</v>
          </cell>
          <cell r="P47" t="str">
            <v>TSV Westerstetten</v>
          </cell>
          <cell r="Q47">
            <v>0</v>
          </cell>
          <cell r="R47" t="str">
            <v>:</v>
          </cell>
          <cell r="S47">
            <v>0</v>
          </cell>
          <cell r="U47">
            <v>0</v>
          </cell>
          <cell r="V47" t="str">
            <v>:</v>
          </cell>
          <cell r="W47">
            <v>0</v>
          </cell>
          <cell r="Y47">
            <v>0</v>
          </cell>
          <cell r="Z47" t="str">
            <v>:</v>
          </cell>
          <cell r="AA47">
            <v>0</v>
          </cell>
          <cell r="AC47">
            <v>43422</v>
          </cell>
          <cell r="AD47">
            <v>0.4861111111111111</v>
          </cell>
          <cell r="AE47" t="str">
            <v>Vaihingen/Enz</v>
          </cell>
        </row>
        <row r="48">
          <cell r="A48">
            <v>46</v>
          </cell>
          <cell r="B48">
            <v>6</v>
          </cell>
          <cell r="C48">
            <v>1</v>
          </cell>
          <cell r="D48" t="str">
            <v>TSV Westerstetten</v>
          </cell>
          <cell r="E48" t="str">
            <v>-</v>
          </cell>
          <cell r="F48" t="str">
            <v>TV Unterhaugstett 2</v>
          </cell>
          <cell r="G48">
            <v>0</v>
          </cell>
          <cell r="H48">
            <v>0</v>
          </cell>
          <cell r="I48">
            <v>0</v>
          </cell>
          <cell r="J48">
            <v>0</v>
          </cell>
          <cell r="K48">
            <v>0</v>
          </cell>
          <cell r="L48">
            <v>0</v>
          </cell>
          <cell r="M48">
            <v>0</v>
          </cell>
          <cell r="N48">
            <v>0</v>
          </cell>
          <cell r="O48">
            <v>0</v>
          </cell>
          <cell r="P48" t="str">
            <v>TSV Calw</v>
          </cell>
          <cell r="Q48">
            <v>0</v>
          </cell>
          <cell r="R48" t="str">
            <v>:</v>
          </cell>
          <cell r="S48">
            <v>0</v>
          </cell>
          <cell r="U48">
            <v>0</v>
          </cell>
          <cell r="V48" t="str">
            <v>:</v>
          </cell>
          <cell r="W48">
            <v>0</v>
          </cell>
          <cell r="Y48">
            <v>0</v>
          </cell>
          <cell r="Z48" t="str">
            <v>:</v>
          </cell>
          <cell r="AA48">
            <v>0</v>
          </cell>
          <cell r="AC48">
            <v>43422</v>
          </cell>
          <cell r="AD48">
            <v>0.50347222222222221</v>
          </cell>
          <cell r="AE48" t="str">
            <v>Vaihingen/Enz</v>
          </cell>
        </row>
        <row r="49">
          <cell r="A49">
            <v>0</v>
          </cell>
          <cell r="B49">
            <v>0</v>
          </cell>
          <cell r="D49">
            <v>0</v>
          </cell>
          <cell r="F49">
            <v>0</v>
          </cell>
          <cell r="G49">
            <v>0</v>
          </cell>
          <cell r="H49">
            <v>0</v>
          </cell>
          <cell r="I49">
            <v>0</v>
          </cell>
          <cell r="J49">
            <v>0</v>
          </cell>
          <cell r="K49">
            <v>0</v>
          </cell>
          <cell r="L49">
            <v>0</v>
          </cell>
          <cell r="M49">
            <v>0</v>
          </cell>
          <cell r="N49">
            <v>0</v>
          </cell>
          <cell r="Q49">
            <v>0</v>
          </cell>
          <cell r="R49">
            <v>0</v>
          </cell>
          <cell r="S49">
            <v>0</v>
          </cell>
          <cell r="T49">
            <v>0</v>
          </cell>
          <cell r="U49">
            <v>0</v>
          </cell>
          <cell r="V49">
            <v>0</v>
          </cell>
          <cell r="W49">
            <v>0</v>
          </cell>
          <cell r="X49">
            <v>0</v>
          </cell>
          <cell r="Y49">
            <v>0</v>
          </cell>
          <cell r="Z49">
            <v>0</v>
          </cell>
          <cell r="AA49">
            <v>0</v>
          </cell>
          <cell r="AC49">
            <v>0</v>
          </cell>
        </row>
        <row r="50">
          <cell r="A50">
            <v>47</v>
          </cell>
          <cell r="B50">
            <v>7</v>
          </cell>
          <cell r="C50">
            <v>1</v>
          </cell>
          <cell r="D50" t="str">
            <v>TV Vaihingen/Enz</v>
          </cell>
          <cell r="E50" t="str">
            <v>-</v>
          </cell>
          <cell r="F50" t="str">
            <v>TV Unterhaugstett 1</v>
          </cell>
          <cell r="G50">
            <v>0</v>
          </cell>
          <cell r="H50">
            <v>0</v>
          </cell>
          <cell r="I50">
            <v>0</v>
          </cell>
          <cell r="J50">
            <v>0</v>
          </cell>
          <cell r="K50">
            <v>0</v>
          </cell>
          <cell r="L50">
            <v>0</v>
          </cell>
          <cell r="M50">
            <v>0</v>
          </cell>
          <cell r="N50">
            <v>0</v>
          </cell>
          <cell r="O50">
            <v>0</v>
          </cell>
          <cell r="P50" t="str">
            <v>TV Unterhaugstett 2</v>
          </cell>
          <cell r="Q50">
            <v>0</v>
          </cell>
          <cell r="R50" t="str">
            <v>:</v>
          </cell>
          <cell r="S50">
            <v>0</v>
          </cell>
          <cell r="T50">
            <v>0</v>
          </cell>
          <cell r="U50">
            <v>0</v>
          </cell>
          <cell r="V50" t="str">
            <v>:</v>
          </cell>
          <cell r="W50">
            <v>0</v>
          </cell>
          <cell r="Y50">
            <v>0</v>
          </cell>
          <cell r="Z50" t="str">
            <v>:</v>
          </cell>
          <cell r="AA50">
            <v>0</v>
          </cell>
          <cell r="AC50">
            <v>43422</v>
          </cell>
          <cell r="AD50">
            <v>0.52083333333333337</v>
          </cell>
          <cell r="AE50" t="str">
            <v>Vaihingen/Enz</v>
          </cell>
        </row>
        <row r="51">
          <cell r="A51">
            <v>48</v>
          </cell>
          <cell r="B51">
            <v>8</v>
          </cell>
          <cell r="C51">
            <v>1</v>
          </cell>
          <cell r="D51" t="str">
            <v>TSV Calw</v>
          </cell>
          <cell r="E51" t="str">
            <v>-</v>
          </cell>
          <cell r="F51" t="str">
            <v>TSV Westerstetten</v>
          </cell>
          <cell r="G51">
            <v>0</v>
          </cell>
          <cell r="H51">
            <v>0</v>
          </cell>
          <cell r="I51">
            <v>0</v>
          </cell>
          <cell r="J51">
            <v>0</v>
          </cell>
          <cell r="K51">
            <v>0</v>
          </cell>
          <cell r="L51">
            <v>0</v>
          </cell>
          <cell r="M51">
            <v>0</v>
          </cell>
          <cell r="N51">
            <v>0</v>
          </cell>
          <cell r="O51">
            <v>0</v>
          </cell>
          <cell r="P51" t="str">
            <v>TV Unterhaugstett 1</v>
          </cell>
          <cell r="Q51">
            <v>0</v>
          </cell>
          <cell r="R51" t="str">
            <v>:</v>
          </cell>
          <cell r="S51">
            <v>0</v>
          </cell>
          <cell r="U51">
            <v>0</v>
          </cell>
          <cell r="V51" t="str">
            <v>:</v>
          </cell>
          <cell r="W51">
            <v>0</v>
          </cell>
          <cell r="Y51">
            <v>0</v>
          </cell>
          <cell r="Z51" t="str">
            <v>:</v>
          </cell>
          <cell r="AA51">
            <v>0</v>
          </cell>
          <cell r="AC51">
            <v>43422</v>
          </cell>
          <cell r="AD51">
            <v>0.53819444444444453</v>
          </cell>
          <cell r="AE51" t="str">
            <v>Vaihingen/Enz</v>
          </cell>
        </row>
        <row r="52">
          <cell r="A52">
            <v>0</v>
          </cell>
          <cell r="B52">
            <v>0</v>
          </cell>
          <cell r="D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C52">
            <v>0</v>
          </cell>
        </row>
        <row r="53">
          <cell r="A53">
            <v>49</v>
          </cell>
          <cell r="B53">
            <v>9</v>
          </cell>
          <cell r="C53">
            <v>1</v>
          </cell>
          <cell r="D53" t="str">
            <v>TV Vaihingen/Enz</v>
          </cell>
          <cell r="E53" t="str">
            <v>-</v>
          </cell>
          <cell r="F53" t="str">
            <v>TV Unterhaugstett 2</v>
          </cell>
          <cell r="G53">
            <v>0</v>
          </cell>
          <cell r="H53">
            <v>0</v>
          </cell>
          <cell r="I53">
            <v>0</v>
          </cell>
          <cell r="J53">
            <v>0</v>
          </cell>
          <cell r="K53">
            <v>0</v>
          </cell>
          <cell r="L53">
            <v>0</v>
          </cell>
          <cell r="M53">
            <v>0</v>
          </cell>
          <cell r="N53">
            <v>0</v>
          </cell>
          <cell r="O53">
            <v>0</v>
          </cell>
          <cell r="P53" t="str">
            <v>TSV Westerstetten</v>
          </cell>
          <cell r="Q53">
            <v>0</v>
          </cell>
          <cell r="R53" t="str">
            <v>:</v>
          </cell>
          <cell r="S53">
            <v>0</v>
          </cell>
          <cell r="U53">
            <v>0</v>
          </cell>
          <cell r="V53" t="str">
            <v>:</v>
          </cell>
          <cell r="W53">
            <v>0</v>
          </cell>
          <cell r="Y53">
            <v>0</v>
          </cell>
          <cell r="Z53" t="str">
            <v>:</v>
          </cell>
          <cell r="AA53">
            <v>0</v>
          </cell>
          <cell r="AC53">
            <v>43422</v>
          </cell>
          <cell r="AD53">
            <v>0.55555555555555569</v>
          </cell>
          <cell r="AE53" t="str">
            <v>Vaihingen/Enz</v>
          </cell>
        </row>
        <row r="54">
          <cell r="A54">
            <v>50</v>
          </cell>
          <cell r="B54">
            <v>10</v>
          </cell>
          <cell r="C54">
            <v>1</v>
          </cell>
          <cell r="D54" t="str">
            <v>TSV Calw</v>
          </cell>
          <cell r="E54" t="str">
            <v>-</v>
          </cell>
          <cell r="F54" t="str">
            <v>TV Unterhaugstett 1</v>
          </cell>
          <cell r="G54">
            <v>0</v>
          </cell>
          <cell r="H54">
            <v>0</v>
          </cell>
          <cell r="I54">
            <v>0</v>
          </cell>
          <cell r="J54">
            <v>0</v>
          </cell>
          <cell r="K54">
            <v>0</v>
          </cell>
          <cell r="L54">
            <v>0</v>
          </cell>
          <cell r="M54">
            <v>0</v>
          </cell>
          <cell r="N54">
            <v>0</v>
          </cell>
          <cell r="O54">
            <v>0</v>
          </cell>
          <cell r="P54" t="str">
            <v>TV Vaihingen/Enz</v>
          </cell>
          <cell r="Q54">
            <v>0</v>
          </cell>
          <cell r="R54" t="str">
            <v>:</v>
          </cell>
          <cell r="S54">
            <v>0</v>
          </cell>
          <cell r="U54">
            <v>0</v>
          </cell>
          <cell r="V54" t="str">
            <v>:</v>
          </cell>
          <cell r="W54">
            <v>0</v>
          </cell>
          <cell r="Y54">
            <v>0</v>
          </cell>
          <cell r="Z54" t="str">
            <v>:</v>
          </cell>
          <cell r="AA54">
            <v>0</v>
          </cell>
          <cell r="AC54">
            <v>43422</v>
          </cell>
          <cell r="AD54">
            <v>0.57291666666666685</v>
          </cell>
          <cell r="AE54" t="str">
            <v>Vaihingen/Enz</v>
          </cell>
        </row>
        <row r="55">
          <cell r="A55">
            <v>0</v>
          </cell>
          <cell r="B55">
            <v>0</v>
          </cell>
          <cell r="D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D55">
            <v>0</v>
          </cell>
        </row>
        <row r="56">
          <cell r="A56" t="str">
            <v>Tabelle</v>
          </cell>
          <cell r="B56">
            <v>0</v>
          </cell>
          <cell r="D56">
            <v>0</v>
          </cell>
          <cell r="F56">
            <v>0</v>
          </cell>
          <cell r="G56">
            <v>0</v>
          </cell>
          <cell r="H56">
            <v>0</v>
          </cell>
          <cell r="I56">
            <v>0</v>
          </cell>
          <cell r="J56">
            <v>0</v>
          </cell>
          <cell r="K56">
            <v>0</v>
          </cell>
          <cell r="L56">
            <v>0</v>
          </cell>
          <cell r="M56">
            <v>0</v>
          </cell>
          <cell r="N56">
            <v>0</v>
          </cell>
          <cell r="O56">
            <v>0</v>
          </cell>
          <cell r="P56">
            <v>0</v>
          </cell>
          <cell r="R56" t="str">
            <v>Bälle</v>
          </cell>
          <cell r="V56" t="str">
            <v>Sätze</v>
          </cell>
          <cell r="X56">
            <v>0</v>
          </cell>
          <cell r="Z56" t="str">
            <v>Punkte</v>
          </cell>
          <cell r="AB56">
            <v>0</v>
          </cell>
          <cell r="AC56">
            <v>0</v>
          </cell>
          <cell r="AD56">
            <v>0</v>
          </cell>
          <cell r="AE56">
            <v>0</v>
          </cell>
        </row>
        <row r="57">
          <cell r="D57" t="str">
            <v>TV Unterhaugstett 1</v>
          </cell>
          <cell r="E57">
            <v>0</v>
          </cell>
          <cell r="F57">
            <v>0</v>
          </cell>
          <cell r="G57">
            <v>0</v>
          </cell>
          <cell r="H57">
            <v>0</v>
          </cell>
          <cell r="I57">
            <v>0</v>
          </cell>
          <cell r="J57">
            <v>0</v>
          </cell>
          <cell r="K57">
            <v>0</v>
          </cell>
          <cell r="L57">
            <v>0</v>
          </cell>
          <cell r="M57">
            <v>0</v>
          </cell>
          <cell r="N57">
            <v>0</v>
          </cell>
          <cell r="O57">
            <v>0</v>
          </cell>
          <cell r="P57">
            <v>0</v>
          </cell>
          <cell r="Q57">
            <v>0</v>
          </cell>
          <cell r="R57" t="str">
            <v>:</v>
          </cell>
          <cell r="S57">
            <v>0</v>
          </cell>
          <cell r="U57">
            <v>0</v>
          </cell>
          <cell r="V57" t="str">
            <v>:</v>
          </cell>
          <cell r="W57">
            <v>0</v>
          </cell>
          <cell r="X57">
            <v>0</v>
          </cell>
          <cell r="Y57">
            <v>0</v>
          </cell>
          <cell r="Z57" t="str">
            <v>:</v>
          </cell>
          <cell r="AA57">
            <v>0</v>
          </cell>
          <cell r="AB57">
            <v>0</v>
          </cell>
          <cell r="AC57">
            <v>0</v>
          </cell>
          <cell r="AD57">
            <v>0</v>
          </cell>
          <cell r="AE57">
            <v>0</v>
          </cell>
        </row>
        <row r="58">
          <cell r="A58">
            <v>0</v>
          </cell>
          <cell r="B58">
            <v>0</v>
          </cell>
          <cell r="D58" t="str">
            <v>TV Unterhaugstett 2</v>
          </cell>
          <cell r="E58">
            <v>0</v>
          </cell>
          <cell r="F58">
            <v>0</v>
          </cell>
          <cell r="G58">
            <v>0</v>
          </cell>
          <cell r="H58">
            <v>0</v>
          </cell>
          <cell r="I58">
            <v>0</v>
          </cell>
          <cell r="J58">
            <v>0</v>
          </cell>
          <cell r="K58">
            <v>0</v>
          </cell>
          <cell r="L58">
            <v>0</v>
          </cell>
          <cell r="M58">
            <v>0</v>
          </cell>
          <cell r="N58">
            <v>0</v>
          </cell>
          <cell r="O58">
            <v>0</v>
          </cell>
          <cell r="P58">
            <v>0</v>
          </cell>
          <cell r="Q58">
            <v>0</v>
          </cell>
          <cell r="R58" t="str">
            <v>:</v>
          </cell>
          <cell r="S58">
            <v>0</v>
          </cell>
          <cell r="T58">
            <v>0</v>
          </cell>
          <cell r="U58">
            <v>0</v>
          </cell>
          <cell r="V58" t="str">
            <v>:</v>
          </cell>
          <cell r="W58">
            <v>0</v>
          </cell>
          <cell r="X58">
            <v>0</v>
          </cell>
          <cell r="Y58">
            <v>0</v>
          </cell>
          <cell r="Z58" t="str">
            <v>:</v>
          </cell>
          <cell r="AA58">
            <v>0</v>
          </cell>
          <cell r="AB58">
            <v>0</v>
          </cell>
          <cell r="AC58">
            <v>0</v>
          </cell>
          <cell r="AD58">
            <v>0</v>
          </cell>
          <cell r="AE58">
            <v>0</v>
          </cell>
        </row>
        <row r="59">
          <cell r="A59">
            <v>0</v>
          </cell>
          <cell r="B59">
            <v>0</v>
          </cell>
          <cell r="D59" t="str">
            <v>TSV Westerstetten</v>
          </cell>
          <cell r="E59">
            <v>0</v>
          </cell>
          <cell r="F59">
            <v>0</v>
          </cell>
          <cell r="G59">
            <v>0</v>
          </cell>
          <cell r="H59">
            <v>0</v>
          </cell>
          <cell r="I59">
            <v>0</v>
          </cell>
          <cell r="J59">
            <v>0</v>
          </cell>
          <cell r="K59">
            <v>0</v>
          </cell>
          <cell r="L59">
            <v>0</v>
          </cell>
          <cell r="M59">
            <v>0</v>
          </cell>
          <cell r="N59">
            <v>0</v>
          </cell>
          <cell r="O59">
            <v>0</v>
          </cell>
          <cell r="P59">
            <v>0</v>
          </cell>
          <cell r="Q59">
            <v>0</v>
          </cell>
          <cell r="R59" t="str">
            <v>:</v>
          </cell>
          <cell r="S59">
            <v>0</v>
          </cell>
          <cell r="U59">
            <v>0</v>
          </cell>
          <cell r="V59" t="str">
            <v>:</v>
          </cell>
          <cell r="W59">
            <v>0</v>
          </cell>
          <cell r="X59">
            <v>0</v>
          </cell>
          <cell r="Y59">
            <v>0</v>
          </cell>
          <cell r="Z59" t="str">
            <v>:</v>
          </cell>
          <cell r="AA59">
            <v>0</v>
          </cell>
          <cell r="AB59">
            <v>0</v>
          </cell>
          <cell r="AC59">
            <v>0</v>
          </cell>
          <cell r="AD59">
            <v>0</v>
          </cell>
          <cell r="AE59">
            <v>0</v>
          </cell>
        </row>
        <row r="60">
          <cell r="A60">
            <v>0</v>
          </cell>
          <cell r="B60">
            <v>0</v>
          </cell>
          <cell r="D60" t="str">
            <v>TSV Calw</v>
          </cell>
          <cell r="E60">
            <v>0</v>
          </cell>
          <cell r="F60">
            <v>0</v>
          </cell>
          <cell r="G60">
            <v>0</v>
          </cell>
          <cell r="H60">
            <v>0</v>
          </cell>
          <cell r="I60">
            <v>0</v>
          </cell>
          <cell r="J60">
            <v>0</v>
          </cell>
          <cell r="K60">
            <v>0</v>
          </cell>
          <cell r="L60">
            <v>0</v>
          </cell>
          <cell r="M60">
            <v>0</v>
          </cell>
          <cell r="N60">
            <v>0</v>
          </cell>
          <cell r="O60">
            <v>0</v>
          </cell>
          <cell r="P60">
            <v>0</v>
          </cell>
          <cell r="Q60">
            <v>0</v>
          </cell>
          <cell r="R60" t="str">
            <v>:</v>
          </cell>
          <cell r="S60">
            <v>0</v>
          </cell>
          <cell r="U60">
            <v>0</v>
          </cell>
          <cell r="V60" t="str">
            <v>:</v>
          </cell>
          <cell r="W60">
            <v>0</v>
          </cell>
          <cell r="X60">
            <v>0</v>
          </cell>
          <cell r="Y60">
            <v>0</v>
          </cell>
          <cell r="Z60" t="str">
            <v>:</v>
          </cell>
          <cell r="AA60">
            <v>0</v>
          </cell>
          <cell r="AB60">
            <v>0</v>
          </cell>
          <cell r="AC60">
            <v>0</v>
          </cell>
          <cell r="AD60">
            <v>0</v>
          </cell>
          <cell r="AE60">
            <v>0</v>
          </cell>
        </row>
        <row r="61">
          <cell r="D61" t="str">
            <v>TV Vaihingen/Enz</v>
          </cell>
          <cell r="E61">
            <v>0</v>
          </cell>
          <cell r="F61">
            <v>0</v>
          </cell>
          <cell r="G61">
            <v>0</v>
          </cell>
          <cell r="H61">
            <v>0</v>
          </cell>
          <cell r="I61">
            <v>0</v>
          </cell>
          <cell r="J61">
            <v>0</v>
          </cell>
          <cell r="K61">
            <v>0</v>
          </cell>
          <cell r="L61">
            <v>0</v>
          </cell>
          <cell r="M61">
            <v>0</v>
          </cell>
          <cell r="N61">
            <v>0</v>
          </cell>
          <cell r="O61">
            <v>0</v>
          </cell>
          <cell r="P61">
            <v>0</v>
          </cell>
          <cell r="Q61">
            <v>0</v>
          </cell>
          <cell r="R61" t="str">
            <v>:</v>
          </cell>
          <cell r="S61">
            <v>0</v>
          </cell>
          <cell r="U61">
            <v>0</v>
          </cell>
          <cell r="V61" t="str">
            <v>:</v>
          </cell>
          <cell r="W61">
            <v>0</v>
          </cell>
          <cell r="X61">
            <v>0</v>
          </cell>
          <cell r="Y61">
            <v>0</v>
          </cell>
          <cell r="Z61" t="str">
            <v>:</v>
          </cell>
          <cell r="AA61">
            <v>0</v>
          </cell>
          <cell r="AB61">
            <v>0</v>
          </cell>
          <cell r="AC61">
            <v>0</v>
          </cell>
          <cell r="AD61">
            <v>0</v>
          </cell>
          <cell r="AE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Y62">
            <v>0</v>
          </cell>
          <cell r="Z62">
            <v>0</v>
          </cell>
          <cell r="AA62">
            <v>0</v>
          </cell>
        </row>
        <row r="63">
          <cell r="A63" t="str">
            <v>B1</v>
          </cell>
          <cell r="B63">
            <v>0</v>
          </cell>
          <cell r="D63">
            <v>0</v>
          </cell>
          <cell r="F63">
            <v>0</v>
          </cell>
          <cell r="G63">
            <v>0</v>
          </cell>
          <cell r="H63">
            <v>0</v>
          </cell>
          <cell r="I63">
            <v>0</v>
          </cell>
          <cell r="J63">
            <v>0</v>
          </cell>
          <cell r="K63">
            <v>0</v>
          </cell>
          <cell r="L63">
            <v>0</v>
          </cell>
          <cell r="M63">
            <v>0</v>
          </cell>
          <cell r="N63">
            <v>0</v>
          </cell>
          <cell r="O63">
            <v>0</v>
          </cell>
          <cell r="P63">
            <v>0</v>
          </cell>
        </row>
        <row r="64">
          <cell r="A64">
            <v>11</v>
          </cell>
          <cell r="B64">
            <v>1</v>
          </cell>
          <cell r="C64">
            <v>1</v>
          </cell>
          <cell r="D64" t="str">
            <v>TV Bissingen 1</v>
          </cell>
          <cell r="E64" t="str">
            <v>-</v>
          </cell>
          <cell r="F64" t="str">
            <v>TV Bissingen 2</v>
          </cell>
          <cell r="G64">
            <v>0</v>
          </cell>
          <cell r="H64">
            <v>0</v>
          </cell>
          <cell r="I64">
            <v>0</v>
          </cell>
          <cell r="J64">
            <v>0</v>
          </cell>
          <cell r="K64">
            <v>0</v>
          </cell>
          <cell r="L64">
            <v>0</v>
          </cell>
          <cell r="M64">
            <v>0</v>
          </cell>
          <cell r="N64">
            <v>0</v>
          </cell>
          <cell r="O64">
            <v>0</v>
          </cell>
          <cell r="P64" t="str">
            <v>TSV Niedernhall</v>
          </cell>
          <cell r="Q64">
            <v>0</v>
          </cell>
          <cell r="R64" t="str">
            <v>:</v>
          </cell>
          <cell r="S64">
            <v>0</v>
          </cell>
          <cell r="U64">
            <v>0</v>
          </cell>
          <cell r="V64" t="str">
            <v>:</v>
          </cell>
          <cell r="W64">
            <v>0</v>
          </cell>
          <cell r="Y64">
            <v>0</v>
          </cell>
          <cell r="Z64" t="str">
            <v>:</v>
          </cell>
          <cell r="AA64">
            <v>0</v>
          </cell>
          <cell r="AC64">
            <v>43415</v>
          </cell>
          <cell r="AD64">
            <v>0.375</v>
          </cell>
          <cell r="AE64" t="str">
            <v>Niedernhall</v>
          </cell>
        </row>
        <row r="65">
          <cell r="A65">
            <v>12</v>
          </cell>
          <cell r="B65">
            <v>2</v>
          </cell>
          <cell r="C65">
            <v>1</v>
          </cell>
          <cell r="D65" t="str">
            <v>NLV Vaihingen</v>
          </cell>
          <cell r="E65" t="str">
            <v>-</v>
          </cell>
          <cell r="F65" t="str">
            <v>TV Veringendorf</v>
          </cell>
          <cell r="G65">
            <v>0</v>
          </cell>
          <cell r="H65">
            <v>0</v>
          </cell>
          <cell r="I65">
            <v>0</v>
          </cell>
          <cell r="J65">
            <v>0</v>
          </cell>
          <cell r="K65">
            <v>0</v>
          </cell>
          <cell r="L65">
            <v>0</v>
          </cell>
          <cell r="M65">
            <v>0</v>
          </cell>
          <cell r="N65">
            <v>0</v>
          </cell>
          <cell r="O65">
            <v>0</v>
          </cell>
          <cell r="P65" t="str">
            <v>TV Bissingen 2</v>
          </cell>
          <cell r="Q65">
            <v>0</v>
          </cell>
          <cell r="R65" t="str">
            <v>:</v>
          </cell>
          <cell r="S65">
            <v>0</v>
          </cell>
          <cell r="U65">
            <v>0</v>
          </cell>
          <cell r="V65" t="str">
            <v>:</v>
          </cell>
          <cell r="W65">
            <v>0</v>
          </cell>
          <cell r="Y65">
            <v>0</v>
          </cell>
          <cell r="Z65" t="str">
            <v>:</v>
          </cell>
          <cell r="AA65">
            <v>0</v>
          </cell>
          <cell r="AC65">
            <v>43415</v>
          </cell>
          <cell r="AD65">
            <v>0.3923611111111111</v>
          </cell>
          <cell r="AE65" t="str">
            <v>Niedernhall</v>
          </cell>
        </row>
        <row r="66">
          <cell r="A66">
            <v>0</v>
          </cell>
          <cell r="B66">
            <v>0</v>
          </cell>
          <cell r="D66">
            <v>0</v>
          </cell>
          <cell r="F66">
            <v>0</v>
          </cell>
          <cell r="G66">
            <v>0</v>
          </cell>
          <cell r="H66">
            <v>0</v>
          </cell>
          <cell r="I66">
            <v>0</v>
          </cell>
          <cell r="J66">
            <v>0</v>
          </cell>
          <cell r="K66">
            <v>0</v>
          </cell>
          <cell r="L66">
            <v>0</v>
          </cell>
          <cell r="M66">
            <v>0</v>
          </cell>
          <cell r="N66">
            <v>0</v>
          </cell>
          <cell r="O66">
            <v>0</v>
          </cell>
          <cell r="P66">
            <v>0</v>
          </cell>
          <cell r="Q66">
            <v>0</v>
          </cell>
          <cell r="S66">
            <v>0</v>
          </cell>
          <cell r="U66">
            <v>0</v>
          </cell>
          <cell r="W66">
            <v>0</v>
          </cell>
          <cell r="AC66">
            <v>0</v>
          </cell>
        </row>
        <row r="67">
          <cell r="A67">
            <v>13</v>
          </cell>
          <cell r="B67">
            <v>3</v>
          </cell>
          <cell r="C67">
            <v>1</v>
          </cell>
          <cell r="D67" t="str">
            <v>TV Bissingen 1</v>
          </cell>
          <cell r="E67" t="str">
            <v>-</v>
          </cell>
          <cell r="F67" t="str">
            <v>TSV Niedernhall</v>
          </cell>
          <cell r="G67">
            <v>0</v>
          </cell>
          <cell r="H67">
            <v>0</v>
          </cell>
          <cell r="I67">
            <v>0</v>
          </cell>
          <cell r="J67">
            <v>0</v>
          </cell>
          <cell r="K67">
            <v>0</v>
          </cell>
          <cell r="L67">
            <v>0</v>
          </cell>
          <cell r="M67">
            <v>0</v>
          </cell>
          <cell r="N67">
            <v>0</v>
          </cell>
          <cell r="O67">
            <v>0</v>
          </cell>
          <cell r="P67" t="str">
            <v>TV Veringendorf</v>
          </cell>
          <cell r="Q67">
            <v>0</v>
          </cell>
          <cell r="R67" t="str">
            <v>:</v>
          </cell>
          <cell r="S67">
            <v>0</v>
          </cell>
          <cell r="U67">
            <v>0</v>
          </cell>
          <cell r="V67" t="str">
            <v>:</v>
          </cell>
          <cell r="W67">
            <v>0</v>
          </cell>
          <cell r="Y67">
            <v>0</v>
          </cell>
          <cell r="Z67" t="str">
            <v>:</v>
          </cell>
          <cell r="AA67">
            <v>0</v>
          </cell>
          <cell r="AC67">
            <v>43415</v>
          </cell>
          <cell r="AD67">
            <v>0.40972222222222221</v>
          </cell>
          <cell r="AE67" t="str">
            <v>Niedernhall</v>
          </cell>
        </row>
        <row r="68">
          <cell r="A68">
            <v>14</v>
          </cell>
          <cell r="B68">
            <v>4</v>
          </cell>
          <cell r="C68">
            <v>1</v>
          </cell>
          <cell r="D68" t="str">
            <v>TV Bissingen 2</v>
          </cell>
          <cell r="E68" t="str">
            <v>-</v>
          </cell>
          <cell r="F68" t="str">
            <v>NLV Vaihingen</v>
          </cell>
          <cell r="G68">
            <v>0</v>
          </cell>
          <cell r="H68">
            <v>0</v>
          </cell>
          <cell r="I68">
            <v>0</v>
          </cell>
          <cell r="J68">
            <v>0</v>
          </cell>
          <cell r="K68">
            <v>0</v>
          </cell>
          <cell r="L68">
            <v>0</v>
          </cell>
          <cell r="M68">
            <v>0</v>
          </cell>
          <cell r="N68">
            <v>0</v>
          </cell>
          <cell r="O68">
            <v>0</v>
          </cell>
          <cell r="P68" t="str">
            <v>TV Bissingen 1</v>
          </cell>
          <cell r="Q68">
            <v>0</v>
          </cell>
          <cell r="R68" t="str">
            <v>:</v>
          </cell>
          <cell r="S68">
            <v>0</v>
          </cell>
          <cell r="U68">
            <v>0</v>
          </cell>
          <cell r="V68" t="str">
            <v>:</v>
          </cell>
          <cell r="W68">
            <v>0</v>
          </cell>
          <cell r="Y68">
            <v>0</v>
          </cell>
          <cell r="Z68" t="str">
            <v>:</v>
          </cell>
          <cell r="AA68">
            <v>0</v>
          </cell>
          <cell r="AC68">
            <v>43415</v>
          </cell>
          <cell r="AD68">
            <v>0.42708333333333331</v>
          </cell>
          <cell r="AE68" t="str">
            <v>Niedernhall</v>
          </cell>
        </row>
        <row r="69">
          <cell r="A69">
            <v>0</v>
          </cell>
          <cell r="B69">
            <v>0</v>
          </cell>
          <cell r="D69">
            <v>0</v>
          </cell>
          <cell r="F69">
            <v>0</v>
          </cell>
          <cell r="G69">
            <v>0</v>
          </cell>
          <cell r="H69">
            <v>0</v>
          </cell>
          <cell r="I69">
            <v>0</v>
          </cell>
          <cell r="J69">
            <v>0</v>
          </cell>
          <cell r="K69">
            <v>0</v>
          </cell>
          <cell r="L69">
            <v>0</v>
          </cell>
          <cell r="M69">
            <v>0</v>
          </cell>
          <cell r="N69">
            <v>0</v>
          </cell>
          <cell r="O69">
            <v>0</v>
          </cell>
          <cell r="P69">
            <v>0</v>
          </cell>
          <cell r="Q69">
            <v>0</v>
          </cell>
          <cell r="S69">
            <v>0</v>
          </cell>
          <cell r="U69">
            <v>0</v>
          </cell>
          <cell r="W69">
            <v>0</v>
          </cell>
          <cell r="AC69">
            <v>0</v>
          </cell>
        </row>
        <row r="70">
          <cell r="A70">
            <v>15</v>
          </cell>
          <cell r="B70">
            <v>5</v>
          </cell>
          <cell r="C70">
            <v>1</v>
          </cell>
          <cell r="D70" t="str">
            <v>TV Veringendorf</v>
          </cell>
          <cell r="E70" t="str">
            <v>-</v>
          </cell>
          <cell r="F70" t="str">
            <v>TSV Niedernhall</v>
          </cell>
          <cell r="G70">
            <v>0</v>
          </cell>
          <cell r="H70">
            <v>0</v>
          </cell>
          <cell r="I70">
            <v>0</v>
          </cell>
          <cell r="J70">
            <v>0</v>
          </cell>
          <cell r="K70">
            <v>0</v>
          </cell>
          <cell r="L70">
            <v>0</v>
          </cell>
          <cell r="M70">
            <v>0</v>
          </cell>
          <cell r="N70">
            <v>0</v>
          </cell>
          <cell r="O70">
            <v>0</v>
          </cell>
          <cell r="P70" t="str">
            <v>NLV Vaihingen</v>
          </cell>
          <cell r="Q70">
            <v>0</v>
          </cell>
          <cell r="R70" t="str">
            <v>:</v>
          </cell>
          <cell r="S70">
            <v>0</v>
          </cell>
          <cell r="U70">
            <v>0</v>
          </cell>
          <cell r="V70" t="str">
            <v>:</v>
          </cell>
          <cell r="W70">
            <v>0</v>
          </cell>
          <cell r="Y70">
            <v>0</v>
          </cell>
          <cell r="Z70" t="str">
            <v>:</v>
          </cell>
          <cell r="AA70">
            <v>0</v>
          </cell>
          <cell r="AC70">
            <v>43415</v>
          </cell>
          <cell r="AD70">
            <v>0.44444444444444442</v>
          </cell>
          <cell r="AE70" t="str">
            <v>Niedernhall</v>
          </cell>
        </row>
        <row r="71">
          <cell r="A71">
            <v>16</v>
          </cell>
          <cell r="B71">
            <v>6</v>
          </cell>
          <cell r="C71">
            <v>1</v>
          </cell>
          <cell r="D71" t="str">
            <v>TV Bissingen 1</v>
          </cell>
          <cell r="E71" t="str">
            <v>-</v>
          </cell>
          <cell r="F71" t="str">
            <v>NLV Vaihingen</v>
          </cell>
          <cell r="G71">
            <v>0</v>
          </cell>
          <cell r="H71">
            <v>0</v>
          </cell>
          <cell r="I71">
            <v>0</v>
          </cell>
          <cell r="J71">
            <v>0</v>
          </cell>
          <cell r="K71">
            <v>0</v>
          </cell>
          <cell r="L71">
            <v>0</v>
          </cell>
          <cell r="M71">
            <v>0</v>
          </cell>
          <cell r="N71">
            <v>0</v>
          </cell>
          <cell r="O71">
            <v>0</v>
          </cell>
          <cell r="P71" t="str">
            <v>TSV Niedernhall</v>
          </cell>
          <cell r="Q71">
            <v>0</v>
          </cell>
          <cell r="R71" t="str">
            <v>:</v>
          </cell>
          <cell r="S71">
            <v>0</v>
          </cell>
          <cell r="U71">
            <v>0</v>
          </cell>
          <cell r="V71" t="str">
            <v>:</v>
          </cell>
          <cell r="W71">
            <v>0</v>
          </cell>
          <cell r="Y71">
            <v>0</v>
          </cell>
          <cell r="Z71" t="str">
            <v>:</v>
          </cell>
          <cell r="AA71">
            <v>0</v>
          </cell>
          <cell r="AC71">
            <v>43415</v>
          </cell>
          <cell r="AD71">
            <v>0.46180555555555552</v>
          </cell>
          <cell r="AE71" t="str">
            <v>Niedernhall</v>
          </cell>
        </row>
        <row r="72">
          <cell r="A72">
            <v>0</v>
          </cell>
          <cell r="B72">
            <v>0</v>
          </cell>
          <cell r="F72">
            <v>0</v>
          </cell>
          <cell r="G72">
            <v>0</v>
          </cell>
          <cell r="H72">
            <v>0</v>
          </cell>
          <cell r="I72">
            <v>0</v>
          </cell>
          <cell r="J72">
            <v>0</v>
          </cell>
          <cell r="K72">
            <v>0</v>
          </cell>
          <cell r="L72">
            <v>0</v>
          </cell>
          <cell r="M72">
            <v>0</v>
          </cell>
          <cell r="N72">
            <v>0</v>
          </cell>
          <cell r="Q72">
            <v>0</v>
          </cell>
          <cell r="S72">
            <v>0</v>
          </cell>
          <cell r="U72">
            <v>0</v>
          </cell>
          <cell r="W72">
            <v>0</v>
          </cell>
          <cell r="AC72">
            <v>0</v>
          </cell>
        </row>
        <row r="73">
          <cell r="A73">
            <v>17</v>
          </cell>
          <cell r="B73">
            <v>7</v>
          </cell>
          <cell r="C73">
            <v>1</v>
          </cell>
          <cell r="D73" t="str">
            <v>TV Bissingen 2</v>
          </cell>
          <cell r="E73" t="str">
            <v>-</v>
          </cell>
          <cell r="F73" t="str">
            <v>TV Veringendorf</v>
          </cell>
          <cell r="G73">
            <v>0</v>
          </cell>
          <cell r="H73">
            <v>0</v>
          </cell>
          <cell r="I73">
            <v>0</v>
          </cell>
          <cell r="J73">
            <v>0</v>
          </cell>
          <cell r="K73">
            <v>0</v>
          </cell>
          <cell r="L73">
            <v>0</v>
          </cell>
          <cell r="M73">
            <v>0</v>
          </cell>
          <cell r="N73">
            <v>0</v>
          </cell>
          <cell r="O73">
            <v>0</v>
          </cell>
          <cell r="P73" t="str">
            <v>TV Bissingen 1</v>
          </cell>
          <cell r="Q73">
            <v>0</v>
          </cell>
          <cell r="R73" t="str">
            <v>:</v>
          </cell>
          <cell r="S73">
            <v>0</v>
          </cell>
          <cell r="U73">
            <v>0</v>
          </cell>
          <cell r="V73" t="str">
            <v>:</v>
          </cell>
          <cell r="W73">
            <v>0</v>
          </cell>
          <cell r="Y73">
            <v>0</v>
          </cell>
          <cell r="Z73" t="str">
            <v>:</v>
          </cell>
          <cell r="AA73">
            <v>0</v>
          </cell>
          <cell r="AC73">
            <v>43415</v>
          </cell>
          <cell r="AD73">
            <v>0.47916666666666663</v>
          </cell>
          <cell r="AE73" t="str">
            <v>Niedernhall</v>
          </cell>
        </row>
        <row r="74">
          <cell r="A74">
            <v>18</v>
          </cell>
          <cell r="B74">
            <v>8</v>
          </cell>
          <cell r="C74">
            <v>1</v>
          </cell>
          <cell r="D74" t="str">
            <v>TSV Niedernhall</v>
          </cell>
          <cell r="E74" t="str">
            <v>-</v>
          </cell>
          <cell r="F74" t="str">
            <v>NLV Vaihingen</v>
          </cell>
          <cell r="G74">
            <v>0</v>
          </cell>
          <cell r="H74">
            <v>0</v>
          </cell>
          <cell r="I74">
            <v>0</v>
          </cell>
          <cell r="J74">
            <v>0</v>
          </cell>
          <cell r="K74">
            <v>0</v>
          </cell>
          <cell r="L74">
            <v>0</v>
          </cell>
          <cell r="M74">
            <v>0</v>
          </cell>
          <cell r="N74">
            <v>0</v>
          </cell>
          <cell r="O74">
            <v>0</v>
          </cell>
          <cell r="P74" t="str">
            <v>TV Bissingen 2</v>
          </cell>
          <cell r="Q74">
            <v>0</v>
          </cell>
          <cell r="R74" t="str">
            <v>:</v>
          </cell>
          <cell r="S74">
            <v>0</v>
          </cell>
          <cell r="U74">
            <v>0</v>
          </cell>
          <cell r="V74" t="str">
            <v>:</v>
          </cell>
          <cell r="W74">
            <v>0</v>
          </cell>
          <cell r="Y74">
            <v>0</v>
          </cell>
          <cell r="Z74" t="str">
            <v>:</v>
          </cell>
          <cell r="AA74">
            <v>0</v>
          </cell>
          <cell r="AC74">
            <v>43415</v>
          </cell>
          <cell r="AD74">
            <v>0.49652777777777773</v>
          </cell>
          <cell r="AE74" t="str">
            <v>Niedernhall</v>
          </cell>
        </row>
        <row r="75">
          <cell r="A75">
            <v>0</v>
          </cell>
          <cell r="B75">
            <v>0</v>
          </cell>
          <cell r="D75">
            <v>0</v>
          </cell>
          <cell r="F75">
            <v>0</v>
          </cell>
          <cell r="G75">
            <v>0</v>
          </cell>
          <cell r="H75">
            <v>0</v>
          </cell>
          <cell r="I75">
            <v>0</v>
          </cell>
          <cell r="J75">
            <v>0</v>
          </cell>
          <cell r="K75">
            <v>0</v>
          </cell>
          <cell r="L75">
            <v>0</v>
          </cell>
          <cell r="M75">
            <v>0</v>
          </cell>
          <cell r="N75">
            <v>0</v>
          </cell>
          <cell r="O75">
            <v>0</v>
          </cell>
          <cell r="P75">
            <v>0</v>
          </cell>
          <cell r="Q75">
            <v>0</v>
          </cell>
          <cell r="S75">
            <v>0</v>
          </cell>
          <cell r="U75">
            <v>0</v>
          </cell>
          <cell r="W75">
            <v>0</v>
          </cell>
          <cell r="AC75">
            <v>0</v>
          </cell>
        </row>
        <row r="76">
          <cell r="A76">
            <v>19</v>
          </cell>
          <cell r="B76">
            <v>9</v>
          </cell>
          <cell r="C76">
            <v>1</v>
          </cell>
          <cell r="D76" t="str">
            <v>TV Bissingen 1</v>
          </cell>
          <cell r="E76" t="str">
            <v>-</v>
          </cell>
          <cell r="F76" t="str">
            <v>TV Veringendorf</v>
          </cell>
          <cell r="G76">
            <v>0</v>
          </cell>
          <cell r="H76">
            <v>0</v>
          </cell>
          <cell r="I76">
            <v>0</v>
          </cell>
          <cell r="J76">
            <v>0</v>
          </cell>
          <cell r="K76">
            <v>0</v>
          </cell>
          <cell r="L76">
            <v>0</v>
          </cell>
          <cell r="M76">
            <v>0</v>
          </cell>
          <cell r="N76">
            <v>0</v>
          </cell>
          <cell r="O76">
            <v>0</v>
          </cell>
          <cell r="P76" t="str">
            <v>NLV Vaihingen</v>
          </cell>
          <cell r="Q76">
            <v>0</v>
          </cell>
          <cell r="R76" t="str">
            <v>:</v>
          </cell>
          <cell r="S76">
            <v>0</v>
          </cell>
          <cell r="U76">
            <v>0</v>
          </cell>
          <cell r="V76" t="str">
            <v>:</v>
          </cell>
          <cell r="W76">
            <v>0</v>
          </cell>
          <cell r="Y76">
            <v>0</v>
          </cell>
          <cell r="Z76" t="str">
            <v>:</v>
          </cell>
          <cell r="AA76">
            <v>0</v>
          </cell>
          <cell r="AC76">
            <v>43415</v>
          </cell>
          <cell r="AD76">
            <v>0.51388888888888884</v>
          </cell>
          <cell r="AE76" t="str">
            <v>Niedernhall</v>
          </cell>
        </row>
        <row r="77">
          <cell r="A77">
            <v>20</v>
          </cell>
          <cell r="B77">
            <v>10</v>
          </cell>
          <cell r="C77">
            <v>1</v>
          </cell>
          <cell r="D77" t="str">
            <v>TV Bissingen 2</v>
          </cell>
          <cell r="E77" t="str">
            <v>-</v>
          </cell>
          <cell r="F77" t="str">
            <v>TSV Niedernhall</v>
          </cell>
          <cell r="G77">
            <v>0</v>
          </cell>
          <cell r="H77">
            <v>0</v>
          </cell>
          <cell r="I77">
            <v>0</v>
          </cell>
          <cell r="J77">
            <v>0</v>
          </cell>
          <cell r="K77">
            <v>0</v>
          </cell>
          <cell r="L77">
            <v>0</v>
          </cell>
          <cell r="M77">
            <v>0</v>
          </cell>
          <cell r="N77">
            <v>0</v>
          </cell>
          <cell r="O77">
            <v>0</v>
          </cell>
          <cell r="P77" t="str">
            <v>TV Veringendorf</v>
          </cell>
          <cell r="Q77">
            <v>0</v>
          </cell>
          <cell r="R77" t="str">
            <v>:</v>
          </cell>
          <cell r="S77">
            <v>0</v>
          </cell>
          <cell r="U77">
            <v>0</v>
          </cell>
          <cell r="V77" t="str">
            <v>:</v>
          </cell>
          <cell r="W77">
            <v>0</v>
          </cell>
          <cell r="X77">
            <v>0</v>
          </cell>
          <cell r="Y77">
            <v>0</v>
          </cell>
          <cell r="Z77" t="str">
            <v>:</v>
          </cell>
          <cell r="AA77">
            <v>0</v>
          </cell>
          <cell r="AB77">
            <v>0</v>
          </cell>
          <cell r="AC77">
            <v>43415</v>
          </cell>
          <cell r="AD77">
            <v>0.53125</v>
          </cell>
          <cell r="AE77" t="str">
            <v>Niedernhall</v>
          </cell>
        </row>
        <row r="78">
          <cell r="A78" t="str">
            <v>B2</v>
          </cell>
          <cell r="B78">
            <v>0</v>
          </cell>
          <cell r="C78">
            <v>0</v>
          </cell>
          <cell r="E78">
            <v>0</v>
          </cell>
          <cell r="Q78">
            <v>0</v>
          </cell>
          <cell r="R78">
            <v>0</v>
          </cell>
          <cell r="S78">
            <v>0</v>
          </cell>
          <cell r="T78">
            <v>0</v>
          </cell>
          <cell r="U78">
            <v>0</v>
          </cell>
          <cell r="V78">
            <v>0</v>
          </cell>
          <cell r="W78">
            <v>0</v>
          </cell>
          <cell r="Y78">
            <v>0</v>
          </cell>
          <cell r="Z78">
            <v>0</v>
          </cell>
          <cell r="AA78">
            <v>0</v>
          </cell>
        </row>
        <row r="79">
          <cell r="A79">
            <v>51</v>
          </cell>
          <cell r="B79">
            <v>1</v>
          </cell>
          <cell r="C79">
            <v>1</v>
          </cell>
          <cell r="D79" t="str">
            <v>TV Bissingen 2</v>
          </cell>
          <cell r="E79" t="str">
            <v>-</v>
          </cell>
          <cell r="F79" t="str">
            <v>TV Bissingen 1</v>
          </cell>
          <cell r="G79">
            <v>0</v>
          </cell>
          <cell r="H79">
            <v>0</v>
          </cell>
          <cell r="I79">
            <v>0</v>
          </cell>
          <cell r="J79">
            <v>0</v>
          </cell>
          <cell r="K79">
            <v>0</v>
          </cell>
          <cell r="L79">
            <v>0</v>
          </cell>
          <cell r="M79">
            <v>0</v>
          </cell>
          <cell r="N79">
            <v>0</v>
          </cell>
          <cell r="O79">
            <v>0</v>
          </cell>
          <cell r="P79" t="str">
            <v>TV Veringendorf</v>
          </cell>
          <cell r="Q79">
            <v>0</v>
          </cell>
          <cell r="R79" t="str">
            <v>:</v>
          </cell>
          <cell r="S79">
            <v>0</v>
          </cell>
          <cell r="U79">
            <v>0</v>
          </cell>
          <cell r="V79" t="str">
            <v>:</v>
          </cell>
          <cell r="W79">
            <v>0</v>
          </cell>
          <cell r="Y79">
            <v>0</v>
          </cell>
          <cell r="Z79" t="str">
            <v>:</v>
          </cell>
          <cell r="AA79">
            <v>0</v>
          </cell>
          <cell r="AC79">
            <v>43422</v>
          </cell>
          <cell r="AD79">
            <v>0.41666666666666669</v>
          </cell>
          <cell r="AE79" t="str">
            <v>S-Vaihingen</v>
          </cell>
        </row>
        <row r="80">
          <cell r="A80">
            <v>52</v>
          </cell>
          <cell r="B80">
            <v>2</v>
          </cell>
          <cell r="C80">
            <v>1</v>
          </cell>
          <cell r="D80" t="str">
            <v>NLV Vaihingen</v>
          </cell>
          <cell r="E80" t="str">
            <v>-</v>
          </cell>
          <cell r="F80" t="str">
            <v>TSV Niedernhall</v>
          </cell>
          <cell r="G80">
            <v>0</v>
          </cell>
          <cell r="H80">
            <v>0</v>
          </cell>
          <cell r="I80">
            <v>0</v>
          </cell>
          <cell r="J80">
            <v>0</v>
          </cell>
          <cell r="K80">
            <v>0</v>
          </cell>
          <cell r="L80">
            <v>0</v>
          </cell>
          <cell r="M80">
            <v>0</v>
          </cell>
          <cell r="N80">
            <v>0</v>
          </cell>
          <cell r="O80">
            <v>0</v>
          </cell>
          <cell r="P80" t="str">
            <v>TV Bissingen 1</v>
          </cell>
          <cell r="Q80">
            <v>0</v>
          </cell>
          <cell r="R80" t="str">
            <v>:</v>
          </cell>
          <cell r="S80">
            <v>0</v>
          </cell>
          <cell r="U80">
            <v>0</v>
          </cell>
          <cell r="V80" t="str">
            <v>:</v>
          </cell>
          <cell r="W80">
            <v>0</v>
          </cell>
          <cell r="Y80">
            <v>0</v>
          </cell>
          <cell r="Z80" t="str">
            <v>:</v>
          </cell>
          <cell r="AA80">
            <v>0</v>
          </cell>
          <cell r="AC80">
            <v>43422</v>
          </cell>
          <cell r="AD80">
            <v>0.43402777777777779</v>
          </cell>
          <cell r="AE80" t="str">
            <v>S-Vaihingen</v>
          </cell>
        </row>
        <row r="81">
          <cell r="A81">
            <v>0</v>
          </cell>
          <cell r="B81">
            <v>0</v>
          </cell>
          <cell r="D81">
            <v>0</v>
          </cell>
          <cell r="F81">
            <v>0</v>
          </cell>
          <cell r="G81">
            <v>0</v>
          </cell>
          <cell r="H81">
            <v>0</v>
          </cell>
          <cell r="I81">
            <v>0</v>
          </cell>
          <cell r="J81">
            <v>0</v>
          </cell>
          <cell r="K81">
            <v>0</v>
          </cell>
          <cell r="L81">
            <v>0</v>
          </cell>
          <cell r="M81">
            <v>0</v>
          </cell>
          <cell r="N81">
            <v>0</v>
          </cell>
          <cell r="O81">
            <v>0</v>
          </cell>
          <cell r="P81">
            <v>0</v>
          </cell>
          <cell r="Q81">
            <v>0</v>
          </cell>
          <cell r="S81">
            <v>0</v>
          </cell>
          <cell r="U81">
            <v>0</v>
          </cell>
          <cell r="W81">
            <v>0</v>
          </cell>
          <cell r="AC81">
            <v>0</v>
          </cell>
          <cell r="AD81">
            <v>0</v>
          </cell>
          <cell r="AE81">
            <v>0</v>
          </cell>
        </row>
        <row r="82">
          <cell r="A82">
            <v>53</v>
          </cell>
          <cell r="B82">
            <v>3</v>
          </cell>
          <cell r="C82">
            <v>1</v>
          </cell>
          <cell r="D82" t="str">
            <v>TV Veringendorf</v>
          </cell>
          <cell r="E82" t="str">
            <v>-</v>
          </cell>
          <cell r="F82" t="str">
            <v>TV Bissingen 2</v>
          </cell>
          <cell r="G82">
            <v>0</v>
          </cell>
          <cell r="H82">
            <v>0</v>
          </cell>
          <cell r="I82">
            <v>0</v>
          </cell>
          <cell r="J82">
            <v>0</v>
          </cell>
          <cell r="K82">
            <v>0</v>
          </cell>
          <cell r="L82">
            <v>0</v>
          </cell>
          <cell r="M82">
            <v>0</v>
          </cell>
          <cell r="N82">
            <v>0</v>
          </cell>
          <cell r="O82">
            <v>0</v>
          </cell>
          <cell r="P82" t="str">
            <v>TSV Niedernhall</v>
          </cell>
          <cell r="Q82">
            <v>0</v>
          </cell>
          <cell r="R82" t="str">
            <v>:</v>
          </cell>
          <cell r="S82">
            <v>0</v>
          </cell>
          <cell r="U82">
            <v>0</v>
          </cell>
          <cell r="V82" t="str">
            <v>:</v>
          </cell>
          <cell r="W82">
            <v>0</v>
          </cell>
          <cell r="Y82">
            <v>0</v>
          </cell>
          <cell r="Z82" t="str">
            <v>:</v>
          </cell>
          <cell r="AA82">
            <v>0</v>
          </cell>
          <cell r="AC82">
            <v>43422</v>
          </cell>
          <cell r="AD82">
            <v>0.4513888888888889</v>
          </cell>
          <cell r="AE82" t="str">
            <v>S-Vaihingen</v>
          </cell>
        </row>
        <row r="83">
          <cell r="A83">
            <v>54</v>
          </cell>
          <cell r="B83">
            <v>4</v>
          </cell>
          <cell r="C83">
            <v>1</v>
          </cell>
          <cell r="D83" t="str">
            <v>NLV Vaihingen</v>
          </cell>
          <cell r="E83" t="str">
            <v>-</v>
          </cell>
          <cell r="F83" t="str">
            <v>TV Bissingen 1</v>
          </cell>
          <cell r="G83">
            <v>0</v>
          </cell>
          <cell r="H83">
            <v>0</v>
          </cell>
          <cell r="I83">
            <v>0</v>
          </cell>
          <cell r="J83">
            <v>0</v>
          </cell>
          <cell r="K83">
            <v>0</v>
          </cell>
          <cell r="L83">
            <v>0</v>
          </cell>
          <cell r="M83">
            <v>0</v>
          </cell>
          <cell r="N83">
            <v>0</v>
          </cell>
          <cell r="O83">
            <v>0</v>
          </cell>
          <cell r="P83" t="str">
            <v>TV Bissingen 2</v>
          </cell>
          <cell r="Q83">
            <v>0</v>
          </cell>
          <cell r="R83" t="str">
            <v>:</v>
          </cell>
          <cell r="S83">
            <v>0</v>
          </cell>
          <cell r="U83">
            <v>0</v>
          </cell>
          <cell r="V83" t="str">
            <v>:</v>
          </cell>
          <cell r="W83">
            <v>0</v>
          </cell>
          <cell r="Y83">
            <v>0</v>
          </cell>
          <cell r="Z83" t="str">
            <v>:</v>
          </cell>
          <cell r="AA83">
            <v>0</v>
          </cell>
          <cell r="AC83">
            <v>43422</v>
          </cell>
          <cell r="AD83">
            <v>0.46875</v>
          </cell>
          <cell r="AE83" t="str">
            <v>S-Vaihingen</v>
          </cell>
        </row>
        <row r="84">
          <cell r="A84">
            <v>0</v>
          </cell>
          <cell r="B84">
            <v>0</v>
          </cell>
          <cell r="D84">
            <v>0</v>
          </cell>
          <cell r="F84">
            <v>0</v>
          </cell>
          <cell r="G84">
            <v>0</v>
          </cell>
          <cell r="H84">
            <v>0</v>
          </cell>
          <cell r="I84">
            <v>0</v>
          </cell>
          <cell r="J84">
            <v>0</v>
          </cell>
          <cell r="K84">
            <v>0</v>
          </cell>
          <cell r="L84">
            <v>0</v>
          </cell>
          <cell r="M84">
            <v>0</v>
          </cell>
          <cell r="N84">
            <v>0</v>
          </cell>
          <cell r="O84">
            <v>0</v>
          </cell>
          <cell r="P84">
            <v>0</v>
          </cell>
          <cell r="Q84">
            <v>0</v>
          </cell>
          <cell r="S84">
            <v>0</v>
          </cell>
          <cell r="U84">
            <v>0</v>
          </cell>
          <cell r="W84">
            <v>0</v>
          </cell>
          <cell r="AC84">
            <v>0</v>
          </cell>
        </row>
        <row r="85">
          <cell r="A85">
            <v>55</v>
          </cell>
          <cell r="B85">
            <v>5</v>
          </cell>
          <cell r="C85">
            <v>1</v>
          </cell>
          <cell r="D85" t="str">
            <v>TSV Niedernhall</v>
          </cell>
          <cell r="E85" t="str">
            <v>-</v>
          </cell>
          <cell r="F85" t="str">
            <v>TV Veringendorf</v>
          </cell>
          <cell r="G85">
            <v>0</v>
          </cell>
          <cell r="H85">
            <v>0</v>
          </cell>
          <cell r="I85">
            <v>0</v>
          </cell>
          <cell r="J85">
            <v>0</v>
          </cell>
          <cell r="K85">
            <v>0</v>
          </cell>
          <cell r="L85">
            <v>0</v>
          </cell>
          <cell r="M85">
            <v>0</v>
          </cell>
          <cell r="N85">
            <v>0</v>
          </cell>
          <cell r="O85">
            <v>0</v>
          </cell>
          <cell r="P85" t="str">
            <v>NLV Vaihingen</v>
          </cell>
          <cell r="Q85">
            <v>0</v>
          </cell>
          <cell r="R85" t="str">
            <v>:</v>
          </cell>
          <cell r="S85">
            <v>0</v>
          </cell>
          <cell r="U85">
            <v>0</v>
          </cell>
          <cell r="V85" t="str">
            <v>:</v>
          </cell>
          <cell r="W85">
            <v>0</v>
          </cell>
          <cell r="Y85">
            <v>0</v>
          </cell>
          <cell r="Z85" t="str">
            <v>:</v>
          </cell>
          <cell r="AA85">
            <v>0</v>
          </cell>
          <cell r="AC85">
            <v>43422</v>
          </cell>
          <cell r="AD85">
            <v>0.4861111111111111</v>
          </cell>
          <cell r="AE85" t="str">
            <v>S-Vaihingen</v>
          </cell>
        </row>
        <row r="86">
          <cell r="A86">
            <v>56</v>
          </cell>
          <cell r="B86">
            <v>6</v>
          </cell>
          <cell r="C86">
            <v>1</v>
          </cell>
          <cell r="D86" t="str">
            <v>NLV Vaihingen</v>
          </cell>
          <cell r="E86" t="str">
            <v>-</v>
          </cell>
          <cell r="F86" t="str">
            <v>TV Bissingen 2</v>
          </cell>
          <cell r="G86">
            <v>0</v>
          </cell>
          <cell r="H86">
            <v>0</v>
          </cell>
          <cell r="I86">
            <v>0</v>
          </cell>
          <cell r="J86">
            <v>0</v>
          </cell>
          <cell r="K86">
            <v>0</v>
          </cell>
          <cell r="L86">
            <v>0</v>
          </cell>
          <cell r="M86">
            <v>0</v>
          </cell>
          <cell r="N86">
            <v>0</v>
          </cell>
          <cell r="O86">
            <v>0</v>
          </cell>
          <cell r="P86" t="str">
            <v>TV Veringendorf</v>
          </cell>
          <cell r="Q86">
            <v>0</v>
          </cell>
          <cell r="R86" t="str">
            <v>:</v>
          </cell>
          <cell r="S86">
            <v>0</v>
          </cell>
          <cell r="U86">
            <v>0</v>
          </cell>
          <cell r="V86" t="str">
            <v>:</v>
          </cell>
          <cell r="W86">
            <v>0</v>
          </cell>
          <cell r="Y86">
            <v>0</v>
          </cell>
          <cell r="Z86" t="str">
            <v>:</v>
          </cell>
          <cell r="AA86">
            <v>0</v>
          </cell>
          <cell r="AC86">
            <v>43422</v>
          </cell>
          <cell r="AD86">
            <v>0.50347222222222221</v>
          </cell>
          <cell r="AE86" t="str">
            <v>S-Vaihingen</v>
          </cell>
        </row>
        <row r="87">
          <cell r="A87">
            <v>0</v>
          </cell>
          <cell r="B87">
            <v>0</v>
          </cell>
          <cell r="D87">
            <v>0</v>
          </cell>
          <cell r="F87">
            <v>0</v>
          </cell>
          <cell r="G87">
            <v>0</v>
          </cell>
          <cell r="H87">
            <v>0</v>
          </cell>
          <cell r="I87">
            <v>0</v>
          </cell>
          <cell r="J87">
            <v>0</v>
          </cell>
          <cell r="K87">
            <v>0</v>
          </cell>
          <cell r="L87">
            <v>0</v>
          </cell>
          <cell r="M87">
            <v>0</v>
          </cell>
          <cell r="N87">
            <v>0</v>
          </cell>
          <cell r="Q87">
            <v>0</v>
          </cell>
          <cell r="S87">
            <v>0</v>
          </cell>
          <cell r="U87">
            <v>0</v>
          </cell>
          <cell r="W87">
            <v>0</v>
          </cell>
          <cell r="AC87">
            <v>0</v>
          </cell>
          <cell r="AD87">
            <v>0</v>
          </cell>
          <cell r="AE87">
            <v>0</v>
          </cell>
        </row>
        <row r="88">
          <cell r="A88">
            <v>57</v>
          </cell>
          <cell r="B88">
            <v>7</v>
          </cell>
          <cell r="C88">
            <v>1</v>
          </cell>
          <cell r="D88" t="str">
            <v>TSV Niedernhall</v>
          </cell>
          <cell r="E88" t="str">
            <v>-</v>
          </cell>
          <cell r="F88" t="str">
            <v>TV Bissingen 1</v>
          </cell>
          <cell r="G88">
            <v>0</v>
          </cell>
          <cell r="H88">
            <v>0</v>
          </cell>
          <cell r="I88">
            <v>0</v>
          </cell>
          <cell r="J88">
            <v>0</v>
          </cell>
          <cell r="K88">
            <v>0</v>
          </cell>
          <cell r="L88">
            <v>0</v>
          </cell>
          <cell r="M88">
            <v>0</v>
          </cell>
          <cell r="N88">
            <v>0</v>
          </cell>
          <cell r="O88">
            <v>0</v>
          </cell>
          <cell r="P88" t="str">
            <v>TV Bissingen 2</v>
          </cell>
          <cell r="Q88">
            <v>0</v>
          </cell>
          <cell r="R88" t="str">
            <v>:</v>
          </cell>
          <cell r="S88">
            <v>0</v>
          </cell>
          <cell r="U88">
            <v>0</v>
          </cell>
          <cell r="V88" t="str">
            <v>:</v>
          </cell>
          <cell r="W88">
            <v>0</v>
          </cell>
          <cell r="Y88">
            <v>0</v>
          </cell>
          <cell r="Z88" t="str">
            <v>:</v>
          </cell>
          <cell r="AA88">
            <v>0</v>
          </cell>
          <cell r="AC88">
            <v>43422</v>
          </cell>
          <cell r="AD88">
            <v>0.52083333333333337</v>
          </cell>
          <cell r="AE88" t="str">
            <v>S-Vaihingen</v>
          </cell>
        </row>
        <row r="89">
          <cell r="A89">
            <v>58</v>
          </cell>
          <cell r="B89">
            <v>8</v>
          </cell>
          <cell r="C89">
            <v>1</v>
          </cell>
          <cell r="D89" t="str">
            <v>TV Veringendorf</v>
          </cell>
          <cell r="E89" t="str">
            <v>-</v>
          </cell>
          <cell r="F89" t="str">
            <v>NLV Vaihingen</v>
          </cell>
          <cell r="G89">
            <v>0</v>
          </cell>
          <cell r="H89">
            <v>0</v>
          </cell>
          <cell r="I89">
            <v>0</v>
          </cell>
          <cell r="J89">
            <v>0</v>
          </cell>
          <cell r="K89">
            <v>0</v>
          </cell>
          <cell r="L89">
            <v>0</v>
          </cell>
          <cell r="M89">
            <v>0</v>
          </cell>
          <cell r="N89">
            <v>0</v>
          </cell>
          <cell r="O89">
            <v>0</v>
          </cell>
          <cell r="P89" t="str">
            <v>TV Bissingen 1</v>
          </cell>
          <cell r="Q89">
            <v>0</v>
          </cell>
          <cell r="R89" t="str">
            <v>:</v>
          </cell>
          <cell r="S89">
            <v>0</v>
          </cell>
          <cell r="U89">
            <v>0</v>
          </cell>
          <cell r="V89" t="str">
            <v>:</v>
          </cell>
          <cell r="W89">
            <v>0</v>
          </cell>
          <cell r="Y89">
            <v>0</v>
          </cell>
          <cell r="Z89" t="str">
            <v>:</v>
          </cell>
          <cell r="AA89">
            <v>0</v>
          </cell>
          <cell r="AC89">
            <v>43422</v>
          </cell>
          <cell r="AD89">
            <v>0.53819444444444453</v>
          </cell>
          <cell r="AE89" t="str">
            <v>S-Vaihingen</v>
          </cell>
        </row>
        <row r="90">
          <cell r="A90">
            <v>0</v>
          </cell>
          <cell r="B90">
            <v>0</v>
          </cell>
          <cell r="D90">
            <v>0</v>
          </cell>
          <cell r="F90">
            <v>0</v>
          </cell>
          <cell r="G90">
            <v>0</v>
          </cell>
          <cell r="H90">
            <v>0</v>
          </cell>
          <cell r="I90">
            <v>0</v>
          </cell>
          <cell r="J90">
            <v>0</v>
          </cell>
          <cell r="K90">
            <v>0</v>
          </cell>
          <cell r="L90">
            <v>0</v>
          </cell>
          <cell r="M90">
            <v>0</v>
          </cell>
          <cell r="N90">
            <v>0</v>
          </cell>
          <cell r="O90">
            <v>0</v>
          </cell>
          <cell r="P90">
            <v>0</v>
          </cell>
          <cell r="Q90">
            <v>0</v>
          </cell>
          <cell r="S90">
            <v>0</v>
          </cell>
          <cell r="U90">
            <v>0</v>
          </cell>
          <cell r="W90">
            <v>0</v>
          </cell>
          <cell r="AC90">
            <v>0</v>
          </cell>
        </row>
        <row r="91">
          <cell r="A91">
            <v>59</v>
          </cell>
          <cell r="B91">
            <v>9</v>
          </cell>
          <cell r="C91">
            <v>1</v>
          </cell>
          <cell r="D91" t="str">
            <v>TSV Niedernhall</v>
          </cell>
          <cell r="E91" t="str">
            <v>-</v>
          </cell>
          <cell r="F91" t="str">
            <v>TV Bissingen 2</v>
          </cell>
          <cell r="G91">
            <v>0</v>
          </cell>
          <cell r="H91">
            <v>0</v>
          </cell>
          <cell r="I91">
            <v>0</v>
          </cell>
          <cell r="J91">
            <v>0</v>
          </cell>
          <cell r="K91">
            <v>0</v>
          </cell>
          <cell r="L91">
            <v>0</v>
          </cell>
          <cell r="M91">
            <v>0</v>
          </cell>
          <cell r="N91">
            <v>0</v>
          </cell>
          <cell r="O91">
            <v>0</v>
          </cell>
          <cell r="P91" t="str">
            <v>NLV Vaihingen</v>
          </cell>
          <cell r="Q91">
            <v>0</v>
          </cell>
          <cell r="R91" t="str">
            <v>:</v>
          </cell>
          <cell r="S91">
            <v>0</v>
          </cell>
          <cell r="U91">
            <v>0</v>
          </cell>
          <cell r="V91" t="str">
            <v>:</v>
          </cell>
          <cell r="W91">
            <v>0</v>
          </cell>
          <cell r="Y91">
            <v>0</v>
          </cell>
          <cell r="Z91" t="str">
            <v>:</v>
          </cell>
          <cell r="AA91">
            <v>0</v>
          </cell>
          <cell r="AC91">
            <v>43422</v>
          </cell>
          <cell r="AD91">
            <v>0.55555555555555569</v>
          </cell>
          <cell r="AE91" t="str">
            <v>S-Vaihingen</v>
          </cell>
        </row>
        <row r="92">
          <cell r="A92">
            <v>60</v>
          </cell>
          <cell r="B92">
            <v>10</v>
          </cell>
          <cell r="C92">
            <v>1</v>
          </cell>
          <cell r="D92" t="str">
            <v>TV Veringendorf</v>
          </cell>
          <cell r="E92" t="str">
            <v>-</v>
          </cell>
          <cell r="F92" t="str">
            <v>TV Bissingen 1</v>
          </cell>
          <cell r="G92">
            <v>0</v>
          </cell>
          <cell r="H92">
            <v>0</v>
          </cell>
          <cell r="I92">
            <v>0</v>
          </cell>
          <cell r="J92">
            <v>0</v>
          </cell>
          <cell r="K92">
            <v>0</v>
          </cell>
          <cell r="L92">
            <v>0</v>
          </cell>
          <cell r="M92">
            <v>0</v>
          </cell>
          <cell r="N92">
            <v>0</v>
          </cell>
          <cell r="O92">
            <v>0</v>
          </cell>
          <cell r="P92" t="str">
            <v>TSV Niedernhall</v>
          </cell>
          <cell r="Q92">
            <v>0</v>
          </cell>
          <cell r="R92" t="str">
            <v>:</v>
          </cell>
          <cell r="S92">
            <v>0</v>
          </cell>
          <cell r="U92">
            <v>0</v>
          </cell>
          <cell r="V92" t="str">
            <v>:</v>
          </cell>
          <cell r="W92">
            <v>0</v>
          </cell>
          <cell r="X92">
            <v>0</v>
          </cell>
          <cell r="Y92">
            <v>0</v>
          </cell>
          <cell r="Z92" t="str">
            <v>:</v>
          </cell>
          <cell r="AA92">
            <v>0</v>
          </cell>
          <cell r="AB92">
            <v>0</v>
          </cell>
          <cell r="AC92">
            <v>43422</v>
          </cell>
          <cell r="AD92">
            <v>0.57291666666666685</v>
          </cell>
          <cell r="AE92" t="str">
            <v>S-Vaihingen</v>
          </cell>
        </row>
        <row r="93">
          <cell r="A93" t="str">
            <v>C1</v>
          </cell>
        </row>
        <row r="94">
          <cell r="A94">
            <v>21</v>
          </cell>
          <cell r="B94">
            <v>1</v>
          </cell>
          <cell r="C94">
            <v>1</v>
          </cell>
          <cell r="D94" t="str">
            <v>TV Hohenklingen 1</v>
          </cell>
          <cell r="E94" t="str">
            <v>-</v>
          </cell>
          <cell r="F94" t="str">
            <v>TV Hohenklingen 2</v>
          </cell>
          <cell r="G94">
            <v>0</v>
          </cell>
          <cell r="H94">
            <v>0</v>
          </cell>
          <cell r="I94">
            <v>0</v>
          </cell>
          <cell r="J94">
            <v>0</v>
          </cell>
          <cell r="K94">
            <v>0</v>
          </cell>
          <cell r="L94">
            <v>0</v>
          </cell>
          <cell r="M94">
            <v>0</v>
          </cell>
          <cell r="N94">
            <v>0</v>
          </cell>
          <cell r="O94">
            <v>0</v>
          </cell>
          <cell r="P94" t="str">
            <v>TSV Malmsheim</v>
          </cell>
          <cell r="Q94">
            <v>0</v>
          </cell>
          <cell r="R94" t="str">
            <v>:</v>
          </cell>
          <cell r="S94">
            <v>0</v>
          </cell>
          <cell r="U94">
            <v>0</v>
          </cell>
          <cell r="V94" t="str">
            <v>:</v>
          </cell>
          <cell r="W94">
            <v>0</v>
          </cell>
          <cell r="Y94">
            <v>0</v>
          </cell>
          <cell r="Z94" t="str">
            <v>:</v>
          </cell>
          <cell r="AA94">
            <v>0</v>
          </cell>
          <cell r="AC94">
            <v>43415</v>
          </cell>
          <cell r="AD94">
            <v>0.41666666666666669</v>
          </cell>
          <cell r="AE94" t="str">
            <v>Knittlingen</v>
          </cell>
        </row>
        <row r="95">
          <cell r="A95">
            <v>22</v>
          </cell>
          <cell r="B95">
            <v>2</v>
          </cell>
          <cell r="C95">
            <v>1</v>
          </cell>
          <cell r="D95" t="str">
            <v>TSV Dennach</v>
          </cell>
          <cell r="E95" t="str">
            <v>-</v>
          </cell>
          <cell r="F95" t="str">
            <v>TV Waldrennach</v>
          </cell>
          <cell r="G95">
            <v>0</v>
          </cell>
          <cell r="H95">
            <v>0</v>
          </cell>
          <cell r="I95">
            <v>0</v>
          </cell>
          <cell r="J95">
            <v>0</v>
          </cell>
          <cell r="K95">
            <v>0</v>
          </cell>
          <cell r="L95">
            <v>0</v>
          </cell>
          <cell r="M95">
            <v>0</v>
          </cell>
          <cell r="N95">
            <v>0</v>
          </cell>
          <cell r="O95">
            <v>0</v>
          </cell>
          <cell r="P95" t="str">
            <v>TV Hohenklingen 2</v>
          </cell>
          <cell r="Q95">
            <v>0</v>
          </cell>
          <cell r="R95" t="str">
            <v>:</v>
          </cell>
          <cell r="S95">
            <v>0</v>
          </cell>
          <cell r="U95">
            <v>0</v>
          </cell>
          <cell r="V95" t="str">
            <v>:</v>
          </cell>
          <cell r="W95">
            <v>0</v>
          </cell>
          <cell r="Y95">
            <v>0</v>
          </cell>
          <cell r="Z95" t="str">
            <v>:</v>
          </cell>
          <cell r="AA95">
            <v>0</v>
          </cell>
          <cell r="AC95">
            <v>43415</v>
          </cell>
          <cell r="AD95">
            <v>0.43402777777777779</v>
          </cell>
          <cell r="AE95" t="str">
            <v>Knittlingen</v>
          </cell>
        </row>
        <row r="96">
          <cell r="A96">
            <v>0</v>
          </cell>
          <cell r="B96">
            <v>0</v>
          </cell>
          <cell r="D96">
            <v>0</v>
          </cell>
          <cell r="F96">
            <v>0</v>
          </cell>
          <cell r="G96">
            <v>0</v>
          </cell>
          <cell r="H96">
            <v>0</v>
          </cell>
          <cell r="I96">
            <v>0</v>
          </cell>
          <cell r="J96">
            <v>0</v>
          </cell>
          <cell r="K96">
            <v>0</v>
          </cell>
          <cell r="L96">
            <v>0</v>
          </cell>
          <cell r="M96">
            <v>0</v>
          </cell>
          <cell r="N96">
            <v>0</v>
          </cell>
          <cell r="O96">
            <v>0</v>
          </cell>
          <cell r="P96">
            <v>0</v>
          </cell>
          <cell r="Q96">
            <v>0</v>
          </cell>
          <cell r="S96">
            <v>0</v>
          </cell>
          <cell r="U96">
            <v>0</v>
          </cell>
          <cell r="W96">
            <v>0</v>
          </cell>
          <cell r="AC96">
            <v>0</v>
          </cell>
        </row>
        <row r="97">
          <cell r="A97">
            <v>23</v>
          </cell>
          <cell r="B97">
            <v>3</v>
          </cell>
          <cell r="C97">
            <v>1</v>
          </cell>
          <cell r="D97" t="str">
            <v>TV Hohenklingen 1</v>
          </cell>
          <cell r="E97" t="str">
            <v>-</v>
          </cell>
          <cell r="F97" t="str">
            <v>TSV Malmsheim</v>
          </cell>
          <cell r="G97">
            <v>0</v>
          </cell>
          <cell r="H97">
            <v>0</v>
          </cell>
          <cell r="I97">
            <v>0</v>
          </cell>
          <cell r="J97">
            <v>0</v>
          </cell>
          <cell r="K97">
            <v>0</v>
          </cell>
          <cell r="L97">
            <v>0</v>
          </cell>
          <cell r="M97">
            <v>0</v>
          </cell>
          <cell r="N97">
            <v>0</v>
          </cell>
          <cell r="O97">
            <v>0</v>
          </cell>
          <cell r="P97" t="str">
            <v>TV Waldrennach</v>
          </cell>
          <cell r="Q97">
            <v>0</v>
          </cell>
          <cell r="R97" t="str">
            <v>:</v>
          </cell>
          <cell r="S97">
            <v>0</v>
          </cell>
          <cell r="U97">
            <v>0</v>
          </cell>
          <cell r="V97" t="str">
            <v>:</v>
          </cell>
          <cell r="W97">
            <v>0</v>
          </cell>
          <cell r="Y97">
            <v>0</v>
          </cell>
          <cell r="Z97" t="str">
            <v>:</v>
          </cell>
          <cell r="AA97">
            <v>0</v>
          </cell>
          <cell r="AC97">
            <v>43415</v>
          </cell>
          <cell r="AD97">
            <v>0.4513888888888889</v>
          </cell>
          <cell r="AE97" t="str">
            <v>Knittlingen</v>
          </cell>
        </row>
        <row r="98">
          <cell r="A98">
            <v>24</v>
          </cell>
          <cell r="B98">
            <v>4</v>
          </cell>
          <cell r="C98">
            <v>1</v>
          </cell>
          <cell r="D98" t="str">
            <v>TV Hohenklingen 2</v>
          </cell>
          <cell r="E98" t="str">
            <v>-</v>
          </cell>
          <cell r="F98" t="str">
            <v>TSV Dennach</v>
          </cell>
          <cell r="G98">
            <v>0</v>
          </cell>
          <cell r="H98">
            <v>0</v>
          </cell>
          <cell r="I98">
            <v>0</v>
          </cell>
          <cell r="J98">
            <v>0</v>
          </cell>
          <cell r="K98">
            <v>0</v>
          </cell>
          <cell r="L98">
            <v>0</v>
          </cell>
          <cell r="M98">
            <v>0</v>
          </cell>
          <cell r="N98">
            <v>0</v>
          </cell>
          <cell r="O98">
            <v>0</v>
          </cell>
          <cell r="P98" t="str">
            <v>TV Hohenklingen 1</v>
          </cell>
          <cell r="Q98">
            <v>0</v>
          </cell>
          <cell r="R98" t="str">
            <v>:</v>
          </cell>
          <cell r="S98">
            <v>0</v>
          </cell>
          <cell r="U98">
            <v>0</v>
          </cell>
          <cell r="V98" t="str">
            <v>:</v>
          </cell>
          <cell r="W98">
            <v>0</v>
          </cell>
          <cell r="Y98">
            <v>0</v>
          </cell>
          <cell r="Z98" t="str">
            <v>:</v>
          </cell>
          <cell r="AA98">
            <v>0</v>
          </cell>
          <cell r="AC98">
            <v>43415</v>
          </cell>
          <cell r="AD98">
            <v>0.46875</v>
          </cell>
          <cell r="AE98" t="str">
            <v>Knittlingen</v>
          </cell>
        </row>
        <row r="99">
          <cell r="A99">
            <v>0</v>
          </cell>
          <cell r="B99">
            <v>0</v>
          </cell>
          <cell r="D99">
            <v>0</v>
          </cell>
          <cell r="F99">
            <v>0</v>
          </cell>
          <cell r="G99">
            <v>0</v>
          </cell>
          <cell r="H99">
            <v>0</v>
          </cell>
          <cell r="I99">
            <v>0</v>
          </cell>
          <cell r="J99">
            <v>0</v>
          </cell>
          <cell r="K99">
            <v>0</v>
          </cell>
          <cell r="L99">
            <v>0</v>
          </cell>
          <cell r="M99">
            <v>0</v>
          </cell>
          <cell r="N99">
            <v>0</v>
          </cell>
          <cell r="O99">
            <v>0</v>
          </cell>
          <cell r="P99">
            <v>0</v>
          </cell>
          <cell r="Q99">
            <v>0</v>
          </cell>
          <cell r="S99">
            <v>0</v>
          </cell>
          <cell r="U99">
            <v>0</v>
          </cell>
          <cell r="W99">
            <v>0</v>
          </cell>
          <cell r="AC99">
            <v>0</v>
          </cell>
        </row>
        <row r="100">
          <cell r="A100">
            <v>25</v>
          </cell>
          <cell r="B100">
            <v>5</v>
          </cell>
          <cell r="C100">
            <v>1</v>
          </cell>
          <cell r="D100" t="str">
            <v>TV Waldrennach</v>
          </cell>
          <cell r="E100" t="str">
            <v>-</v>
          </cell>
          <cell r="F100" t="str">
            <v>TSV Malmsheim</v>
          </cell>
          <cell r="G100">
            <v>0</v>
          </cell>
          <cell r="H100">
            <v>0</v>
          </cell>
          <cell r="I100">
            <v>0</v>
          </cell>
          <cell r="J100">
            <v>0</v>
          </cell>
          <cell r="K100">
            <v>0</v>
          </cell>
          <cell r="L100">
            <v>0</v>
          </cell>
          <cell r="M100">
            <v>0</v>
          </cell>
          <cell r="N100">
            <v>0</v>
          </cell>
          <cell r="O100">
            <v>0</v>
          </cell>
          <cell r="P100" t="str">
            <v>TSV Dennach</v>
          </cell>
          <cell r="Q100">
            <v>0</v>
          </cell>
          <cell r="R100" t="str">
            <v>:</v>
          </cell>
          <cell r="S100">
            <v>0</v>
          </cell>
          <cell r="U100">
            <v>0</v>
          </cell>
          <cell r="V100" t="str">
            <v>:</v>
          </cell>
          <cell r="W100">
            <v>0</v>
          </cell>
          <cell r="Y100">
            <v>0</v>
          </cell>
          <cell r="Z100" t="str">
            <v>:</v>
          </cell>
          <cell r="AA100">
            <v>0</v>
          </cell>
          <cell r="AC100">
            <v>43415</v>
          </cell>
          <cell r="AD100">
            <v>0.4861111111111111</v>
          </cell>
          <cell r="AE100" t="str">
            <v>Knittlingen</v>
          </cell>
        </row>
        <row r="101">
          <cell r="A101">
            <v>26</v>
          </cell>
          <cell r="B101">
            <v>6</v>
          </cell>
          <cell r="C101">
            <v>1</v>
          </cell>
          <cell r="D101" t="str">
            <v>TV Hohenklingen 1</v>
          </cell>
          <cell r="E101" t="str">
            <v>-</v>
          </cell>
          <cell r="F101" t="str">
            <v>TSV Dennach</v>
          </cell>
          <cell r="G101">
            <v>0</v>
          </cell>
          <cell r="H101">
            <v>0</v>
          </cell>
          <cell r="I101">
            <v>0</v>
          </cell>
          <cell r="J101">
            <v>0</v>
          </cell>
          <cell r="K101">
            <v>0</v>
          </cell>
          <cell r="L101">
            <v>0</v>
          </cell>
          <cell r="M101">
            <v>0</v>
          </cell>
          <cell r="N101">
            <v>0</v>
          </cell>
          <cell r="O101">
            <v>0</v>
          </cell>
          <cell r="P101" t="str">
            <v>TSV Malmsheim</v>
          </cell>
          <cell r="Q101">
            <v>0</v>
          </cell>
          <cell r="R101" t="str">
            <v>:</v>
          </cell>
          <cell r="S101">
            <v>0</v>
          </cell>
          <cell r="U101">
            <v>0</v>
          </cell>
          <cell r="V101" t="str">
            <v>:</v>
          </cell>
          <cell r="W101">
            <v>0</v>
          </cell>
          <cell r="Y101">
            <v>0</v>
          </cell>
          <cell r="Z101" t="str">
            <v>:</v>
          </cell>
          <cell r="AA101">
            <v>0</v>
          </cell>
          <cell r="AC101">
            <v>43415</v>
          </cell>
          <cell r="AD101">
            <v>0.50347222222222221</v>
          </cell>
          <cell r="AE101" t="str">
            <v>Knittlingen</v>
          </cell>
        </row>
        <row r="102">
          <cell r="A102">
            <v>0</v>
          </cell>
          <cell r="B102">
            <v>0</v>
          </cell>
          <cell r="F102">
            <v>0</v>
          </cell>
          <cell r="G102">
            <v>0</v>
          </cell>
          <cell r="H102">
            <v>0</v>
          </cell>
          <cell r="I102">
            <v>0</v>
          </cell>
          <cell r="J102">
            <v>0</v>
          </cell>
          <cell r="K102">
            <v>0</v>
          </cell>
          <cell r="L102">
            <v>0</v>
          </cell>
          <cell r="M102">
            <v>0</v>
          </cell>
          <cell r="N102">
            <v>0</v>
          </cell>
          <cell r="Q102">
            <v>0</v>
          </cell>
          <cell r="S102">
            <v>0</v>
          </cell>
          <cell r="U102">
            <v>0</v>
          </cell>
          <cell r="W102">
            <v>0</v>
          </cell>
          <cell r="AC102">
            <v>0</v>
          </cell>
        </row>
        <row r="103">
          <cell r="A103">
            <v>27</v>
          </cell>
          <cell r="B103">
            <v>7</v>
          </cell>
          <cell r="C103">
            <v>1</v>
          </cell>
          <cell r="D103" t="str">
            <v>TV Hohenklingen 2</v>
          </cell>
          <cell r="E103" t="str">
            <v>-</v>
          </cell>
          <cell r="F103" t="str">
            <v>TV Waldrennach</v>
          </cell>
          <cell r="G103">
            <v>0</v>
          </cell>
          <cell r="H103">
            <v>0</v>
          </cell>
          <cell r="I103">
            <v>0</v>
          </cell>
          <cell r="J103">
            <v>0</v>
          </cell>
          <cell r="K103">
            <v>0</v>
          </cell>
          <cell r="L103">
            <v>0</v>
          </cell>
          <cell r="M103">
            <v>0</v>
          </cell>
          <cell r="N103">
            <v>0</v>
          </cell>
          <cell r="O103">
            <v>0</v>
          </cell>
          <cell r="P103" t="str">
            <v>TV Hohenklingen 1</v>
          </cell>
          <cell r="Q103">
            <v>0</v>
          </cell>
          <cell r="R103" t="str">
            <v>:</v>
          </cell>
          <cell r="S103">
            <v>0</v>
          </cell>
          <cell r="U103">
            <v>0</v>
          </cell>
          <cell r="V103" t="str">
            <v>:</v>
          </cell>
          <cell r="W103">
            <v>0</v>
          </cell>
          <cell r="Y103">
            <v>0</v>
          </cell>
          <cell r="Z103" t="str">
            <v>:</v>
          </cell>
          <cell r="AA103">
            <v>0</v>
          </cell>
          <cell r="AC103">
            <v>43415</v>
          </cell>
          <cell r="AD103">
            <v>0.52083333333333337</v>
          </cell>
          <cell r="AE103" t="str">
            <v>Knittlingen</v>
          </cell>
        </row>
        <row r="104">
          <cell r="A104">
            <v>28</v>
          </cell>
          <cell r="B104">
            <v>8</v>
          </cell>
          <cell r="C104">
            <v>1</v>
          </cell>
          <cell r="D104" t="str">
            <v>TSV Malmsheim</v>
          </cell>
          <cell r="E104" t="str">
            <v>-</v>
          </cell>
          <cell r="F104" t="str">
            <v>TSV Dennach</v>
          </cell>
          <cell r="G104">
            <v>0</v>
          </cell>
          <cell r="H104">
            <v>0</v>
          </cell>
          <cell r="I104">
            <v>0</v>
          </cell>
          <cell r="J104">
            <v>0</v>
          </cell>
          <cell r="K104">
            <v>0</v>
          </cell>
          <cell r="L104">
            <v>0</v>
          </cell>
          <cell r="M104">
            <v>0</v>
          </cell>
          <cell r="N104">
            <v>0</v>
          </cell>
          <cell r="O104">
            <v>0</v>
          </cell>
          <cell r="P104" t="str">
            <v>TV Hohenklingen 2</v>
          </cell>
          <cell r="Q104">
            <v>0</v>
          </cell>
          <cell r="R104" t="str">
            <v>:</v>
          </cell>
          <cell r="S104">
            <v>0</v>
          </cell>
          <cell r="U104">
            <v>0</v>
          </cell>
          <cell r="V104" t="str">
            <v>:</v>
          </cell>
          <cell r="W104">
            <v>0</v>
          </cell>
          <cell r="Y104">
            <v>0</v>
          </cell>
          <cell r="Z104" t="str">
            <v>:</v>
          </cell>
          <cell r="AA104">
            <v>0</v>
          </cell>
          <cell r="AC104">
            <v>43415</v>
          </cell>
          <cell r="AD104">
            <v>0.53819444444444453</v>
          </cell>
          <cell r="AE104" t="str">
            <v>Knittlingen</v>
          </cell>
        </row>
        <row r="105">
          <cell r="A105">
            <v>0</v>
          </cell>
          <cell r="B105">
            <v>0</v>
          </cell>
          <cell r="D105">
            <v>0</v>
          </cell>
          <cell r="F105">
            <v>0</v>
          </cell>
          <cell r="G105">
            <v>0</v>
          </cell>
          <cell r="H105">
            <v>0</v>
          </cell>
          <cell r="I105">
            <v>0</v>
          </cell>
          <cell r="J105">
            <v>0</v>
          </cell>
          <cell r="K105">
            <v>0</v>
          </cell>
          <cell r="L105">
            <v>0</v>
          </cell>
          <cell r="M105">
            <v>0</v>
          </cell>
          <cell r="N105">
            <v>0</v>
          </cell>
          <cell r="O105">
            <v>0</v>
          </cell>
          <cell r="P105">
            <v>0</v>
          </cell>
          <cell r="Q105">
            <v>0</v>
          </cell>
          <cell r="S105">
            <v>0</v>
          </cell>
          <cell r="U105">
            <v>0</v>
          </cell>
          <cell r="W105">
            <v>0</v>
          </cell>
          <cell r="AC105">
            <v>0</v>
          </cell>
        </row>
        <row r="106">
          <cell r="A106">
            <v>29</v>
          </cell>
          <cell r="B106">
            <v>9</v>
          </cell>
          <cell r="C106">
            <v>1</v>
          </cell>
          <cell r="D106" t="str">
            <v>TV Hohenklingen 1</v>
          </cell>
          <cell r="E106" t="str">
            <v>-</v>
          </cell>
          <cell r="F106" t="str">
            <v>TV Waldrennach</v>
          </cell>
          <cell r="G106">
            <v>0</v>
          </cell>
          <cell r="H106">
            <v>0</v>
          </cell>
          <cell r="I106">
            <v>0</v>
          </cell>
          <cell r="J106">
            <v>0</v>
          </cell>
          <cell r="K106">
            <v>0</v>
          </cell>
          <cell r="L106">
            <v>0</v>
          </cell>
          <cell r="M106">
            <v>0</v>
          </cell>
          <cell r="N106">
            <v>0</v>
          </cell>
          <cell r="O106">
            <v>0</v>
          </cell>
          <cell r="P106" t="str">
            <v>TSV Dennach</v>
          </cell>
          <cell r="Q106">
            <v>0</v>
          </cell>
          <cell r="R106" t="str">
            <v>:</v>
          </cell>
          <cell r="S106">
            <v>0</v>
          </cell>
          <cell r="U106">
            <v>0</v>
          </cell>
          <cell r="V106" t="str">
            <v>:</v>
          </cell>
          <cell r="W106">
            <v>0</v>
          </cell>
          <cell r="Y106">
            <v>0</v>
          </cell>
          <cell r="Z106" t="str">
            <v>:</v>
          </cell>
          <cell r="AA106">
            <v>0</v>
          </cell>
          <cell r="AC106">
            <v>43415</v>
          </cell>
          <cell r="AD106">
            <v>0.55555555555555569</v>
          </cell>
          <cell r="AE106" t="str">
            <v>Knittlingen</v>
          </cell>
        </row>
        <row r="107">
          <cell r="A107">
            <v>30</v>
          </cell>
          <cell r="B107">
            <v>10</v>
          </cell>
          <cell r="C107">
            <v>1</v>
          </cell>
          <cell r="D107" t="str">
            <v>TV Hohenklingen 2</v>
          </cell>
          <cell r="E107" t="str">
            <v>-</v>
          </cell>
          <cell r="F107" t="str">
            <v>TSV Malmsheim</v>
          </cell>
          <cell r="G107">
            <v>0</v>
          </cell>
          <cell r="H107">
            <v>0</v>
          </cell>
          <cell r="I107">
            <v>0</v>
          </cell>
          <cell r="J107">
            <v>0</v>
          </cell>
          <cell r="K107">
            <v>0</v>
          </cell>
          <cell r="L107">
            <v>0</v>
          </cell>
          <cell r="M107">
            <v>0</v>
          </cell>
          <cell r="N107">
            <v>0</v>
          </cell>
          <cell r="O107">
            <v>0</v>
          </cell>
          <cell r="P107" t="str">
            <v>TV Waldrennach</v>
          </cell>
          <cell r="Q107">
            <v>0</v>
          </cell>
          <cell r="R107" t="str">
            <v>:</v>
          </cell>
          <cell r="S107">
            <v>0</v>
          </cell>
          <cell r="U107">
            <v>0</v>
          </cell>
          <cell r="V107" t="str">
            <v>:</v>
          </cell>
          <cell r="W107">
            <v>0</v>
          </cell>
          <cell r="X107">
            <v>0</v>
          </cell>
          <cell r="Y107">
            <v>0</v>
          </cell>
          <cell r="Z107" t="str">
            <v>:</v>
          </cell>
          <cell r="AA107">
            <v>0</v>
          </cell>
          <cell r="AB107">
            <v>0</v>
          </cell>
          <cell r="AC107">
            <v>43415</v>
          </cell>
          <cell r="AD107">
            <v>0.57291666666666685</v>
          </cell>
          <cell r="AE107" t="str">
            <v>Knittlingen</v>
          </cell>
        </row>
        <row r="108">
          <cell r="A108" t="str">
            <v>C2</v>
          </cell>
        </row>
        <row r="109">
          <cell r="A109">
            <v>61</v>
          </cell>
          <cell r="B109">
            <v>1</v>
          </cell>
          <cell r="C109">
            <v>1</v>
          </cell>
          <cell r="D109" t="str">
            <v>TV Hohenklingen 2</v>
          </cell>
          <cell r="E109" t="str">
            <v>-</v>
          </cell>
          <cell r="F109" t="str">
            <v>TV Hohenklingen 1</v>
          </cell>
          <cell r="G109">
            <v>0</v>
          </cell>
          <cell r="H109">
            <v>0</v>
          </cell>
          <cell r="I109">
            <v>0</v>
          </cell>
          <cell r="J109">
            <v>0</v>
          </cell>
          <cell r="K109">
            <v>0</v>
          </cell>
          <cell r="L109">
            <v>0</v>
          </cell>
          <cell r="M109">
            <v>0</v>
          </cell>
          <cell r="N109">
            <v>0</v>
          </cell>
          <cell r="O109">
            <v>0</v>
          </cell>
          <cell r="P109" t="str">
            <v>TV Waldrennach</v>
          </cell>
          <cell r="Q109">
            <v>0</v>
          </cell>
          <cell r="R109" t="str">
            <v>:</v>
          </cell>
          <cell r="S109">
            <v>0</v>
          </cell>
          <cell r="U109">
            <v>0</v>
          </cell>
          <cell r="V109" t="str">
            <v>:</v>
          </cell>
          <cell r="W109">
            <v>0</v>
          </cell>
          <cell r="Y109">
            <v>0</v>
          </cell>
          <cell r="Z109" t="str">
            <v>:</v>
          </cell>
          <cell r="AA109">
            <v>0</v>
          </cell>
          <cell r="AC109">
            <v>43422</v>
          </cell>
          <cell r="AD109">
            <v>0.41666666666666669</v>
          </cell>
          <cell r="AE109" t="str">
            <v>Malmsheim</v>
          </cell>
        </row>
        <row r="110">
          <cell r="A110">
            <v>62</v>
          </cell>
          <cell r="B110">
            <v>2</v>
          </cell>
          <cell r="C110">
            <v>1</v>
          </cell>
          <cell r="D110" t="str">
            <v>TSV Dennach</v>
          </cell>
          <cell r="E110" t="str">
            <v>-</v>
          </cell>
          <cell r="F110" t="str">
            <v>TSV Malmsheim</v>
          </cell>
          <cell r="G110">
            <v>0</v>
          </cell>
          <cell r="H110">
            <v>0</v>
          </cell>
          <cell r="I110">
            <v>0</v>
          </cell>
          <cell r="J110">
            <v>0</v>
          </cell>
          <cell r="K110">
            <v>0</v>
          </cell>
          <cell r="L110">
            <v>0</v>
          </cell>
          <cell r="M110">
            <v>0</v>
          </cell>
          <cell r="N110">
            <v>0</v>
          </cell>
          <cell r="O110">
            <v>0</v>
          </cell>
          <cell r="P110" t="str">
            <v>TV Hohenklingen 1</v>
          </cell>
          <cell r="Q110">
            <v>0</v>
          </cell>
          <cell r="R110" t="str">
            <v>:</v>
          </cell>
          <cell r="S110">
            <v>0</v>
          </cell>
          <cell r="U110">
            <v>0</v>
          </cell>
          <cell r="V110" t="str">
            <v>:</v>
          </cell>
          <cell r="W110">
            <v>0</v>
          </cell>
          <cell r="Y110">
            <v>0</v>
          </cell>
          <cell r="Z110" t="str">
            <v>:</v>
          </cell>
          <cell r="AA110">
            <v>0</v>
          </cell>
          <cell r="AC110">
            <v>43422</v>
          </cell>
          <cell r="AD110">
            <v>0.43402777777777779</v>
          </cell>
          <cell r="AE110" t="str">
            <v>Malmsheim</v>
          </cell>
        </row>
        <row r="111">
          <cell r="A111">
            <v>0</v>
          </cell>
          <cell r="B111">
            <v>0</v>
          </cell>
          <cell r="D111">
            <v>0</v>
          </cell>
          <cell r="F111">
            <v>0</v>
          </cell>
          <cell r="G111">
            <v>0</v>
          </cell>
          <cell r="H111">
            <v>0</v>
          </cell>
          <cell r="I111">
            <v>0</v>
          </cell>
          <cell r="J111">
            <v>0</v>
          </cell>
          <cell r="K111">
            <v>0</v>
          </cell>
          <cell r="L111">
            <v>0</v>
          </cell>
          <cell r="M111">
            <v>0</v>
          </cell>
          <cell r="N111">
            <v>0</v>
          </cell>
          <cell r="O111">
            <v>0</v>
          </cell>
          <cell r="P111">
            <v>0</v>
          </cell>
          <cell r="Q111">
            <v>0</v>
          </cell>
          <cell r="S111">
            <v>0</v>
          </cell>
          <cell r="U111">
            <v>0</v>
          </cell>
          <cell r="W111">
            <v>0</v>
          </cell>
          <cell r="AC111">
            <v>0</v>
          </cell>
        </row>
        <row r="112">
          <cell r="A112">
            <v>63</v>
          </cell>
          <cell r="B112">
            <v>3</v>
          </cell>
          <cell r="C112">
            <v>1</v>
          </cell>
          <cell r="D112" t="str">
            <v>TV Waldrennach</v>
          </cell>
          <cell r="E112" t="str">
            <v>-</v>
          </cell>
          <cell r="F112" t="str">
            <v>TV Hohenklingen 2</v>
          </cell>
          <cell r="G112">
            <v>0</v>
          </cell>
          <cell r="H112">
            <v>0</v>
          </cell>
          <cell r="I112">
            <v>0</v>
          </cell>
          <cell r="J112">
            <v>0</v>
          </cell>
          <cell r="K112">
            <v>0</v>
          </cell>
          <cell r="L112">
            <v>0</v>
          </cell>
          <cell r="M112">
            <v>0</v>
          </cell>
          <cell r="N112">
            <v>0</v>
          </cell>
          <cell r="O112">
            <v>0</v>
          </cell>
          <cell r="P112" t="str">
            <v>TSV Malmsheim</v>
          </cell>
          <cell r="Q112">
            <v>0</v>
          </cell>
          <cell r="R112" t="str">
            <v>:</v>
          </cell>
          <cell r="S112">
            <v>0</v>
          </cell>
          <cell r="U112">
            <v>0</v>
          </cell>
          <cell r="V112" t="str">
            <v>:</v>
          </cell>
          <cell r="W112">
            <v>0</v>
          </cell>
          <cell r="Y112">
            <v>0</v>
          </cell>
          <cell r="Z112" t="str">
            <v>:</v>
          </cell>
          <cell r="AA112">
            <v>0</v>
          </cell>
          <cell r="AC112">
            <v>43422</v>
          </cell>
          <cell r="AD112">
            <v>0.4513888888888889</v>
          </cell>
          <cell r="AE112" t="str">
            <v>Malmsheim</v>
          </cell>
        </row>
        <row r="113">
          <cell r="A113">
            <v>64</v>
          </cell>
          <cell r="B113">
            <v>4</v>
          </cell>
          <cell r="C113">
            <v>1</v>
          </cell>
          <cell r="D113" t="str">
            <v>TSV Dennach</v>
          </cell>
          <cell r="E113" t="str">
            <v>-</v>
          </cell>
          <cell r="F113" t="str">
            <v>TV Hohenklingen 1</v>
          </cell>
          <cell r="G113">
            <v>0</v>
          </cell>
          <cell r="H113">
            <v>0</v>
          </cell>
          <cell r="I113">
            <v>0</v>
          </cell>
          <cell r="J113">
            <v>0</v>
          </cell>
          <cell r="K113">
            <v>0</v>
          </cell>
          <cell r="L113">
            <v>0</v>
          </cell>
          <cell r="M113">
            <v>0</v>
          </cell>
          <cell r="N113">
            <v>0</v>
          </cell>
          <cell r="O113">
            <v>0</v>
          </cell>
          <cell r="P113" t="str">
            <v>TV Hohenklingen 2</v>
          </cell>
          <cell r="Q113">
            <v>0</v>
          </cell>
          <cell r="R113" t="str">
            <v>:</v>
          </cell>
          <cell r="S113">
            <v>0</v>
          </cell>
          <cell r="U113">
            <v>0</v>
          </cell>
          <cell r="V113" t="str">
            <v>:</v>
          </cell>
          <cell r="W113">
            <v>0</v>
          </cell>
          <cell r="Y113">
            <v>0</v>
          </cell>
          <cell r="Z113" t="str">
            <v>:</v>
          </cell>
          <cell r="AA113">
            <v>0</v>
          </cell>
          <cell r="AC113">
            <v>43422</v>
          </cell>
          <cell r="AD113">
            <v>0.46875</v>
          </cell>
          <cell r="AE113" t="str">
            <v>Malmsheim</v>
          </cell>
        </row>
        <row r="114">
          <cell r="A114">
            <v>0</v>
          </cell>
          <cell r="B114">
            <v>0</v>
          </cell>
          <cell r="D114">
            <v>0</v>
          </cell>
          <cell r="F114">
            <v>0</v>
          </cell>
          <cell r="G114">
            <v>0</v>
          </cell>
          <cell r="H114">
            <v>0</v>
          </cell>
          <cell r="I114">
            <v>0</v>
          </cell>
          <cell r="J114">
            <v>0</v>
          </cell>
          <cell r="K114">
            <v>0</v>
          </cell>
          <cell r="L114">
            <v>0</v>
          </cell>
          <cell r="M114">
            <v>0</v>
          </cell>
          <cell r="N114">
            <v>0</v>
          </cell>
          <cell r="O114">
            <v>0</v>
          </cell>
          <cell r="P114">
            <v>0</v>
          </cell>
          <cell r="Q114">
            <v>0</v>
          </cell>
          <cell r="S114">
            <v>0</v>
          </cell>
          <cell r="U114">
            <v>0</v>
          </cell>
          <cell r="W114">
            <v>0</v>
          </cell>
          <cell r="AC114">
            <v>0</v>
          </cell>
        </row>
        <row r="115">
          <cell r="A115">
            <v>65</v>
          </cell>
          <cell r="B115">
            <v>5</v>
          </cell>
          <cell r="C115">
            <v>1</v>
          </cell>
          <cell r="D115" t="str">
            <v>TSV Malmsheim</v>
          </cell>
          <cell r="E115" t="str">
            <v>-</v>
          </cell>
          <cell r="F115" t="str">
            <v>TV Waldrennach</v>
          </cell>
          <cell r="G115">
            <v>0</v>
          </cell>
          <cell r="H115">
            <v>0</v>
          </cell>
          <cell r="I115">
            <v>0</v>
          </cell>
          <cell r="J115">
            <v>0</v>
          </cell>
          <cell r="K115">
            <v>0</v>
          </cell>
          <cell r="L115">
            <v>0</v>
          </cell>
          <cell r="M115">
            <v>0</v>
          </cell>
          <cell r="N115">
            <v>0</v>
          </cell>
          <cell r="O115">
            <v>0</v>
          </cell>
          <cell r="P115" t="str">
            <v>TSV Dennach</v>
          </cell>
          <cell r="Q115">
            <v>0</v>
          </cell>
          <cell r="R115" t="str">
            <v>:</v>
          </cell>
          <cell r="S115">
            <v>0</v>
          </cell>
          <cell r="U115">
            <v>0</v>
          </cell>
          <cell r="V115" t="str">
            <v>:</v>
          </cell>
          <cell r="W115">
            <v>0</v>
          </cell>
          <cell r="Y115">
            <v>0</v>
          </cell>
          <cell r="Z115" t="str">
            <v>:</v>
          </cell>
          <cell r="AA115">
            <v>0</v>
          </cell>
          <cell r="AC115">
            <v>43422</v>
          </cell>
          <cell r="AD115">
            <v>0.4861111111111111</v>
          </cell>
          <cell r="AE115" t="str">
            <v>Malmsheim</v>
          </cell>
        </row>
        <row r="116">
          <cell r="A116">
            <v>66</v>
          </cell>
          <cell r="B116">
            <v>6</v>
          </cell>
          <cell r="C116">
            <v>1</v>
          </cell>
          <cell r="D116" t="str">
            <v>TSV Dennach</v>
          </cell>
          <cell r="E116" t="str">
            <v>-</v>
          </cell>
          <cell r="F116" t="str">
            <v>TV Hohenklingen 2</v>
          </cell>
          <cell r="G116">
            <v>0</v>
          </cell>
          <cell r="H116">
            <v>0</v>
          </cell>
          <cell r="I116">
            <v>0</v>
          </cell>
          <cell r="J116">
            <v>0</v>
          </cell>
          <cell r="K116">
            <v>0</v>
          </cell>
          <cell r="L116">
            <v>0</v>
          </cell>
          <cell r="M116">
            <v>0</v>
          </cell>
          <cell r="N116">
            <v>0</v>
          </cell>
          <cell r="O116">
            <v>0</v>
          </cell>
          <cell r="P116" t="str">
            <v>TV Waldrennach</v>
          </cell>
          <cell r="Q116">
            <v>0</v>
          </cell>
          <cell r="R116" t="str">
            <v>:</v>
          </cell>
          <cell r="S116">
            <v>0</v>
          </cell>
          <cell r="U116">
            <v>0</v>
          </cell>
          <cell r="V116" t="str">
            <v>:</v>
          </cell>
          <cell r="W116">
            <v>0</v>
          </cell>
          <cell r="Y116">
            <v>0</v>
          </cell>
          <cell r="Z116" t="str">
            <v>:</v>
          </cell>
          <cell r="AA116">
            <v>0</v>
          </cell>
          <cell r="AC116">
            <v>43422</v>
          </cell>
          <cell r="AD116">
            <v>0.50347222222222221</v>
          </cell>
          <cell r="AE116" t="str">
            <v>Malmsheim</v>
          </cell>
        </row>
        <row r="117">
          <cell r="A117">
            <v>0</v>
          </cell>
          <cell r="B117">
            <v>0</v>
          </cell>
          <cell r="D117">
            <v>0</v>
          </cell>
          <cell r="F117">
            <v>0</v>
          </cell>
          <cell r="G117">
            <v>0</v>
          </cell>
          <cell r="H117">
            <v>0</v>
          </cell>
          <cell r="I117">
            <v>0</v>
          </cell>
          <cell r="J117">
            <v>0</v>
          </cell>
          <cell r="K117">
            <v>0</v>
          </cell>
          <cell r="L117">
            <v>0</v>
          </cell>
          <cell r="M117">
            <v>0</v>
          </cell>
          <cell r="N117">
            <v>0</v>
          </cell>
          <cell r="Q117">
            <v>0</v>
          </cell>
          <cell r="S117">
            <v>0</v>
          </cell>
          <cell r="U117">
            <v>0</v>
          </cell>
          <cell r="W117">
            <v>0</v>
          </cell>
          <cell r="AC117">
            <v>0</v>
          </cell>
        </row>
        <row r="118">
          <cell r="A118">
            <v>67</v>
          </cell>
          <cell r="B118">
            <v>7</v>
          </cell>
          <cell r="C118">
            <v>1</v>
          </cell>
          <cell r="D118" t="str">
            <v>TSV Malmsheim</v>
          </cell>
          <cell r="E118" t="str">
            <v>-</v>
          </cell>
          <cell r="F118" t="str">
            <v>TV Hohenklingen 1</v>
          </cell>
          <cell r="G118">
            <v>0</v>
          </cell>
          <cell r="H118">
            <v>0</v>
          </cell>
          <cell r="I118">
            <v>0</v>
          </cell>
          <cell r="J118">
            <v>0</v>
          </cell>
          <cell r="K118">
            <v>0</v>
          </cell>
          <cell r="L118">
            <v>0</v>
          </cell>
          <cell r="M118">
            <v>0</v>
          </cell>
          <cell r="N118">
            <v>0</v>
          </cell>
          <cell r="O118">
            <v>0</v>
          </cell>
          <cell r="P118" t="str">
            <v>TV Hohenklingen 2</v>
          </cell>
          <cell r="Q118">
            <v>0</v>
          </cell>
          <cell r="R118" t="str">
            <v>:</v>
          </cell>
          <cell r="S118">
            <v>0</v>
          </cell>
          <cell r="U118">
            <v>0</v>
          </cell>
          <cell r="V118" t="str">
            <v>:</v>
          </cell>
          <cell r="W118">
            <v>0</v>
          </cell>
          <cell r="Y118">
            <v>0</v>
          </cell>
          <cell r="Z118" t="str">
            <v>:</v>
          </cell>
          <cell r="AA118">
            <v>0</v>
          </cell>
          <cell r="AC118">
            <v>43422</v>
          </cell>
          <cell r="AD118">
            <v>0.52083333333333337</v>
          </cell>
          <cell r="AE118" t="str">
            <v>Malmsheim</v>
          </cell>
        </row>
        <row r="119">
          <cell r="A119">
            <v>68</v>
          </cell>
          <cell r="B119">
            <v>8</v>
          </cell>
          <cell r="C119">
            <v>1</v>
          </cell>
          <cell r="D119" t="str">
            <v>TV Waldrennach</v>
          </cell>
          <cell r="E119" t="str">
            <v>-</v>
          </cell>
          <cell r="F119" t="str">
            <v>TSV Dennach</v>
          </cell>
          <cell r="G119">
            <v>0</v>
          </cell>
          <cell r="H119">
            <v>0</v>
          </cell>
          <cell r="I119">
            <v>0</v>
          </cell>
          <cell r="J119">
            <v>0</v>
          </cell>
          <cell r="K119">
            <v>0</v>
          </cell>
          <cell r="L119">
            <v>0</v>
          </cell>
          <cell r="M119">
            <v>0</v>
          </cell>
          <cell r="N119">
            <v>0</v>
          </cell>
          <cell r="O119">
            <v>0</v>
          </cell>
          <cell r="P119" t="str">
            <v>TV Hohenklingen 1</v>
          </cell>
          <cell r="Q119">
            <v>0</v>
          </cell>
          <cell r="R119" t="str">
            <v>:</v>
          </cell>
          <cell r="S119">
            <v>0</v>
          </cell>
          <cell r="U119">
            <v>0</v>
          </cell>
          <cell r="V119" t="str">
            <v>:</v>
          </cell>
          <cell r="W119">
            <v>0</v>
          </cell>
          <cell r="Y119">
            <v>0</v>
          </cell>
          <cell r="Z119" t="str">
            <v>:</v>
          </cell>
          <cell r="AA119">
            <v>0</v>
          </cell>
          <cell r="AC119">
            <v>43422</v>
          </cell>
          <cell r="AD119">
            <v>0.53819444444444453</v>
          </cell>
          <cell r="AE119" t="str">
            <v>Malmsheim</v>
          </cell>
        </row>
        <row r="120">
          <cell r="A120">
            <v>0</v>
          </cell>
          <cell r="B120">
            <v>0</v>
          </cell>
          <cell r="D120">
            <v>0</v>
          </cell>
          <cell r="F120">
            <v>0</v>
          </cell>
          <cell r="G120">
            <v>0</v>
          </cell>
          <cell r="H120">
            <v>0</v>
          </cell>
          <cell r="I120">
            <v>0</v>
          </cell>
          <cell r="J120">
            <v>0</v>
          </cell>
          <cell r="K120">
            <v>0</v>
          </cell>
          <cell r="L120">
            <v>0</v>
          </cell>
          <cell r="M120">
            <v>0</v>
          </cell>
          <cell r="N120">
            <v>0</v>
          </cell>
          <cell r="O120">
            <v>0</v>
          </cell>
          <cell r="P120">
            <v>0</v>
          </cell>
          <cell r="Q120">
            <v>0</v>
          </cell>
          <cell r="S120">
            <v>0</v>
          </cell>
          <cell r="U120">
            <v>0</v>
          </cell>
          <cell r="W120">
            <v>0</v>
          </cell>
          <cell r="AC120">
            <v>0</v>
          </cell>
        </row>
        <row r="121">
          <cell r="A121">
            <v>69</v>
          </cell>
          <cell r="B121">
            <v>9</v>
          </cell>
          <cell r="C121">
            <v>1</v>
          </cell>
          <cell r="D121" t="str">
            <v>TSV Malmsheim</v>
          </cell>
          <cell r="E121" t="str">
            <v>-</v>
          </cell>
          <cell r="F121" t="str">
            <v>TV Hohenklingen 2</v>
          </cell>
          <cell r="G121">
            <v>0</v>
          </cell>
          <cell r="H121">
            <v>0</v>
          </cell>
          <cell r="I121">
            <v>0</v>
          </cell>
          <cell r="J121">
            <v>0</v>
          </cell>
          <cell r="K121">
            <v>0</v>
          </cell>
          <cell r="L121">
            <v>0</v>
          </cell>
          <cell r="M121">
            <v>0</v>
          </cell>
          <cell r="N121">
            <v>0</v>
          </cell>
          <cell r="O121">
            <v>0</v>
          </cell>
          <cell r="P121" t="str">
            <v>TSV Dennach</v>
          </cell>
          <cell r="Q121">
            <v>0</v>
          </cell>
          <cell r="R121" t="str">
            <v>:</v>
          </cell>
          <cell r="S121">
            <v>0</v>
          </cell>
          <cell r="U121">
            <v>0</v>
          </cell>
          <cell r="V121" t="str">
            <v>:</v>
          </cell>
          <cell r="W121">
            <v>0</v>
          </cell>
          <cell r="Y121">
            <v>0</v>
          </cell>
          <cell r="Z121" t="str">
            <v>:</v>
          </cell>
          <cell r="AA121">
            <v>0</v>
          </cell>
          <cell r="AC121">
            <v>43422</v>
          </cell>
          <cell r="AD121">
            <v>0.55555555555555569</v>
          </cell>
          <cell r="AE121" t="str">
            <v>Malmsheim</v>
          </cell>
        </row>
        <row r="122">
          <cell r="A122">
            <v>70</v>
          </cell>
          <cell r="B122">
            <v>10</v>
          </cell>
          <cell r="C122">
            <v>1</v>
          </cell>
          <cell r="D122" t="str">
            <v>TV Waldrennach</v>
          </cell>
          <cell r="E122" t="str">
            <v>-</v>
          </cell>
          <cell r="F122" t="str">
            <v>TV Hohenklingen 1</v>
          </cell>
          <cell r="G122">
            <v>0</v>
          </cell>
          <cell r="H122">
            <v>0</v>
          </cell>
          <cell r="I122">
            <v>0</v>
          </cell>
          <cell r="J122">
            <v>0</v>
          </cell>
          <cell r="K122">
            <v>0</v>
          </cell>
          <cell r="L122">
            <v>0</v>
          </cell>
          <cell r="M122">
            <v>0</v>
          </cell>
          <cell r="N122">
            <v>0</v>
          </cell>
          <cell r="O122">
            <v>0</v>
          </cell>
          <cell r="P122" t="str">
            <v>TSV Malmsheim</v>
          </cell>
          <cell r="Q122">
            <v>0</v>
          </cell>
          <cell r="R122" t="str">
            <v>:</v>
          </cell>
          <cell r="S122">
            <v>0</v>
          </cell>
          <cell r="U122">
            <v>0</v>
          </cell>
          <cell r="V122" t="str">
            <v>:</v>
          </cell>
          <cell r="W122">
            <v>0</v>
          </cell>
          <cell r="X122">
            <v>0</v>
          </cell>
          <cell r="Y122">
            <v>0</v>
          </cell>
          <cell r="Z122" t="str">
            <v>:</v>
          </cell>
          <cell r="AA122">
            <v>0</v>
          </cell>
          <cell r="AB122">
            <v>0</v>
          </cell>
          <cell r="AC122">
            <v>43422</v>
          </cell>
          <cell r="AD122">
            <v>0.57291666666666685</v>
          </cell>
          <cell r="AE122" t="str">
            <v>Malmsheim</v>
          </cell>
        </row>
        <row r="124">
          <cell r="A124" t="str">
            <v>D1</v>
          </cell>
        </row>
        <row r="125">
          <cell r="A125">
            <v>31</v>
          </cell>
          <cell r="B125">
            <v>1</v>
          </cell>
          <cell r="C125">
            <v>1</v>
          </cell>
          <cell r="D125" t="str">
            <v>TV Stammheim 1</v>
          </cell>
          <cell r="E125" t="str">
            <v>-</v>
          </cell>
          <cell r="F125" t="str">
            <v>TV Stammheim 2</v>
          </cell>
          <cell r="G125">
            <v>0</v>
          </cell>
          <cell r="H125">
            <v>0</v>
          </cell>
          <cell r="I125">
            <v>0</v>
          </cell>
          <cell r="J125">
            <v>0</v>
          </cell>
          <cell r="K125">
            <v>0</v>
          </cell>
          <cell r="L125">
            <v>0</v>
          </cell>
          <cell r="M125">
            <v>0</v>
          </cell>
          <cell r="N125">
            <v>0</v>
          </cell>
          <cell r="O125">
            <v>0</v>
          </cell>
          <cell r="P125" t="str">
            <v>TSV Gärtringen (aK)</v>
          </cell>
          <cell r="Q125">
            <v>0</v>
          </cell>
          <cell r="R125" t="str">
            <v>:</v>
          </cell>
          <cell r="S125">
            <v>0</v>
          </cell>
          <cell r="U125">
            <v>0</v>
          </cell>
          <cell r="V125" t="str">
            <v>:</v>
          </cell>
          <cell r="W125">
            <v>0</v>
          </cell>
          <cell r="Y125">
            <v>0</v>
          </cell>
          <cell r="Z125" t="str">
            <v>:</v>
          </cell>
          <cell r="AA125">
            <v>0</v>
          </cell>
          <cell r="AC125">
            <v>43415</v>
          </cell>
          <cell r="AD125">
            <v>0.41666666666666669</v>
          </cell>
          <cell r="AE125" t="str">
            <v>Stammheim</v>
          </cell>
        </row>
        <row r="126">
          <cell r="A126">
            <v>32</v>
          </cell>
          <cell r="B126">
            <v>2</v>
          </cell>
          <cell r="C126">
            <v>1</v>
          </cell>
          <cell r="D126" t="str">
            <v>TSV Grafenau</v>
          </cell>
          <cell r="E126" t="str">
            <v>-</v>
          </cell>
          <cell r="F126" t="str">
            <v>VfB Stuttgart</v>
          </cell>
          <cell r="G126">
            <v>0</v>
          </cell>
          <cell r="H126">
            <v>0</v>
          </cell>
          <cell r="I126">
            <v>0</v>
          </cell>
          <cell r="J126">
            <v>0</v>
          </cell>
          <cell r="K126">
            <v>0</v>
          </cell>
          <cell r="L126">
            <v>0</v>
          </cell>
          <cell r="M126">
            <v>0</v>
          </cell>
          <cell r="N126">
            <v>0</v>
          </cell>
          <cell r="O126">
            <v>0</v>
          </cell>
          <cell r="P126" t="str">
            <v>TV Stammheim 2</v>
          </cell>
          <cell r="Q126">
            <v>0</v>
          </cell>
          <cell r="R126" t="str">
            <v>:</v>
          </cell>
          <cell r="S126">
            <v>0</v>
          </cell>
          <cell r="U126">
            <v>0</v>
          </cell>
          <cell r="V126" t="str">
            <v>:</v>
          </cell>
          <cell r="W126">
            <v>0</v>
          </cell>
          <cell r="Y126">
            <v>0</v>
          </cell>
          <cell r="Z126" t="str">
            <v>:</v>
          </cell>
          <cell r="AA126">
            <v>0</v>
          </cell>
          <cell r="AC126">
            <v>43415</v>
          </cell>
          <cell r="AD126">
            <v>0.43402777777777779</v>
          </cell>
          <cell r="AE126" t="str">
            <v>Stammheim</v>
          </cell>
        </row>
        <row r="127">
          <cell r="A127">
            <v>0</v>
          </cell>
          <cell r="B127">
            <v>0</v>
          </cell>
          <cell r="D127">
            <v>0</v>
          </cell>
          <cell r="F127">
            <v>0</v>
          </cell>
          <cell r="G127">
            <v>0</v>
          </cell>
          <cell r="H127">
            <v>0</v>
          </cell>
          <cell r="I127">
            <v>0</v>
          </cell>
          <cell r="J127">
            <v>0</v>
          </cell>
          <cell r="K127">
            <v>0</v>
          </cell>
          <cell r="L127">
            <v>0</v>
          </cell>
          <cell r="M127">
            <v>0</v>
          </cell>
          <cell r="N127">
            <v>0</v>
          </cell>
          <cell r="O127">
            <v>0</v>
          </cell>
          <cell r="P127">
            <v>0</v>
          </cell>
          <cell r="Q127">
            <v>0</v>
          </cell>
          <cell r="S127">
            <v>0</v>
          </cell>
          <cell r="U127">
            <v>0</v>
          </cell>
          <cell r="W127">
            <v>0</v>
          </cell>
          <cell r="AC127">
            <v>0</v>
          </cell>
        </row>
        <row r="128">
          <cell r="A128">
            <v>33</v>
          </cell>
          <cell r="B128">
            <v>3</v>
          </cell>
          <cell r="C128">
            <v>1</v>
          </cell>
          <cell r="D128" t="str">
            <v>TV Stammheim 1</v>
          </cell>
          <cell r="E128" t="str">
            <v>-</v>
          </cell>
          <cell r="F128" t="str">
            <v>TSV Gärtringen (aK)</v>
          </cell>
          <cell r="G128">
            <v>0</v>
          </cell>
          <cell r="H128">
            <v>0</v>
          </cell>
          <cell r="I128">
            <v>0</v>
          </cell>
          <cell r="J128">
            <v>0</v>
          </cell>
          <cell r="K128">
            <v>0</v>
          </cell>
          <cell r="L128">
            <v>0</v>
          </cell>
          <cell r="M128">
            <v>0</v>
          </cell>
          <cell r="N128">
            <v>0</v>
          </cell>
          <cell r="O128">
            <v>0</v>
          </cell>
          <cell r="P128" t="str">
            <v>VfB Stuttgart</v>
          </cell>
          <cell r="Q128">
            <v>0</v>
          </cell>
          <cell r="R128" t="str">
            <v>:</v>
          </cell>
          <cell r="S128">
            <v>0</v>
          </cell>
          <cell r="U128">
            <v>0</v>
          </cell>
          <cell r="V128" t="str">
            <v>:</v>
          </cell>
          <cell r="W128">
            <v>0</v>
          </cell>
          <cell r="Y128">
            <v>0</v>
          </cell>
          <cell r="Z128" t="str">
            <v>:</v>
          </cell>
          <cell r="AA128">
            <v>0</v>
          </cell>
          <cell r="AC128">
            <v>43415</v>
          </cell>
          <cell r="AD128">
            <v>0.4513888888888889</v>
          </cell>
          <cell r="AE128" t="str">
            <v>Stammheim</v>
          </cell>
        </row>
        <row r="129">
          <cell r="A129">
            <v>34</v>
          </cell>
          <cell r="B129">
            <v>4</v>
          </cell>
          <cell r="C129">
            <v>1</v>
          </cell>
          <cell r="D129" t="str">
            <v>TV Stammheim 2</v>
          </cell>
          <cell r="E129" t="str">
            <v>-</v>
          </cell>
          <cell r="F129" t="str">
            <v>TSV Grafenau</v>
          </cell>
          <cell r="G129">
            <v>0</v>
          </cell>
          <cell r="H129">
            <v>0</v>
          </cell>
          <cell r="I129">
            <v>0</v>
          </cell>
          <cell r="J129">
            <v>0</v>
          </cell>
          <cell r="K129">
            <v>0</v>
          </cell>
          <cell r="L129">
            <v>0</v>
          </cell>
          <cell r="M129">
            <v>0</v>
          </cell>
          <cell r="N129">
            <v>0</v>
          </cell>
          <cell r="O129">
            <v>0</v>
          </cell>
          <cell r="P129" t="str">
            <v>TV Stammheim 1</v>
          </cell>
          <cell r="Q129">
            <v>0</v>
          </cell>
          <cell r="R129" t="str">
            <v>:</v>
          </cell>
          <cell r="S129">
            <v>0</v>
          </cell>
          <cell r="U129">
            <v>0</v>
          </cell>
          <cell r="V129" t="str">
            <v>:</v>
          </cell>
          <cell r="W129">
            <v>0</v>
          </cell>
          <cell r="Y129">
            <v>0</v>
          </cell>
          <cell r="Z129" t="str">
            <v>:</v>
          </cell>
          <cell r="AA129">
            <v>0</v>
          </cell>
          <cell r="AC129">
            <v>43415</v>
          </cell>
          <cell r="AD129">
            <v>0.46875</v>
          </cell>
          <cell r="AE129" t="str">
            <v>Stammheim</v>
          </cell>
        </row>
        <row r="130">
          <cell r="A130">
            <v>0</v>
          </cell>
          <cell r="B130">
            <v>0</v>
          </cell>
          <cell r="D130">
            <v>0</v>
          </cell>
          <cell r="F130">
            <v>0</v>
          </cell>
          <cell r="G130">
            <v>0</v>
          </cell>
          <cell r="H130">
            <v>0</v>
          </cell>
          <cell r="I130">
            <v>0</v>
          </cell>
          <cell r="J130">
            <v>0</v>
          </cell>
          <cell r="K130">
            <v>0</v>
          </cell>
          <cell r="L130">
            <v>0</v>
          </cell>
          <cell r="M130">
            <v>0</v>
          </cell>
          <cell r="N130">
            <v>0</v>
          </cell>
          <cell r="O130">
            <v>0</v>
          </cell>
          <cell r="P130">
            <v>0</v>
          </cell>
          <cell r="Q130">
            <v>0</v>
          </cell>
          <cell r="S130">
            <v>0</v>
          </cell>
          <cell r="U130">
            <v>0</v>
          </cell>
          <cell r="W130">
            <v>0</v>
          </cell>
          <cell r="AC130">
            <v>0</v>
          </cell>
        </row>
        <row r="131">
          <cell r="A131">
            <v>35</v>
          </cell>
          <cell r="B131">
            <v>5</v>
          </cell>
          <cell r="C131">
            <v>1</v>
          </cell>
          <cell r="D131" t="str">
            <v>VfB Stuttgart</v>
          </cell>
          <cell r="E131" t="str">
            <v>-</v>
          </cell>
          <cell r="F131" t="str">
            <v>TSV Gärtringen (aK)</v>
          </cell>
          <cell r="G131">
            <v>0</v>
          </cell>
          <cell r="H131">
            <v>0</v>
          </cell>
          <cell r="I131">
            <v>0</v>
          </cell>
          <cell r="J131">
            <v>0</v>
          </cell>
          <cell r="K131">
            <v>0</v>
          </cell>
          <cell r="L131">
            <v>0</v>
          </cell>
          <cell r="M131">
            <v>0</v>
          </cell>
          <cell r="N131">
            <v>0</v>
          </cell>
          <cell r="O131">
            <v>0</v>
          </cell>
          <cell r="P131" t="str">
            <v>TSV Grafenau</v>
          </cell>
          <cell r="Q131">
            <v>0</v>
          </cell>
          <cell r="R131" t="str">
            <v>:</v>
          </cell>
          <cell r="S131">
            <v>0</v>
          </cell>
          <cell r="U131">
            <v>0</v>
          </cell>
          <cell r="V131" t="str">
            <v>:</v>
          </cell>
          <cell r="W131">
            <v>0</v>
          </cell>
          <cell r="Y131">
            <v>0</v>
          </cell>
          <cell r="Z131" t="str">
            <v>:</v>
          </cell>
          <cell r="AA131">
            <v>0</v>
          </cell>
          <cell r="AC131">
            <v>43415</v>
          </cell>
          <cell r="AD131">
            <v>0.4861111111111111</v>
          </cell>
          <cell r="AE131" t="str">
            <v>Stammheim</v>
          </cell>
        </row>
        <row r="132">
          <cell r="A132">
            <v>36</v>
          </cell>
          <cell r="B132">
            <v>6</v>
          </cell>
          <cell r="C132">
            <v>1</v>
          </cell>
          <cell r="D132" t="str">
            <v>TV Stammheim 1</v>
          </cell>
          <cell r="E132" t="str">
            <v>-</v>
          </cell>
          <cell r="F132" t="str">
            <v>TSV Grafenau</v>
          </cell>
          <cell r="G132">
            <v>0</v>
          </cell>
          <cell r="H132">
            <v>0</v>
          </cell>
          <cell r="I132">
            <v>0</v>
          </cell>
          <cell r="J132">
            <v>0</v>
          </cell>
          <cell r="K132">
            <v>0</v>
          </cell>
          <cell r="L132">
            <v>0</v>
          </cell>
          <cell r="M132">
            <v>0</v>
          </cell>
          <cell r="N132">
            <v>0</v>
          </cell>
          <cell r="O132">
            <v>0</v>
          </cell>
          <cell r="P132" t="str">
            <v>TSV Gärtringen (aK)</v>
          </cell>
          <cell r="Q132">
            <v>0</v>
          </cell>
          <cell r="R132" t="str">
            <v>:</v>
          </cell>
          <cell r="S132">
            <v>0</v>
          </cell>
          <cell r="U132">
            <v>0</v>
          </cell>
          <cell r="V132" t="str">
            <v>:</v>
          </cell>
          <cell r="W132">
            <v>0</v>
          </cell>
          <cell r="Y132">
            <v>0</v>
          </cell>
          <cell r="Z132" t="str">
            <v>:</v>
          </cell>
          <cell r="AA132">
            <v>0</v>
          </cell>
          <cell r="AC132">
            <v>43415</v>
          </cell>
          <cell r="AD132">
            <v>0.50347222222222221</v>
          </cell>
          <cell r="AE132" t="str">
            <v>Stammheim</v>
          </cell>
        </row>
        <row r="133">
          <cell r="A133">
            <v>0</v>
          </cell>
          <cell r="B133">
            <v>0</v>
          </cell>
          <cell r="F133">
            <v>0</v>
          </cell>
          <cell r="G133">
            <v>0</v>
          </cell>
          <cell r="H133">
            <v>0</v>
          </cell>
          <cell r="I133">
            <v>0</v>
          </cell>
          <cell r="J133">
            <v>0</v>
          </cell>
          <cell r="K133">
            <v>0</v>
          </cell>
          <cell r="L133">
            <v>0</v>
          </cell>
          <cell r="M133">
            <v>0</v>
          </cell>
          <cell r="N133">
            <v>0</v>
          </cell>
          <cell r="Q133">
            <v>0</v>
          </cell>
          <cell r="S133">
            <v>0</v>
          </cell>
          <cell r="U133">
            <v>0</v>
          </cell>
          <cell r="W133">
            <v>0</v>
          </cell>
          <cell r="AC133">
            <v>0</v>
          </cell>
        </row>
        <row r="134">
          <cell r="A134">
            <v>37</v>
          </cell>
          <cell r="B134">
            <v>7</v>
          </cell>
          <cell r="C134">
            <v>1</v>
          </cell>
          <cell r="D134" t="str">
            <v>TV Stammheim 2</v>
          </cell>
          <cell r="E134" t="str">
            <v>-</v>
          </cell>
          <cell r="F134" t="str">
            <v>VfB Stuttgart</v>
          </cell>
          <cell r="G134">
            <v>0</v>
          </cell>
          <cell r="H134">
            <v>0</v>
          </cell>
          <cell r="I134">
            <v>0</v>
          </cell>
          <cell r="J134">
            <v>0</v>
          </cell>
          <cell r="K134">
            <v>0</v>
          </cell>
          <cell r="L134">
            <v>0</v>
          </cell>
          <cell r="M134">
            <v>0</v>
          </cell>
          <cell r="N134">
            <v>0</v>
          </cell>
          <cell r="O134">
            <v>0</v>
          </cell>
          <cell r="P134" t="str">
            <v>TV Stammheim 1</v>
          </cell>
          <cell r="Q134">
            <v>0</v>
          </cell>
          <cell r="R134" t="str">
            <v>:</v>
          </cell>
          <cell r="S134">
            <v>0</v>
          </cell>
          <cell r="U134">
            <v>0</v>
          </cell>
          <cell r="V134" t="str">
            <v>:</v>
          </cell>
          <cell r="W134">
            <v>0</v>
          </cell>
          <cell r="Y134">
            <v>0</v>
          </cell>
          <cell r="Z134" t="str">
            <v>:</v>
          </cell>
          <cell r="AA134">
            <v>0</v>
          </cell>
          <cell r="AC134">
            <v>43415</v>
          </cell>
          <cell r="AD134">
            <v>0.52083333333333337</v>
          </cell>
          <cell r="AE134" t="str">
            <v>Stammheim</v>
          </cell>
        </row>
        <row r="135">
          <cell r="A135">
            <v>38</v>
          </cell>
          <cell r="B135">
            <v>8</v>
          </cell>
          <cell r="C135">
            <v>1</v>
          </cell>
          <cell r="D135" t="str">
            <v>TSV Gärtringen (aK)</v>
          </cell>
          <cell r="E135" t="str">
            <v>-</v>
          </cell>
          <cell r="F135" t="str">
            <v>TSV Grafenau</v>
          </cell>
          <cell r="G135">
            <v>0</v>
          </cell>
          <cell r="H135">
            <v>0</v>
          </cell>
          <cell r="I135">
            <v>0</v>
          </cell>
          <cell r="J135">
            <v>0</v>
          </cell>
          <cell r="K135">
            <v>0</v>
          </cell>
          <cell r="L135">
            <v>0</v>
          </cell>
          <cell r="M135">
            <v>0</v>
          </cell>
          <cell r="N135">
            <v>0</v>
          </cell>
          <cell r="O135">
            <v>0</v>
          </cell>
          <cell r="P135" t="str">
            <v>TV Stammheim 2</v>
          </cell>
          <cell r="Q135">
            <v>0</v>
          </cell>
          <cell r="R135" t="str">
            <v>:</v>
          </cell>
          <cell r="S135">
            <v>0</v>
          </cell>
          <cell r="U135">
            <v>0</v>
          </cell>
          <cell r="V135" t="str">
            <v>:</v>
          </cell>
          <cell r="W135">
            <v>0</v>
          </cell>
          <cell r="Y135">
            <v>0</v>
          </cell>
          <cell r="Z135" t="str">
            <v>:</v>
          </cell>
          <cell r="AA135">
            <v>0</v>
          </cell>
          <cell r="AC135">
            <v>43415</v>
          </cell>
          <cell r="AD135">
            <v>0.53819444444444453</v>
          </cell>
          <cell r="AE135" t="str">
            <v>Stammheim</v>
          </cell>
        </row>
        <row r="136">
          <cell r="A136">
            <v>0</v>
          </cell>
          <cell r="B136">
            <v>0</v>
          </cell>
          <cell r="D136">
            <v>0</v>
          </cell>
          <cell r="F136">
            <v>0</v>
          </cell>
          <cell r="G136">
            <v>0</v>
          </cell>
          <cell r="H136">
            <v>0</v>
          </cell>
          <cell r="I136">
            <v>0</v>
          </cell>
          <cell r="J136">
            <v>0</v>
          </cell>
          <cell r="K136">
            <v>0</v>
          </cell>
          <cell r="L136">
            <v>0</v>
          </cell>
          <cell r="M136">
            <v>0</v>
          </cell>
          <cell r="N136">
            <v>0</v>
          </cell>
          <cell r="O136">
            <v>0</v>
          </cell>
          <cell r="P136">
            <v>0</v>
          </cell>
          <cell r="Q136">
            <v>0</v>
          </cell>
          <cell r="S136">
            <v>0</v>
          </cell>
          <cell r="U136">
            <v>0</v>
          </cell>
          <cell r="W136">
            <v>0</v>
          </cell>
          <cell r="AC136">
            <v>0</v>
          </cell>
        </row>
        <row r="137">
          <cell r="A137">
            <v>39</v>
          </cell>
          <cell r="B137">
            <v>9</v>
          </cell>
          <cell r="C137">
            <v>1</v>
          </cell>
          <cell r="D137" t="str">
            <v>TV Stammheim 1</v>
          </cell>
          <cell r="E137" t="str">
            <v>-</v>
          </cell>
          <cell r="F137" t="str">
            <v>VfB Stuttgart</v>
          </cell>
          <cell r="G137">
            <v>0</v>
          </cell>
          <cell r="H137">
            <v>0</v>
          </cell>
          <cell r="I137">
            <v>0</v>
          </cell>
          <cell r="J137">
            <v>0</v>
          </cell>
          <cell r="K137">
            <v>0</v>
          </cell>
          <cell r="L137">
            <v>0</v>
          </cell>
          <cell r="M137">
            <v>0</v>
          </cell>
          <cell r="N137">
            <v>0</v>
          </cell>
          <cell r="O137">
            <v>0</v>
          </cell>
          <cell r="P137" t="str">
            <v>TSV Grafenau</v>
          </cell>
          <cell r="Q137">
            <v>0</v>
          </cell>
          <cell r="R137" t="str">
            <v>:</v>
          </cell>
          <cell r="S137">
            <v>0</v>
          </cell>
          <cell r="U137">
            <v>0</v>
          </cell>
          <cell r="V137" t="str">
            <v>:</v>
          </cell>
          <cell r="W137">
            <v>0</v>
          </cell>
          <cell r="Y137">
            <v>0</v>
          </cell>
          <cell r="Z137" t="str">
            <v>:</v>
          </cell>
          <cell r="AA137">
            <v>0</v>
          </cell>
          <cell r="AC137">
            <v>43415</v>
          </cell>
          <cell r="AD137">
            <v>0.55555555555555569</v>
          </cell>
          <cell r="AE137" t="str">
            <v>Stammheim</v>
          </cell>
        </row>
        <row r="138">
          <cell r="A138">
            <v>40</v>
          </cell>
          <cell r="B138">
            <v>10</v>
          </cell>
          <cell r="C138">
            <v>1</v>
          </cell>
          <cell r="D138" t="str">
            <v>TV Stammheim 2</v>
          </cell>
          <cell r="E138" t="str">
            <v>-</v>
          </cell>
          <cell r="F138" t="str">
            <v>TSV Gärtringen (aK)</v>
          </cell>
          <cell r="G138">
            <v>0</v>
          </cell>
          <cell r="H138">
            <v>0</v>
          </cell>
          <cell r="I138">
            <v>0</v>
          </cell>
          <cell r="J138">
            <v>0</v>
          </cell>
          <cell r="K138">
            <v>0</v>
          </cell>
          <cell r="L138">
            <v>0</v>
          </cell>
          <cell r="M138">
            <v>0</v>
          </cell>
          <cell r="N138">
            <v>0</v>
          </cell>
          <cell r="O138">
            <v>0</v>
          </cell>
          <cell r="P138" t="str">
            <v>VfB Stuttgart</v>
          </cell>
          <cell r="Q138">
            <v>0</v>
          </cell>
          <cell r="R138" t="str">
            <v>:</v>
          </cell>
          <cell r="S138">
            <v>0</v>
          </cell>
          <cell r="U138">
            <v>0</v>
          </cell>
          <cell r="V138" t="str">
            <v>:</v>
          </cell>
          <cell r="W138">
            <v>0</v>
          </cell>
          <cell r="X138">
            <v>0</v>
          </cell>
          <cell r="Y138">
            <v>0</v>
          </cell>
          <cell r="Z138" t="str">
            <v>:</v>
          </cell>
          <cell r="AA138">
            <v>0</v>
          </cell>
          <cell r="AB138">
            <v>0</v>
          </cell>
          <cell r="AC138">
            <v>43415</v>
          </cell>
          <cell r="AD138">
            <v>0.57291666666666685</v>
          </cell>
          <cell r="AE138" t="str">
            <v>Stammheim</v>
          </cell>
        </row>
        <row r="139">
          <cell r="A139" t="str">
            <v>D2</v>
          </cell>
          <cell r="B139">
            <v>0</v>
          </cell>
          <cell r="C139">
            <v>0</v>
          </cell>
          <cell r="D139">
            <v>0</v>
          </cell>
          <cell r="E139">
            <v>0</v>
          </cell>
          <cell r="Q139">
            <v>0</v>
          </cell>
          <cell r="R139">
            <v>0</v>
          </cell>
          <cell r="S139">
            <v>0</v>
          </cell>
          <cell r="T139">
            <v>0</v>
          </cell>
          <cell r="U139">
            <v>0</v>
          </cell>
          <cell r="V139">
            <v>0</v>
          </cell>
          <cell r="W139">
            <v>0</v>
          </cell>
          <cell r="Y139">
            <v>0</v>
          </cell>
          <cell r="Z139">
            <v>0</v>
          </cell>
          <cell r="AA139">
            <v>0</v>
          </cell>
          <cell r="AD139">
            <v>0</v>
          </cell>
        </row>
        <row r="140">
          <cell r="A140">
            <v>71</v>
          </cell>
          <cell r="B140">
            <v>1</v>
          </cell>
          <cell r="C140">
            <v>1</v>
          </cell>
          <cell r="D140" t="str">
            <v>TV Stammheim 2</v>
          </cell>
          <cell r="E140" t="str">
            <v>-</v>
          </cell>
          <cell r="F140" t="str">
            <v>TV Stammheim 1</v>
          </cell>
          <cell r="G140">
            <v>0</v>
          </cell>
          <cell r="H140">
            <v>0</v>
          </cell>
          <cell r="I140">
            <v>0</v>
          </cell>
          <cell r="J140">
            <v>0</v>
          </cell>
          <cell r="K140">
            <v>0</v>
          </cell>
          <cell r="L140">
            <v>0</v>
          </cell>
          <cell r="M140">
            <v>0</v>
          </cell>
          <cell r="N140">
            <v>0</v>
          </cell>
          <cell r="O140">
            <v>0</v>
          </cell>
          <cell r="P140" t="str">
            <v>VfB Stuttgart</v>
          </cell>
          <cell r="Q140">
            <v>0</v>
          </cell>
          <cell r="R140" t="str">
            <v>:</v>
          </cell>
          <cell r="S140">
            <v>0</v>
          </cell>
          <cell r="U140">
            <v>0</v>
          </cell>
          <cell r="V140" t="str">
            <v>:</v>
          </cell>
          <cell r="W140">
            <v>0</v>
          </cell>
          <cell r="Y140">
            <v>0</v>
          </cell>
          <cell r="Z140" t="str">
            <v>:</v>
          </cell>
          <cell r="AA140">
            <v>0</v>
          </cell>
          <cell r="AC140">
            <v>43422</v>
          </cell>
          <cell r="AD140">
            <v>0.375</v>
          </cell>
          <cell r="AE140" t="str">
            <v>Stammheim</v>
          </cell>
        </row>
        <row r="141">
          <cell r="A141">
            <v>72</v>
          </cell>
          <cell r="B141">
            <v>2</v>
          </cell>
          <cell r="C141">
            <v>1</v>
          </cell>
          <cell r="D141" t="str">
            <v>TSV Grafenau</v>
          </cell>
          <cell r="E141" t="str">
            <v>-</v>
          </cell>
          <cell r="F141" t="str">
            <v>TSV Gärtringen (aK)</v>
          </cell>
          <cell r="G141">
            <v>0</v>
          </cell>
          <cell r="H141">
            <v>0</v>
          </cell>
          <cell r="I141">
            <v>0</v>
          </cell>
          <cell r="J141">
            <v>0</v>
          </cell>
          <cell r="K141">
            <v>0</v>
          </cell>
          <cell r="L141">
            <v>0</v>
          </cell>
          <cell r="M141">
            <v>0</v>
          </cell>
          <cell r="N141">
            <v>0</v>
          </cell>
          <cell r="O141">
            <v>0</v>
          </cell>
          <cell r="P141" t="str">
            <v>TV Stammheim 1</v>
          </cell>
          <cell r="Q141">
            <v>0</v>
          </cell>
          <cell r="R141" t="str">
            <v>:</v>
          </cell>
          <cell r="S141">
            <v>0</v>
          </cell>
          <cell r="U141">
            <v>0</v>
          </cell>
          <cell r="V141" t="str">
            <v>:</v>
          </cell>
          <cell r="W141">
            <v>0</v>
          </cell>
          <cell r="Y141">
            <v>0</v>
          </cell>
          <cell r="Z141" t="str">
            <v>:</v>
          </cell>
          <cell r="AA141">
            <v>0</v>
          </cell>
          <cell r="AC141">
            <v>43422</v>
          </cell>
          <cell r="AD141">
            <v>0.3923611111111111</v>
          </cell>
          <cell r="AE141" t="str">
            <v>Stammheim</v>
          </cell>
        </row>
        <row r="142">
          <cell r="A142">
            <v>0</v>
          </cell>
          <cell r="B142">
            <v>0</v>
          </cell>
          <cell r="D142">
            <v>0</v>
          </cell>
          <cell r="F142">
            <v>0</v>
          </cell>
          <cell r="G142">
            <v>0</v>
          </cell>
          <cell r="H142">
            <v>0</v>
          </cell>
          <cell r="I142">
            <v>0</v>
          </cell>
          <cell r="J142">
            <v>0</v>
          </cell>
          <cell r="K142">
            <v>0</v>
          </cell>
          <cell r="L142">
            <v>0</v>
          </cell>
          <cell r="M142">
            <v>0</v>
          </cell>
          <cell r="N142">
            <v>0</v>
          </cell>
          <cell r="O142">
            <v>0</v>
          </cell>
          <cell r="P142">
            <v>0</v>
          </cell>
          <cell r="Q142">
            <v>0</v>
          </cell>
          <cell r="S142">
            <v>0</v>
          </cell>
          <cell r="U142">
            <v>0</v>
          </cell>
          <cell r="W142">
            <v>0</v>
          </cell>
          <cell r="AC142">
            <v>0</v>
          </cell>
        </row>
        <row r="143">
          <cell r="A143">
            <v>73</v>
          </cell>
          <cell r="B143">
            <v>3</v>
          </cell>
          <cell r="C143">
            <v>1</v>
          </cell>
          <cell r="D143" t="str">
            <v>VfB Stuttgart</v>
          </cell>
          <cell r="E143" t="str">
            <v>-</v>
          </cell>
          <cell r="F143" t="str">
            <v>TV Stammheim 2</v>
          </cell>
          <cell r="G143">
            <v>0</v>
          </cell>
          <cell r="H143">
            <v>0</v>
          </cell>
          <cell r="I143">
            <v>0</v>
          </cell>
          <cell r="J143">
            <v>0</v>
          </cell>
          <cell r="K143">
            <v>0</v>
          </cell>
          <cell r="L143">
            <v>0</v>
          </cell>
          <cell r="M143">
            <v>0</v>
          </cell>
          <cell r="N143">
            <v>0</v>
          </cell>
          <cell r="O143">
            <v>0</v>
          </cell>
          <cell r="P143" t="str">
            <v>TSV Gärtringen (aK)</v>
          </cell>
          <cell r="Q143">
            <v>0</v>
          </cell>
          <cell r="R143" t="str">
            <v>:</v>
          </cell>
          <cell r="S143">
            <v>0</v>
          </cell>
          <cell r="U143">
            <v>0</v>
          </cell>
          <cell r="V143" t="str">
            <v>:</v>
          </cell>
          <cell r="W143">
            <v>0</v>
          </cell>
          <cell r="Y143">
            <v>0</v>
          </cell>
          <cell r="Z143" t="str">
            <v>:</v>
          </cell>
          <cell r="AA143">
            <v>0</v>
          </cell>
          <cell r="AC143">
            <v>43422</v>
          </cell>
          <cell r="AD143">
            <v>0.40972222222222221</v>
          </cell>
          <cell r="AE143" t="str">
            <v>Stammheim</v>
          </cell>
        </row>
        <row r="144">
          <cell r="A144">
            <v>74</v>
          </cell>
          <cell r="B144">
            <v>4</v>
          </cell>
          <cell r="C144">
            <v>1</v>
          </cell>
          <cell r="D144" t="str">
            <v>TSV Grafenau</v>
          </cell>
          <cell r="E144" t="str">
            <v>-</v>
          </cell>
          <cell r="F144" t="str">
            <v>TV Stammheim 1</v>
          </cell>
          <cell r="G144">
            <v>0</v>
          </cell>
          <cell r="H144">
            <v>0</v>
          </cell>
          <cell r="I144">
            <v>0</v>
          </cell>
          <cell r="J144">
            <v>0</v>
          </cell>
          <cell r="K144">
            <v>0</v>
          </cell>
          <cell r="L144">
            <v>0</v>
          </cell>
          <cell r="M144">
            <v>0</v>
          </cell>
          <cell r="N144">
            <v>0</v>
          </cell>
          <cell r="O144">
            <v>0</v>
          </cell>
          <cell r="P144" t="str">
            <v>TV Stammheim 2</v>
          </cell>
          <cell r="Q144">
            <v>0</v>
          </cell>
          <cell r="R144" t="str">
            <v>:</v>
          </cell>
          <cell r="S144">
            <v>0</v>
          </cell>
          <cell r="U144">
            <v>0</v>
          </cell>
          <cell r="V144" t="str">
            <v>:</v>
          </cell>
          <cell r="W144">
            <v>0</v>
          </cell>
          <cell r="Y144">
            <v>0</v>
          </cell>
          <cell r="Z144" t="str">
            <v>:</v>
          </cell>
          <cell r="AA144">
            <v>0</v>
          </cell>
          <cell r="AC144">
            <v>43422</v>
          </cell>
          <cell r="AD144">
            <v>0.42708333333333331</v>
          </cell>
          <cell r="AE144" t="str">
            <v>Stammheim</v>
          </cell>
        </row>
        <row r="145">
          <cell r="A145">
            <v>0</v>
          </cell>
          <cell r="B145">
            <v>0</v>
          </cell>
          <cell r="D145">
            <v>0</v>
          </cell>
          <cell r="F145">
            <v>0</v>
          </cell>
          <cell r="G145">
            <v>0</v>
          </cell>
          <cell r="H145">
            <v>0</v>
          </cell>
          <cell r="I145">
            <v>0</v>
          </cell>
          <cell r="J145">
            <v>0</v>
          </cell>
          <cell r="K145">
            <v>0</v>
          </cell>
          <cell r="L145">
            <v>0</v>
          </cell>
          <cell r="M145">
            <v>0</v>
          </cell>
          <cell r="N145">
            <v>0</v>
          </cell>
          <cell r="O145">
            <v>0</v>
          </cell>
          <cell r="P145">
            <v>0</v>
          </cell>
          <cell r="Q145">
            <v>0</v>
          </cell>
          <cell r="S145">
            <v>0</v>
          </cell>
          <cell r="U145">
            <v>0</v>
          </cell>
          <cell r="W145">
            <v>0</v>
          </cell>
          <cell r="AC145">
            <v>0</v>
          </cell>
        </row>
        <row r="146">
          <cell r="A146">
            <v>75</v>
          </cell>
          <cell r="B146">
            <v>5</v>
          </cell>
          <cell r="C146">
            <v>1</v>
          </cell>
          <cell r="D146" t="str">
            <v>TSV Gärtringen (aK)</v>
          </cell>
          <cell r="E146" t="str">
            <v>-</v>
          </cell>
          <cell r="F146" t="str">
            <v>VfB Stuttgart</v>
          </cell>
          <cell r="G146">
            <v>0</v>
          </cell>
          <cell r="H146">
            <v>0</v>
          </cell>
          <cell r="I146">
            <v>0</v>
          </cell>
          <cell r="J146">
            <v>0</v>
          </cell>
          <cell r="K146">
            <v>0</v>
          </cell>
          <cell r="L146">
            <v>0</v>
          </cell>
          <cell r="M146">
            <v>0</v>
          </cell>
          <cell r="N146">
            <v>0</v>
          </cell>
          <cell r="O146">
            <v>0</v>
          </cell>
          <cell r="P146" t="str">
            <v>TSV Grafenau</v>
          </cell>
          <cell r="Q146">
            <v>0</v>
          </cell>
          <cell r="R146" t="str">
            <v>:</v>
          </cell>
          <cell r="S146">
            <v>0</v>
          </cell>
          <cell r="U146">
            <v>0</v>
          </cell>
          <cell r="V146" t="str">
            <v>:</v>
          </cell>
          <cell r="W146">
            <v>0</v>
          </cell>
          <cell r="Y146">
            <v>0</v>
          </cell>
          <cell r="Z146" t="str">
            <v>:</v>
          </cell>
          <cell r="AA146">
            <v>0</v>
          </cell>
          <cell r="AC146">
            <v>43422</v>
          </cell>
          <cell r="AD146">
            <v>0.44444444444444442</v>
          </cell>
          <cell r="AE146" t="str">
            <v>Stammheim</v>
          </cell>
        </row>
        <row r="147">
          <cell r="A147">
            <v>76</v>
          </cell>
          <cell r="B147">
            <v>6</v>
          </cell>
          <cell r="C147">
            <v>1</v>
          </cell>
          <cell r="D147" t="str">
            <v>TSV Grafenau</v>
          </cell>
          <cell r="E147" t="str">
            <v>-</v>
          </cell>
          <cell r="F147" t="str">
            <v>TV Stammheim 2</v>
          </cell>
          <cell r="G147">
            <v>0</v>
          </cell>
          <cell r="H147">
            <v>0</v>
          </cell>
          <cell r="I147">
            <v>0</v>
          </cell>
          <cell r="J147">
            <v>0</v>
          </cell>
          <cell r="K147">
            <v>0</v>
          </cell>
          <cell r="L147">
            <v>0</v>
          </cell>
          <cell r="M147">
            <v>0</v>
          </cell>
          <cell r="N147">
            <v>0</v>
          </cell>
          <cell r="O147">
            <v>0</v>
          </cell>
          <cell r="P147" t="str">
            <v>VfB Stuttgart</v>
          </cell>
          <cell r="Q147">
            <v>0</v>
          </cell>
          <cell r="R147" t="str">
            <v>:</v>
          </cell>
          <cell r="S147">
            <v>0</v>
          </cell>
          <cell r="U147">
            <v>0</v>
          </cell>
          <cell r="V147" t="str">
            <v>:</v>
          </cell>
          <cell r="W147">
            <v>0</v>
          </cell>
          <cell r="Y147">
            <v>0</v>
          </cell>
          <cell r="Z147" t="str">
            <v>:</v>
          </cell>
          <cell r="AA147">
            <v>0</v>
          </cell>
          <cell r="AC147">
            <v>43422</v>
          </cell>
          <cell r="AD147">
            <v>0.46180555555555552</v>
          </cell>
          <cell r="AE147" t="str">
            <v>Stammheim</v>
          </cell>
        </row>
        <row r="148">
          <cell r="A148">
            <v>0</v>
          </cell>
          <cell r="B148">
            <v>0</v>
          </cell>
          <cell r="D148">
            <v>0</v>
          </cell>
          <cell r="F148">
            <v>0</v>
          </cell>
          <cell r="G148">
            <v>0</v>
          </cell>
          <cell r="H148">
            <v>0</v>
          </cell>
          <cell r="I148">
            <v>0</v>
          </cell>
          <cell r="J148">
            <v>0</v>
          </cell>
          <cell r="K148">
            <v>0</v>
          </cell>
          <cell r="L148">
            <v>0</v>
          </cell>
          <cell r="M148">
            <v>0</v>
          </cell>
          <cell r="N148">
            <v>0</v>
          </cell>
          <cell r="Q148">
            <v>0</v>
          </cell>
          <cell r="S148">
            <v>0</v>
          </cell>
          <cell r="U148">
            <v>0</v>
          </cell>
          <cell r="W148">
            <v>0</v>
          </cell>
          <cell r="AC148">
            <v>0</v>
          </cell>
        </row>
        <row r="149">
          <cell r="A149">
            <v>77</v>
          </cell>
          <cell r="B149">
            <v>7</v>
          </cell>
          <cell r="C149">
            <v>1</v>
          </cell>
          <cell r="D149" t="str">
            <v>TSV Gärtringen (aK)</v>
          </cell>
          <cell r="E149" t="str">
            <v>-</v>
          </cell>
          <cell r="F149" t="str">
            <v>TV Stammheim 1</v>
          </cell>
          <cell r="G149">
            <v>0</v>
          </cell>
          <cell r="H149">
            <v>0</v>
          </cell>
          <cell r="I149">
            <v>0</v>
          </cell>
          <cell r="J149">
            <v>0</v>
          </cell>
          <cell r="K149">
            <v>0</v>
          </cell>
          <cell r="L149">
            <v>0</v>
          </cell>
          <cell r="M149">
            <v>0</v>
          </cell>
          <cell r="N149">
            <v>0</v>
          </cell>
          <cell r="O149">
            <v>0</v>
          </cell>
          <cell r="P149" t="str">
            <v>TV Stammheim 2</v>
          </cell>
          <cell r="Q149">
            <v>0</v>
          </cell>
          <cell r="R149" t="str">
            <v>:</v>
          </cell>
          <cell r="S149">
            <v>0</v>
          </cell>
          <cell r="U149">
            <v>0</v>
          </cell>
          <cell r="V149" t="str">
            <v>:</v>
          </cell>
          <cell r="W149">
            <v>0</v>
          </cell>
          <cell r="Y149">
            <v>0</v>
          </cell>
          <cell r="Z149" t="str">
            <v>:</v>
          </cell>
          <cell r="AA149">
            <v>0</v>
          </cell>
          <cell r="AC149">
            <v>43422</v>
          </cell>
          <cell r="AD149">
            <v>0.47916666666666663</v>
          </cell>
          <cell r="AE149" t="str">
            <v>Stammheim</v>
          </cell>
        </row>
        <row r="150">
          <cell r="A150">
            <v>78</v>
          </cell>
          <cell r="B150">
            <v>8</v>
          </cell>
          <cell r="C150">
            <v>1</v>
          </cell>
          <cell r="D150" t="str">
            <v>VfB Stuttgart</v>
          </cell>
          <cell r="E150" t="str">
            <v>-</v>
          </cell>
          <cell r="F150" t="str">
            <v>TSV Grafenau</v>
          </cell>
          <cell r="G150">
            <v>0</v>
          </cell>
          <cell r="H150">
            <v>0</v>
          </cell>
          <cell r="I150">
            <v>0</v>
          </cell>
          <cell r="J150">
            <v>0</v>
          </cell>
          <cell r="K150">
            <v>0</v>
          </cell>
          <cell r="L150">
            <v>0</v>
          </cell>
          <cell r="M150">
            <v>0</v>
          </cell>
          <cell r="N150">
            <v>0</v>
          </cell>
          <cell r="O150">
            <v>0</v>
          </cell>
          <cell r="P150" t="str">
            <v>TV Stammheim 1</v>
          </cell>
          <cell r="Q150">
            <v>0</v>
          </cell>
          <cell r="R150" t="str">
            <v>:</v>
          </cell>
          <cell r="S150">
            <v>0</v>
          </cell>
          <cell r="U150">
            <v>0</v>
          </cell>
          <cell r="V150" t="str">
            <v>:</v>
          </cell>
          <cell r="W150">
            <v>0</v>
          </cell>
          <cell r="Y150">
            <v>0</v>
          </cell>
          <cell r="Z150" t="str">
            <v>:</v>
          </cell>
          <cell r="AA150">
            <v>0</v>
          </cell>
          <cell r="AC150">
            <v>43422</v>
          </cell>
          <cell r="AD150">
            <v>0.49652777777777773</v>
          </cell>
          <cell r="AE150" t="str">
            <v>Stammheim</v>
          </cell>
        </row>
        <row r="151">
          <cell r="A151">
            <v>0</v>
          </cell>
          <cell r="B151">
            <v>0</v>
          </cell>
          <cell r="D151">
            <v>0</v>
          </cell>
          <cell r="F151">
            <v>0</v>
          </cell>
          <cell r="G151">
            <v>0</v>
          </cell>
          <cell r="H151">
            <v>0</v>
          </cell>
          <cell r="I151">
            <v>0</v>
          </cell>
          <cell r="J151">
            <v>0</v>
          </cell>
          <cell r="K151">
            <v>0</v>
          </cell>
          <cell r="L151">
            <v>0</v>
          </cell>
          <cell r="M151">
            <v>0</v>
          </cell>
          <cell r="N151">
            <v>0</v>
          </cell>
          <cell r="O151">
            <v>0</v>
          </cell>
          <cell r="P151">
            <v>0</v>
          </cell>
          <cell r="Q151">
            <v>0</v>
          </cell>
          <cell r="S151">
            <v>0</v>
          </cell>
          <cell r="U151">
            <v>0</v>
          </cell>
          <cell r="W151">
            <v>0</v>
          </cell>
          <cell r="AC151">
            <v>0</v>
          </cell>
        </row>
        <row r="152">
          <cell r="A152">
            <v>79</v>
          </cell>
          <cell r="B152">
            <v>9</v>
          </cell>
          <cell r="C152">
            <v>1</v>
          </cell>
          <cell r="D152" t="str">
            <v>TSV Gärtringen (aK)</v>
          </cell>
          <cell r="E152" t="str">
            <v>-</v>
          </cell>
          <cell r="F152" t="str">
            <v>TV Stammheim 2</v>
          </cell>
          <cell r="G152">
            <v>0</v>
          </cell>
          <cell r="H152">
            <v>0</v>
          </cell>
          <cell r="I152">
            <v>0</v>
          </cell>
          <cell r="J152">
            <v>0</v>
          </cell>
          <cell r="K152">
            <v>0</v>
          </cell>
          <cell r="L152">
            <v>0</v>
          </cell>
          <cell r="M152">
            <v>0</v>
          </cell>
          <cell r="N152">
            <v>0</v>
          </cell>
          <cell r="O152">
            <v>0</v>
          </cell>
          <cell r="P152" t="str">
            <v>TSV Grafenau</v>
          </cell>
          <cell r="Q152">
            <v>0</v>
          </cell>
          <cell r="R152" t="str">
            <v>:</v>
          </cell>
          <cell r="S152">
            <v>0</v>
          </cell>
          <cell r="U152">
            <v>0</v>
          </cell>
          <cell r="V152" t="str">
            <v>:</v>
          </cell>
          <cell r="W152">
            <v>0</v>
          </cell>
          <cell r="Y152">
            <v>0</v>
          </cell>
          <cell r="Z152" t="str">
            <v>:</v>
          </cell>
          <cell r="AA152">
            <v>0</v>
          </cell>
          <cell r="AC152">
            <v>43422</v>
          </cell>
          <cell r="AD152">
            <v>0.51388888888888884</v>
          </cell>
          <cell r="AE152" t="str">
            <v>Stammheim</v>
          </cell>
        </row>
        <row r="153">
          <cell r="A153">
            <v>80</v>
          </cell>
          <cell r="B153">
            <v>10</v>
          </cell>
          <cell r="C153">
            <v>1</v>
          </cell>
          <cell r="D153" t="str">
            <v>VfB Stuttgart</v>
          </cell>
          <cell r="E153" t="str">
            <v>-</v>
          </cell>
          <cell r="F153" t="str">
            <v>TV Stammheim 1</v>
          </cell>
          <cell r="G153">
            <v>0</v>
          </cell>
          <cell r="H153">
            <v>0</v>
          </cell>
          <cell r="I153">
            <v>0</v>
          </cell>
          <cell r="J153">
            <v>0</v>
          </cell>
          <cell r="K153">
            <v>0</v>
          </cell>
          <cell r="L153">
            <v>0</v>
          </cell>
          <cell r="M153">
            <v>0</v>
          </cell>
          <cell r="N153">
            <v>0</v>
          </cell>
          <cell r="O153">
            <v>0</v>
          </cell>
          <cell r="P153" t="str">
            <v>TSV Gärtringen (aK)</v>
          </cell>
          <cell r="Q153">
            <v>0</v>
          </cell>
          <cell r="R153" t="str">
            <v>:</v>
          </cell>
          <cell r="S153">
            <v>0</v>
          </cell>
          <cell r="U153">
            <v>0</v>
          </cell>
          <cell r="V153" t="str">
            <v>:</v>
          </cell>
          <cell r="W153">
            <v>0</v>
          </cell>
          <cell r="X153">
            <v>0</v>
          </cell>
          <cell r="Y153">
            <v>0</v>
          </cell>
          <cell r="Z153" t="str">
            <v>:</v>
          </cell>
          <cell r="AA153">
            <v>0</v>
          </cell>
          <cell r="AB153">
            <v>0</v>
          </cell>
          <cell r="AC153">
            <v>43422</v>
          </cell>
          <cell r="AD153">
            <v>0.53125</v>
          </cell>
          <cell r="AE153" t="str">
            <v>Stammheim</v>
          </cell>
        </row>
        <row r="154">
          <cell r="A154" t="str">
            <v>H1</v>
          </cell>
        </row>
        <row r="155">
          <cell r="A155">
            <v>81</v>
          </cell>
          <cell r="B155">
            <v>1</v>
          </cell>
          <cell r="C155">
            <v>1</v>
          </cell>
          <cell r="D155" t="str">
            <v>3. Gruppe B</v>
          </cell>
          <cell r="E155" t="str">
            <v>-</v>
          </cell>
          <cell r="F155" t="str">
            <v>2. Gruppe C</v>
          </cell>
          <cell r="G155">
            <v>0</v>
          </cell>
          <cell r="H155">
            <v>0</v>
          </cell>
          <cell r="I155">
            <v>0</v>
          </cell>
          <cell r="J155">
            <v>0</v>
          </cell>
          <cell r="K155">
            <v>0</v>
          </cell>
          <cell r="L155">
            <v>0</v>
          </cell>
          <cell r="M155">
            <v>0</v>
          </cell>
          <cell r="N155">
            <v>0</v>
          </cell>
          <cell r="O155">
            <v>0</v>
          </cell>
          <cell r="P155" t="str">
            <v>3. Gruppe B</v>
          </cell>
          <cell r="R155" t="str">
            <v>:</v>
          </cell>
          <cell r="V155" t="str">
            <v>:</v>
          </cell>
          <cell r="X155" t="str">
            <v/>
          </cell>
          <cell r="Y155" t="str">
            <v/>
          </cell>
          <cell r="Z155" t="str">
            <v/>
          </cell>
          <cell r="AA155" t="str">
            <v/>
          </cell>
          <cell r="AC155">
            <v>43443</v>
          </cell>
          <cell r="AD155">
            <v>0.41666666666666669</v>
          </cell>
          <cell r="AE155" t="str">
            <v>Niedernhall</v>
          </cell>
        </row>
        <row r="156">
          <cell r="A156">
            <v>82</v>
          </cell>
          <cell r="B156">
            <v>2</v>
          </cell>
          <cell r="C156">
            <v>1</v>
          </cell>
          <cell r="D156" t="str">
            <v>2. Gruppe A</v>
          </cell>
          <cell r="E156" t="str">
            <v>-</v>
          </cell>
          <cell r="F156" t="str">
            <v>4. Gruppe A</v>
          </cell>
          <cell r="G156">
            <v>0</v>
          </cell>
          <cell r="H156">
            <v>0</v>
          </cell>
          <cell r="I156">
            <v>0</v>
          </cell>
          <cell r="J156">
            <v>0</v>
          </cell>
          <cell r="K156">
            <v>0</v>
          </cell>
          <cell r="L156">
            <v>0</v>
          </cell>
          <cell r="M156">
            <v>0</v>
          </cell>
          <cell r="N156">
            <v>0</v>
          </cell>
          <cell r="O156">
            <v>0</v>
          </cell>
          <cell r="P156" t="str">
            <v>4. Gruppe C</v>
          </cell>
          <cell r="Q156">
            <v>0</v>
          </cell>
          <cell r="R156" t="str">
            <v>:</v>
          </cell>
          <cell r="S156">
            <v>0</v>
          </cell>
          <cell r="T156">
            <v>0</v>
          </cell>
          <cell r="U156">
            <v>0</v>
          </cell>
          <cell r="V156" t="str">
            <v>:</v>
          </cell>
          <cell r="W156">
            <v>0</v>
          </cell>
          <cell r="X156" t="str">
            <v/>
          </cell>
          <cell r="Y156" t="str">
            <v/>
          </cell>
          <cell r="Z156" t="str">
            <v/>
          </cell>
          <cell r="AA156" t="str">
            <v/>
          </cell>
          <cell r="AB156">
            <v>0</v>
          </cell>
          <cell r="AC156">
            <v>43443</v>
          </cell>
          <cell r="AD156">
            <v>0.43402777777777779</v>
          </cell>
          <cell r="AE156" t="str">
            <v>Niedernhall</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X157" t="str">
            <v/>
          </cell>
          <cell r="Y157" t="str">
            <v/>
          </cell>
          <cell r="Z157" t="str">
            <v/>
          </cell>
          <cell r="AA157" t="str">
            <v/>
          </cell>
          <cell r="AC157">
            <v>0</v>
          </cell>
          <cell r="AD157">
            <v>0</v>
          </cell>
          <cell r="AE157">
            <v>0</v>
          </cell>
        </row>
        <row r="158">
          <cell r="A158">
            <v>83</v>
          </cell>
          <cell r="B158">
            <v>3</v>
          </cell>
          <cell r="C158">
            <v>1</v>
          </cell>
          <cell r="D158" t="str">
            <v>4. Gruppe C</v>
          </cell>
          <cell r="E158" t="str">
            <v>-</v>
          </cell>
          <cell r="F158" t="str">
            <v>3. Gruppe B</v>
          </cell>
          <cell r="G158">
            <v>0</v>
          </cell>
          <cell r="H158">
            <v>0</v>
          </cell>
          <cell r="I158">
            <v>0</v>
          </cell>
          <cell r="J158">
            <v>0</v>
          </cell>
          <cell r="K158">
            <v>0</v>
          </cell>
          <cell r="L158">
            <v>0</v>
          </cell>
          <cell r="M158">
            <v>0</v>
          </cell>
          <cell r="N158">
            <v>0</v>
          </cell>
          <cell r="O158">
            <v>0</v>
          </cell>
          <cell r="P158" t="str">
            <v>4. Gruppe A</v>
          </cell>
          <cell r="R158" t="str">
            <v>:</v>
          </cell>
          <cell r="V158" t="str">
            <v>:</v>
          </cell>
          <cell r="X158" t="str">
            <v/>
          </cell>
          <cell r="Y158" t="str">
            <v/>
          </cell>
          <cell r="Z158" t="str">
            <v/>
          </cell>
          <cell r="AA158" t="str">
            <v/>
          </cell>
          <cell r="AC158">
            <v>43443</v>
          </cell>
          <cell r="AD158">
            <v>0.4513888888888889</v>
          </cell>
          <cell r="AE158" t="str">
            <v>Niedernhall</v>
          </cell>
        </row>
        <row r="159">
          <cell r="A159">
            <v>84</v>
          </cell>
          <cell r="B159">
            <v>4</v>
          </cell>
          <cell r="C159">
            <v>1</v>
          </cell>
          <cell r="D159" t="str">
            <v>2. Gruppe A</v>
          </cell>
          <cell r="E159" t="str">
            <v>-</v>
          </cell>
          <cell r="F159" t="str">
            <v>2. Gruppe C</v>
          </cell>
          <cell r="G159">
            <v>0</v>
          </cell>
          <cell r="H159">
            <v>0</v>
          </cell>
          <cell r="I159">
            <v>0</v>
          </cell>
          <cell r="J159">
            <v>0</v>
          </cell>
          <cell r="K159">
            <v>0</v>
          </cell>
          <cell r="L159">
            <v>0</v>
          </cell>
          <cell r="M159">
            <v>0</v>
          </cell>
          <cell r="N159">
            <v>0</v>
          </cell>
          <cell r="O159">
            <v>0</v>
          </cell>
          <cell r="P159" t="str">
            <v>3. Gruppe B</v>
          </cell>
          <cell r="R159" t="str">
            <v>:</v>
          </cell>
          <cell r="V159" t="str">
            <v>:</v>
          </cell>
          <cell r="X159" t="str">
            <v/>
          </cell>
          <cell r="Y159" t="str">
            <v/>
          </cell>
          <cell r="Z159" t="str">
            <v/>
          </cell>
          <cell r="AA159" t="str">
            <v/>
          </cell>
          <cell r="AC159">
            <v>43443</v>
          </cell>
          <cell r="AD159">
            <v>0.46875</v>
          </cell>
          <cell r="AE159" t="str">
            <v>Niedernhall</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X160" t="str">
            <v/>
          </cell>
          <cell r="Y160" t="str">
            <v/>
          </cell>
          <cell r="Z160" t="str">
            <v/>
          </cell>
          <cell r="AA160" t="str">
            <v/>
          </cell>
          <cell r="AC160">
            <v>0</v>
          </cell>
          <cell r="AD160">
            <v>0</v>
          </cell>
          <cell r="AE160">
            <v>0</v>
          </cell>
        </row>
        <row r="161">
          <cell r="A161">
            <v>85</v>
          </cell>
          <cell r="B161">
            <v>5</v>
          </cell>
          <cell r="C161">
            <v>1</v>
          </cell>
          <cell r="D161" t="str">
            <v>4. Gruppe A</v>
          </cell>
          <cell r="E161" t="str">
            <v>-</v>
          </cell>
          <cell r="F161" t="str">
            <v>4. Gruppe C</v>
          </cell>
          <cell r="G161">
            <v>0</v>
          </cell>
          <cell r="H161">
            <v>0</v>
          </cell>
          <cell r="I161">
            <v>0</v>
          </cell>
          <cell r="J161">
            <v>0</v>
          </cell>
          <cell r="K161">
            <v>0</v>
          </cell>
          <cell r="L161">
            <v>0</v>
          </cell>
          <cell r="M161">
            <v>0</v>
          </cell>
          <cell r="N161">
            <v>0</v>
          </cell>
          <cell r="O161">
            <v>0</v>
          </cell>
          <cell r="P161" t="str">
            <v>2. Gruppe C</v>
          </cell>
          <cell r="R161" t="str">
            <v>:</v>
          </cell>
          <cell r="V161" t="str">
            <v>:</v>
          </cell>
          <cell r="X161" t="str">
            <v/>
          </cell>
          <cell r="Y161" t="str">
            <v/>
          </cell>
          <cell r="Z161" t="str">
            <v/>
          </cell>
          <cell r="AA161" t="str">
            <v/>
          </cell>
          <cell r="AC161">
            <v>43443</v>
          </cell>
          <cell r="AD161">
            <v>0.4861111111111111</v>
          </cell>
          <cell r="AE161" t="str">
            <v>Niedernhall</v>
          </cell>
        </row>
        <row r="162">
          <cell r="A162">
            <v>86</v>
          </cell>
          <cell r="B162">
            <v>6</v>
          </cell>
          <cell r="C162">
            <v>1</v>
          </cell>
          <cell r="D162" t="str">
            <v>3. Gruppe B</v>
          </cell>
          <cell r="E162" t="str">
            <v>-</v>
          </cell>
          <cell r="F162" t="str">
            <v>3. Gruppe B</v>
          </cell>
          <cell r="G162">
            <v>0</v>
          </cell>
          <cell r="H162">
            <v>0</v>
          </cell>
          <cell r="I162">
            <v>0</v>
          </cell>
          <cell r="J162">
            <v>0</v>
          </cell>
          <cell r="K162">
            <v>0</v>
          </cell>
          <cell r="L162">
            <v>0</v>
          </cell>
          <cell r="M162">
            <v>0</v>
          </cell>
          <cell r="N162">
            <v>0</v>
          </cell>
          <cell r="O162">
            <v>0</v>
          </cell>
          <cell r="P162" t="str">
            <v>2. Gruppe A</v>
          </cell>
          <cell r="R162" t="str">
            <v>:</v>
          </cell>
          <cell r="V162" t="str">
            <v>:</v>
          </cell>
          <cell r="X162" t="str">
            <v/>
          </cell>
          <cell r="Y162" t="str">
            <v/>
          </cell>
          <cell r="Z162" t="str">
            <v/>
          </cell>
          <cell r="AA162" t="str">
            <v/>
          </cell>
          <cell r="AC162">
            <v>43443</v>
          </cell>
          <cell r="AD162">
            <v>0.50347222222222221</v>
          </cell>
          <cell r="AE162" t="str">
            <v>Niedernhall</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X163" t="str">
            <v/>
          </cell>
          <cell r="Y163" t="str">
            <v/>
          </cell>
          <cell r="Z163" t="str">
            <v/>
          </cell>
          <cell r="AA163" t="str">
            <v/>
          </cell>
          <cell r="AC163">
            <v>0</v>
          </cell>
          <cell r="AD163">
            <v>0</v>
          </cell>
          <cell r="AE163">
            <v>0</v>
          </cell>
        </row>
        <row r="164">
          <cell r="A164">
            <v>87</v>
          </cell>
          <cell r="B164">
            <v>7</v>
          </cell>
          <cell r="C164">
            <v>1</v>
          </cell>
          <cell r="D164" t="str">
            <v>2. Gruppe A</v>
          </cell>
          <cell r="E164" t="str">
            <v>-</v>
          </cell>
          <cell r="F164" t="str">
            <v>3. Gruppe B</v>
          </cell>
          <cell r="G164">
            <v>0</v>
          </cell>
          <cell r="H164">
            <v>0</v>
          </cell>
          <cell r="I164">
            <v>0</v>
          </cell>
          <cell r="J164">
            <v>0</v>
          </cell>
          <cell r="K164">
            <v>0</v>
          </cell>
          <cell r="L164">
            <v>0</v>
          </cell>
          <cell r="M164">
            <v>0</v>
          </cell>
          <cell r="N164">
            <v>0</v>
          </cell>
          <cell r="O164">
            <v>0</v>
          </cell>
          <cell r="P164" t="str">
            <v>4. Gruppe C</v>
          </cell>
          <cell r="R164" t="str">
            <v>:</v>
          </cell>
          <cell r="V164" t="str">
            <v>:</v>
          </cell>
          <cell r="X164" t="str">
            <v/>
          </cell>
          <cell r="Y164" t="str">
            <v/>
          </cell>
          <cell r="Z164" t="str">
            <v/>
          </cell>
          <cell r="AA164" t="str">
            <v/>
          </cell>
          <cell r="AC164">
            <v>43443</v>
          </cell>
          <cell r="AD164">
            <v>0.52083333333333337</v>
          </cell>
          <cell r="AE164" t="str">
            <v>Niedernhall</v>
          </cell>
        </row>
        <row r="165">
          <cell r="A165">
            <v>88</v>
          </cell>
          <cell r="B165">
            <v>8</v>
          </cell>
          <cell r="C165">
            <v>1</v>
          </cell>
          <cell r="D165" t="str">
            <v>4. Gruppe A</v>
          </cell>
          <cell r="E165" t="str">
            <v>-</v>
          </cell>
          <cell r="F165" t="str">
            <v>2. Gruppe C</v>
          </cell>
          <cell r="G165">
            <v>0</v>
          </cell>
          <cell r="H165">
            <v>0</v>
          </cell>
          <cell r="I165">
            <v>0</v>
          </cell>
          <cell r="J165">
            <v>0</v>
          </cell>
          <cell r="K165">
            <v>0</v>
          </cell>
          <cell r="L165">
            <v>0</v>
          </cell>
          <cell r="M165">
            <v>0</v>
          </cell>
          <cell r="N165">
            <v>0</v>
          </cell>
          <cell r="O165">
            <v>0</v>
          </cell>
          <cell r="P165" t="str">
            <v>3. Gruppe B</v>
          </cell>
          <cell r="R165" t="str">
            <v>:</v>
          </cell>
          <cell r="V165" t="str">
            <v>:</v>
          </cell>
          <cell r="X165" t="str">
            <v/>
          </cell>
          <cell r="Y165" t="str">
            <v/>
          </cell>
          <cell r="Z165" t="str">
            <v/>
          </cell>
          <cell r="AA165" t="str">
            <v/>
          </cell>
          <cell r="AC165">
            <v>43443</v>
          </cell>
          <cell r="AD165">
            <v>0.53819444444444453</v>
          </cell>
          <cell r="AE165" t="str">
            <v>Niedernhall</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X166" t="str">
            <v/>
          </cell>
          <cell r="Y166" t="str">
            <v/>
          </cell>
          <cell r="Z166" t="str">
            <v/>
          </cell>
          <cell r="AA166" t="str">
            <v/>
          </cell>
          <cell r="AC166">
            <v>0</v>
          </cell>
          <cell r="AD166">
            <v>0</v>
          </cell>
          <cell r="AE166">
            <v>0</v>
          </cell>
        </row>
        <row r="167">
          <cell r="A167">
            <v>89</v>
          </cell>
          <cell r="B167">
            <v>9</v>
          </cell>
          <cell r="C167">
            <v>1</v>
          </cell>
          <cell r="D167" t="str">
            <v>3. Gruppe B</v>
          </cell>
          <cell r="E167" t="str">
            <v>-</v>
          </cell>
          <cell r="F167" t="str">
            <v>4. Gruppe C</v>
          </cell>
          <cell r="G167">
            <v>0</v>
          </cell>
          <cell r="H167">
            <v>0</v>
          </cell>
          <cell r="I167">
            <v>0</v>
          </cell>
          <cell r="J167">
            <v>0</v>
          </cell>
          <cell r="K167">
            <v>0</v>
          </cell>
          <cell r="L167">
            <v>0</v>
          </cell>
          <cell r="M167">
            <v>0</v>
          </cell>
          <cell r="N167">
            <v>0</v>
          </cell>
          <cell r="O167">
            <v>0</v>
          </cell>
          <cell r="P167" t="str">
            <v>2. Gruppe A</v>
          </cell>
          <cell r="R167" t="str">
            <v>:</v>
          </cell>
          <cell r="V167" t="str">
            <v>:</v>
          </cell>
          <cell r="X167" t="str">
            <v/>
          </cell>
          <cell r="Y167" t="str">
            <v/>
          </cell>
          <cell r="Z167" t="str">
            <v/>
          </cell>
          <cell r="AA167" t="str">
            <v/>
          </cell>
          <cell r="AC167">
            <v>43443</v>
          </cell>
          <cell r="AD167">
            <v>0.55555555555555569</v>
          </cell>
          <cell r="AE167" t="str">
            <v>Niedernhall</v>
          </cell>
        </row>
        <row r="168">
          <cell r="A168">
            <v>90</v>
          </cell>
          <cell r="B168">
            <v>10</v>
          </cell>
          <cell r="C168">
            <v>1</v>
          </cell>
          <cell r="D168" t="str">
            <v>2. Gruppe C</v>
          </cell>
          <cell r="E168" t="str">
            <v>-</v>
          </cell>
          <cell r="F168" t="str">
            <v>3. Gruppe B</v>
          </cell>
          <cell r="G168">
            <v>0</v>
          </cell>
          <cell r="H168">
            <v>0</v>
          </cell>
          <cell r="I168">
            <v>0</v>
          </cell>
          <cell r="J168">
            <v>0</v>
          </cell>
          <cell r="K168">
            <v>0</v>
          </cell>
          <cell r="L168">
            <v>0</v>
          </cell>
          <cell r="M168">
            <v>0</v>
          </cell>
          <cell r="N168">
            <v>0</v>
          </cell>
          <cell r="O168">
            <v>0</v>
          </cell>
          <cell r="P168" t="str">
            <v>4. Gruppe A</v>
          </cell>
          <cell r="R168" t="str">
            <v>:</v>
          </cell>
          <cell r="V168" t="str">
            <v>:</v>
          </cell>
          <cell r="X168" t="str">
            <v/>
          </cell>
          <cell r="Y168" t="str">
            <v/>
          </cell>
          <cell r="Z168" t="str">
            <v/>
          </cell>
          <cell r="AA168" t="str">
            <v/>
          </cell>
          <cell r="AC168">
            <v>43443</v>
          </cell>
          <cell r="AD168">
            <v>0.57291666666666685</v>
          </cell>
          <cell r="AE168" t="str">
            <v>Niedernhall</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X169" t="str">
            <v/>
          </cell>
          <cell r="Y169" t="str">
            <v/>
          </cell>
          <cell r="Z169" t="str">
            <v/>
          </cell>
          <cell r="AA169" t="str">
            <v/>
          </cell>
        </row>
        <row r="170">
          <cell r="A170">
            <v>91</v>
          </cell>
          <cell r="B170">
            <v>11</v>
          </cell>
          <cell r="C170">
            <v>1</v>
          </cell>
          <cell r="D170" t="str">
            <v>2. Gruppe A</v>
          </cell>
          <cell r="E170" t="str">
            <v>-</v>
          </cell>
          <cell r="F170" t="str">
            <v>4. Gruppe C</v>
          </cell>
          <cell r="G170">
            <v>0</v>
          </cell>
          <cell r="H170">
            <v>0</v>
          </cell>
          <cell r="I170">
            <v>0</v>
          </cell>
          <cell r="J170">
            <v>0</v>
          </cell>
          <cell r="K170">
            <v>0</v>
          </cell>
          <cell r="L170">
            <v>0</v>
          </cell>
          <cell r="M170">
            <v>0</v>
          </cell>
          <cell r="N170">
            <v>0</v>
          </cell>
          <cell r="O170">
            <v>0</v>
          </cell>
          <cell r="P170" t="str">
            <v>3. Gruppe B</v>
          </cell>
          <cell r="R170" t="str">
            <v>:</v>
          </cell>
          <cell r="V170" t="str">
            <v>:</v>
          </cell>
          <cell r="X170" t="str">
            <v/>
          </cell>
          <cell r="Y170" t="str">
            <v/>
          </cell>
          <cell r="Z170" t="str">
            <v/>
          </cell>
          <cell r="AA170" t="str">
            <v/>
          </cell>
          <cell r="AB170">
            <v>0</v>
          </cell>
          <cell r="AC170">
            <v>43443</v>
          </cell>
          <cell r="AD170">
            <v>0.59027777777777801</v>
          </cell>
          <cell r="AE170" t="str">
            <v>Niedernhall</v>
          </cell>
        </row>
        <row r="171">
          <cell r="A171">
            <v>92</v>
          </cell>
          <cell r="B171">
            <v>12</v>
          </cell>
          <cell r="C171">
            <v>1</v>
          </cell>
          <cell r="D171" t="str">
            <v>4. Gruppe A</v>
          </cell>
          <cell r="E171" t="str">
            <v>-</v>
          </cell>
          <cell r="F171" t="str">
            <v>3. Gruppe B</v>
          </cell>
          <cell r="G171">
            <v>0</v>
          </cell>
          <cell r="H171">
            <v>0</v>
          </cell>
          <cell r="I171">
            <v>0</v>
          </cell>
          <cell r="J171">
            <v>0</v>
          </cell>
          <cell r="K171">
            <v>0</v>
          </cell>
          <cell r="L171">
            <v>0</v>
          </cell>
          <cell r="M171">
            <v>0</v>
          </cell>
          <cell r="N171">
            <v>0</v>
          </cell>
          <cell r="O171">
            <v>0</v>
          </cell>
          <cell r="P171" t="str">
            <v>2. Gruppe C</v>
          </cell>
          <cell r="R171" t="str">
            <v>:</v>
          </cell>
          <cell r="V171" t="str">
            <v>:</v>
          </cell>
          <cell r="X171" t="str">
            <v/>
          </cell>
          <cell r="Y171" t="str">
            <v/>
          </cell>
          <cell r="Z171" t="str">
            <v/>
          </cell>
          <cell r="AA171" t="str">
            <v/>
          </cell>
          <cell r="AC171">
            <v>43443</v>
          </cell>
          <cell r="AD171">
            <v>0.60763888888888917</v>
          </cell>
          <cell r="AE171" t="str">
            <v>Niedernhall</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t="str">
            <v/>
          </cell>
          <cell r="Y172" t="str">
            <v/>
          </cell>
          <cell r="Z172" t="str">
            <v/>
          </cell>
          <cell r="AA172" t="str">
            <v/>
          </cell>
          <cell r="AC172">
            <v>0</v>
          </cell>
          <cell r="AD172">
            <v>0</v>
          </cell>
          <cell r="AE172">
            <v>0</v>
          </cell>
        </row>
        <row r="173">
          <cell r="A173">
            <v>93</v>
          </cell>
          <cell r="B173">
            <v>13</v>
          </cell>
          <cell r="C173">
            <v>1</v>
          </cell>
          <cell r="D173" t="str">
            <v>4. Gruppe A</v>
          </cell>
          <cell r="E173" t="str">
            <v>-</v>
          </cell>
          <cell r="F173" t="str">
            <v>3. Gruppe B</v>
          </cell>
          <cell r="G173">
            <v>0</v>
          </cell>
          <cell r="H173">
            <v>0</v>
          </cell>
          <cell r="I173">
            <v>0</v>
          </cell>
          <cell r="J173">
            <v>0</v>
          </cell>
          <cell r="K173">
            <v>0</v>
          </cell>
          <cell r="L173">
            <v>0</v>
          </cell>
          <cell r="M173">
            <v>0</v>
          </cell>
          <cell r="N173">
            <v>0</v>
          </cell>
          <cell r="O173">
            <v>0</v>
          </cell>
          <cell r="P173" t="str">
            <v>3. Gruppe B</v>
          </cell>
          <cell r="Q173">
            <v>0</v>
          </cell>
          <cell r="R173" t="str">
            <v>:</v>
          </cell>
          <cell r="S173">
            <v>0</v>
          </cell>
          <cell r="T173">
            <v>0</v>
          </cell>
          <cell r="U173">
            <v>0</v>
          </cell>
          <cell r="V173" t="str">
            <v>:</v>
          </cell>
          <cell r="W173">
            <v>0</v>
          </cell>
          <cell r="X173" t="str">
            <v/>
          </cell>
          <cell r="Y173" t="str">
            <v/>
          </cell>
          <cell r="Z173" t="str">
            <v/>
          </cell>
          <cell r="AA173" t="str">
            <v/>
          </cell>
          <cell r="AB173">
            <v>0</v>
          </cell>
          <cell r="AC173">
            <v>43443</v>
          </cell>
          <cell r="AD173">
            <v>0.62500000000000033</v>
          </cell>
          <cell r="AE173" t="str">
            <v>Niedernhall</v>
          </cell>
        </row>
        <row r="174">
          <cell r="A174">
            <v>94</v>
          </cell>
          <cell r="B174">
            <v>14</v>
          </cell>
          <cell r="C174">
            <v>1</v>
          </cell>
          <cell r="D174" t="str">
            <v>2. Gruppe C</v>
          </cell>
          <cell r="E174" t="str">
            <v>-</v>
          </cell>
          <cell r="F174" t="str">
            <v>4. Gruppe C</v>
          </cell>
          <cell r="G174">
            <v>0</v>
          </cell>
          <cell r="H174">
            <v>0</v>
          </cell>
          <cell r="I174">
            <v>0</v>
          </cell>
          <cell r="J174">
            <v>0</v>
          </cell>
          <cell r="K174">
            <v>0</v>
          </cell>
          <cell r="L174">
            <v>0</v>
          </cell>
          <cell r="M174">
            <v>0</v>
          </cell>
          <cell r="N174">
            <v>0</v>
          </cell>
          <cell r="O174">
            <v>0</v>
          </cell>
          <cell r="P174" t="str">
            <v>2. Gruppe A</v>
          </cell>
          <cell r="Q174">
            <v>0</v>
          </cell>
          <cell r="R174" t="str">
            <v>:</v>
          </cell>
          <cell r="S174">
            <v>0</v>
          </cell>
          <cell r="T174">
            <v>0</v>
          </cell>
          <cell r="U174">
            <v>0</v>
          </cell>
          <cell r="V174" t="str">
            <v>:</v>
          </cell>
          <cell r="W174">
            <v>0</v>
          </cell>
          <cell r="X174" t="str">
            <v/>
          </cell>
          <cell r="Y174" t="str">
            <v/>
          </cell>
          <cell r="Z174" t="str">
            <v/>
          </cell>
          <cell r="AA174" t="str">
            <v/>
          </cell>
          <cell r="AB174">
            <v>0</v>
          </cell>
          <cell r="AC174">
            <v>43443</v>
          </cell>
          <cell r="AD174">
            <v>0.64236111111111149</v>
          </cell>
          <cell r="AE174" t="str">
            <v>Niedernhall</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t="str">
            <v/>
          </cell>
          <cell r="Y175" t="str">
            <v/>
          </cell>
          <cell r="Z175" t="str">
            <v/>
          </cell>
          <cell r="AA175" t="str">
            <v/>
          </cell>
          <cell r="AC175">
            <v>0</v>
          </cell>
          <cell r="AD175">
            <v>0</v>
          </cell>
          <cell r="AE175">
            <v>0</v>
          </cell>
        </row>
        <row r="176">
          <cell r="A176">
            <v>95</v>
          </cell>
          <cell r="B176">
            <v>15</v>
          </cell>
          <cell r="C176">
            <v>1</v>
          </cell>
          <cell r="D176" t="str">
            <v>2. Gruppe A</v>
          </cell>
          <cell r="E176" t="str">
            <v>-</v>
          </cell>
          <cell r="F176" t="str">
            <v>3. Gruppe B</v>
          </cell>
          <cell r="G176">
            <v>0</v>
          </cell>
          <cell r="H176">
            <v>0</v>
          </cell>
          <cell r="I176">
            <v>0</v>
          </cell>
          <cell r="J176">
            <v>0</v>
          </cell>
          <cell r="K176">
            <v>0</v>
          </cell>
          <cell r="L176">
            <v>0</v>
          </cell>
          <cell r="M176">
            <v>0</v>
          </cell>
          <cell r="N176">
            <v>0</v>
          </cell>
          <cell r="O176">
            <v>0</v>
          </cell>
          <cell r="P176" t="str">
            <v>4. Gruppe A</v>
          </cell>
          <cell r="Q176">
            <v>0</v>
          </cell>
          <cell r="R176" t="str">
            <v>:</v>
          </cell>
          <cell r="S176">
            <v>0</v>
          </cell>
          <cell r="T176">
            <v>0</v>
          </cell>
          <cell r="U176">
            <v>0</v>
          </cell>
          <cell r="V176" t="str">
            <v>:</v>
          </cell>
          <cell r="W176">
            <v>0</v>
          </cell>
          <cell r="X176" t="str">
            <v/>
          </cell>
          <cell r="Y176" t="str">
            <v/>
          </cell>
          <cell r="Z176" t="str">
            <v/>
          </cell>
          <cell r="AA176" t="str">
            <v/>
          </cell>
          <cell r="AB176">
            <v>0</v>
          </cell>
          <cell r="AC176">
            <v>43443</v>
          </cell>
          <cell r="AD176">
            <v>0.65972222222222265</v>
          </cell>
          <cell r="AE176" t="str">
            <v>Niedernhall</v>
          </cell>
        </row>
        <row r="177">
          <cell r="A177" t="str">
            <v>H2</v>
          </cell>
        </row>
        <row r="178">
          <cell r="A178">
            <v>96</v>
          </cell>
          <cell r="B178">
            <v>1</v>
          </cell>
          <cell r="C178">
            <v>1</v>
          </cell>
          <cell r="D178" t="str">
            <v>4. Gruppe B</v>
          </cell>
          <cell r="F178" t="str">
            <v>3. Gruppe C</v>
          </cell>
          <cell r="P178" t="str">
            <v>4. Gruppe D</v>
          </cell>
          <cell r="AC178">
            <v>43443</v>
          </cell>
          <cell r="AD178">
            <v>0.41666666666666669</v>
          </cell>
          <cell r="AE178" t="str">
            <v>Stammheim</v>
          </cell>
        </row>
        <row r="179">
          <cell r="A179">
            <v>97</v>
          </cell>
          <cell r="B179">
            <v>2</v>
          </cell>
          <cell r="C179">
            <v>1</v>
          </cell>
          <cell r="D179" t="str">
            <v>3. Gruppe A</v>
          </cell>
          <cell r="F179" t="str">
            <v>2. Gruppe B</v>
          </cell>
          <cell r="P179" t="str">
            <v>2. Gruppe D</v>
          </cell>
          <cell r="AC179">
            <v>43443</v>
          </cell>
          <cell r="AD179">
            <v>0.43402777777777779</v>
          </cell>
          <cell r="AE179" t="str">
            <v>Stammheim</v>
          </cell>
        </row>
        <row r="181">
          <cell r="A181">
            <v>98</v>
          </cell>
          <cell r="B181">
            <v>3</v>
          </cell>
          <cell r="C181">
            <v>1</v>
          </cell>
          <cell r="D181" t="str">
            <v>2. Gruppe D</v>
          </cell>
          <cell r="F181" t="str">
            <v>4. Gruppe D</v>
          </cell>
          <cell r="P181" t="str">
            <v>2. Gruppe B</v>
          </cell>
          <cell r="AC181">
            <v>43443</v>
          </cell>
          <cell r="AD181">
            <v>0.4513888888888889</v>
          </cell>
          <cell r="AE181" t="str">
            <v>Stammheim</v>
          </cell>
        </row>
        <row r="182">
          <cell r="A182">
            <v>99</v>
          </cell>
          <cell r="B182">
            <v>4</v>
          </cell>
          <cell r="C182">
            <v>1</v>
          </cell>
          <cell r="D182" t="str">
            <v>3. Gruppe A</v>
          </cell>
          <cell r="F182" t="str">
            <v>3. Gruppe C</v>
          </cell>
          <cell r="P182" t="str">
            <v>4. Gruppe B</v>
          </cell>
          <cell r="AC182">
            <v>43443</v>
          </cell>
          <cell r="AD182">
            <v>0.46875</v>
          </cell>
          <cell r="AE182" t="str">
            <v>Stammheim</v>
          </cell>
        </row>
        <row r="184">
          <cell r="A184">
            <v>100</v>
          </cell>
          <cell r="B184">
            <v>5</v>
          </cell>
          <cell r="C184">
            <v>1</v>
          </cell>
          <cell r="D184" t="str">
            <v>2. Gruppe B</v>
          </cell>
          <cell r="F184" t="str">
            <v>2. Gruppe D</v>
          </cell>
          <cell r="P184" t="str">
            <v>3. Gruppe C</v>
          </cell>
          <cell r="AC184">
            <v>43443</v>
          </cell>
          <cell r="AD184">
            <v>0.4861111111111111</v>
          </cell>
          <cell r="AE184" t="str">
            <v>Stammheim</v>
          </cell>
        </row>
        <row r="185">
          <cell r="A185">
            <v>101</v>
          </cell>
          <cell r="B185">
            <v>6</v>
          </cell>
          <cell r="C185">
            <v>1</v>
          </cell>
          <cell r="D185" t="str">
            <v>4. Gruppe B</v>
          </cell>
          <cell r="F185" t="str">
            <v>4. Gruppe D</v>
          </cell>
          <cell r="P185" t="str">
            <v>3. Gruppe A</v>
          </cell>
          <cell r="AC185">
            <v>43443</v>
          </cell>
          <cell r="AD185">
            <v>0.50347222222222221</v>
          </cell>
          <cell r="AE185" t="str">
            <v>Stammheim</v>
          </cell>
        </row>
        <row r="187">
          <cell r="A187">
            <v>102</v>
          </cell>
          <cell r="B187">
            <v>7</v>
          </cell>
          <cell r="C187">
            <v>1</v>
          </cell>
          <cell r="D187" t="str">
            <v>3. Gruppe A</v>
          </cell>
          <cell r="F187" t="str">
            <v>4. Gruppe B</v>
          </cell>
          <cell r="P187" t="str">
            <v>2. Gruppe D</v>
          </cell>
          <cell r="AC187">
            <v>43443</v>
          </cell>
          <cell r="AD187">
            <v>0.52083333333333337</v>
          </cell>
          <cell r="AE187" t="str">
            <v>Stammheim</v>
          </cell>
        </row>
        <row r="188">
          <cell r="A188">
            <v>103</v>
          </cell>
          <cell r="B188">
            <v>8</v>
          </cell>
          <cell r="C188">
            <v>1</v>
          </cell>
          <cell r="D188" t="str">
            <v>2. Gruppe B</v>
          </cell>
          <cell r="F188" t="str">
            <v>3. Gruppe C</v>
          </cell>
          <cell r="P188" t="str">
            <v>4. Gruppe D</v>
          </cell>
          <cell r="AC188">
            <v>43443</v>
          </cell>
          <cell r="AD188">
            <v>0.53819444444444453</v>
          </cell>
          <cell r="AE188" t="str">
            <v>Stammheim</v>
          </cell>
        </row>
        <row r="190">
          <cell r="A190">
            <v>104</v>
          </cell>
          <cell r="B190">
            <v>9</v>
          </cell>
          <cell r="C190">
            <v>1</v>
          </cell>
          <cell r="D190" t="str">
            <v>4. Gruppe B</v>
          </cell>
          <cell r="F190" t="str">
            <v>2. Gruppe D</v>
          </cell>
          <cell r="P190" t="str">
            <v>3. Gruppe A</v>
          </cell>
          <cell r="AC190">
            <v>43443</v>
          </cell>
          <cell r="AD190">
            <v>0.55555555555555569</v>
          </cell>
          <cell r="AE190" t="str">
            <v>Stammheim</v>
          </cell>
        </row>
        <row r="191">
          <cell r="A191">
            <v>105</v>
          </cell>
          <cell r="B191">
            <v>10</v>
          </cell>
          <cell r="C191">
            <v>1</v>
          </cell>
          <cell r="D191" t="str">
            <v>3. Gruppe C</v>
          </cell>
          <cell r="F191" t="str">
            <v>4. Gruppe D</v>
          </cell>
          <cell r="P191" t="str">
            <v>2. Gruppe B</v>
          </cell>
          <cell r="AC191">
            <v>43443</v>
          </cell>
          <cell r="AD191">
            <v>0.57291666666666685</v>
          </cell>
          <cell r="AE191" t="str">
            <v>Stammheim</v>
          </cell>
        </row>
        <row r="193">
          <cell r="A193">
            <v>106</v>
          </cell>
          <cell r="B193">
            <v>11</v>
          </cell>
          <cell r="C193">
            <v>1</v>
          </cell>
          <cell r="D193" t="str">
            <v>3. Gruppe A</v>
          </cell>
          <cell r="F193" t="str">
            <v>2. Gruppe D</v>
          </cell>
          <cell r="P193" t="str">
            <v>4. Gruppe B</v>
          </cell>
          <cell r="AC193">
            <v>43443</v>
          </cell>
          <cell r="AD193">
            <v>0.59027777777777801</v>
          </cell>
          <cell r="AE193" t="str">
            <v>Stammheim</v>
          </cell>
        </row>
        <row r="194">
          <cell r="A194">
            <v>107</v>
          </cell>
          <cell r="B194">
            <v>12</v>
          </cell>
          <cell r="C194">
            <v>1</v>
          </cell>
          <cell r="D194" t="str">
            <v>2. Gruppe B</v>
          </cell>
          <cell r="F194" t="str">
            <v>4. Gruppe D</v>
          </cell>
          <cell r="P194" t="str">
            <v>3. Gruppe C</v>
          </cell>
          <cell r="AC194">
            <v>43443</v>
          </cell>
          <cell r="AD194">
            <v>0.60763888888888917</v>
          </cell>
          <cell r="AE194" t="str">
            <v>Stammheim</v>
          </cell>
        </row>
        <row r="196">
          <cell r="A196">
            <v>108</v>
          </cell>
          <cell r="B196">
            <v>13</v>
          </cell>
          <cell r="C196">
            <v>1</v>
          </cell>
          <cell r="D196" t="str">
            <v>2. Gruppe B</v>
          </cell>
          <cell r="F196" t="str">
            <v>4. Gruppe B</v>
          </cell>
          <cell r="P196" t="str">
            <v>4. Gruppe D</v>
          </cell>
          <cell r="AC196">
            <v>43443</v>
          </cell>
          <cell r="AD196">
            <v>0.62500000000000033</v>
          </cell>
          <cell r="AE196" t="str">
            <v>Stammheim</v>
          </cell>
        </row>
        <row r="197">
          <cell r="A197">
            <v>109</v>
          </cell>
          <cell r="B197">
            <v>14</v>
          </cell>
          <cell r="C197">
            <v>1</v>
          </cell>
          <cell r="D197" t="str">
            <v>3. Gruppe C</v>
          </cell>
          <cell r="F197" t="str">
            <v>2. Gruppe D</v>
          </cell>
          <cell r="P197" t="str">
            <v>3. Gruppe A</v>
          </cell>
          <cell r="AC197">
            <v>43443</v>
          </cell>
          <cell r="AD197">
            <v>0.64236111111111149</v>
          </cell>
          <cell r="AE197" t="str">
            <v>Stammheim</v>
          </cell>
        </row>
        <row r="199">
          <cell r="A199">
            <v>110</v>
          </cell>
          <cell r="B199">
            <v>15</v>
          </cell>
          <cell r="C199">
            <v>1</v>
          </cell>
          <cell r="D199" t="str">
            <v>3. Gruppe A</v>
          </cell>
          <cell r="F199" t="str">
            <v>4. Gruppe D</v>
          </cell>
          <cell r="P199" t="str">
            <v>2. Gruppe B</v>
          </cell>
          <cell r="AC199">
            <v>43443</v>
          </cell>
          <cell r="AD199">
            <v>0.65972222222222265</v>
          </cell>
          <cell r="AE199" t="str">
            <v>Stammheim</v>
          </cell>
        </row>
        <row r="200">
          <cell r="A200" t="str">
            <v>Z1</v>
          </cell>
          <cell r="B200">
            <v>0</v>
          </cell>
          <cell r="C200">
            <v>0</v>
          </cell>
          <cell r="D200">
            <v>0</v>
          </cell>
          <cell r="F200">
            <v>0</v>
          </cell>
          <cell r="P200">
            <v>0</v>
          </cell>
        </row>
        <row r="201">
          <cell r="A201">
            <v>111</v>
          </cell>
          <cell r="B201">
            <v>1</v>
          </cell>
          <cell r="C201">
            <v>1</v>
          </cell>
          <cell r="D201" t="str">
            <v>1. Gruppe A</v>
          </cell>
          <cell r="F201" t="str">
            <v>1. Gruppe B</v>
          </cell>
          <cell r="P201" t="str">
            <v>3. HR 1</v>
          </cell>
          <cell r="AC201">
            <v>43478</v>
          </cell>
          <cell r="AD201">
            <v>0.375</v>
          </cell>
          <cell r="AE201" t="str">
            <v>Malmsheim</v>
          </cell>
        </row>
        <row r="202">
          <cell r="A202">
            <v>112</v>
          </cell>
          <cell r="B202">
            <v>2</v>
          </cell>
          <cell r="C202">
            <v>1</v>
          </cell>
          <cell r="D202" t="str">
            <v>1. HR 1</v>
          </cell>
          <cell r="F202" t="str">
            <v>2. HR 2</v>
          </cell>
          <cell r="P202" t="str">
            <v>1. Gruppe B</v>
          </cell>
          <cell r="AC202">
            <v>43478</v>
          </cell>
          <cell r="AD202">
            <v>0.3923611111111111</v>
          </cell>
          <cell r="AE202" t="str">
            <v>Malmsheim</v>
          </cell>
        </row>
        <row r="204">
          <cell r="A204">
            <v>113</v>
          </cell>
          <cell r="B204">
            <v>3</v>
          </cell>
          <cell r="C204">
            <v>1</v>
          </cell>
          <cell r="D204" t="str">
            <v>1. Gruppe A</v>
          </cell>
          <cell r="F204" t="str">
            <v>3. HR 1</v>
          </cell>
          <cell r="P204" t="str">
            <v>2. HR 2</v>
          </cell>
          <cell r="AC204">
            <v>43478</v>
          </cell>
          <cell r="AD204">
            <v>0.40972222222222221</v>
          </cell>
          <cell r="AE204" t="str">
            <v>Malmsheim</v>
          </cell>
        </row>
        <row r="205">
          <cell r="A205">
            <v>114</v>
          </cell>
          <cell r="B205">
            <v>4</v>
          </cell>
          <cell r="C205">
            <v>1</v>
          </cell>
          <cell r="D205" t="str">
            <v>1. Gruppe B</v>
          </cell>
          <cell r="F205" t="str">
            <v>1. HR 1</v>
          </cell>
          <cell r="P205" t="str">
            <v>1. Gruppe A</v>
          </cell>
          <cell r="AC205">
            <v>43478</v>
          </cell>
          <cell r="AD205">
            <v>0.42708333333333331</v>
          </cell>
          <cell r="AE205" t="str">
            <v>Malmsheim</v>
          </cell>
        </row>
        <row r="207">
          <cell r="A207">
            <v>115</v>
          </cell>
          <cell r="B207">
            <v>5</v>
          </cell>
          <cell r="C207">
            <v>1</v>
          </cell>
          <cell r="D207" t="str">
            <v>2. HR 2</v>
          </cell>
          <cell r="F207" t="str">
            <v>3. HR 1</v>
          </cell>
          <cell r="P207" t="str">
            <v>1. HR 1</v>
          </cell>
          <cell r="AC207">
            <v>43478</v>
          </cell>
          <cell r="AD207">
            <v>0.44444444444444442</v>
          </cell>
          <cell r="AE207" t="str">
            <v>Malmsheim</v>
          </cell>
        </row>
        <row r="208">
          <cell r="A208">
            <v>116</v>
          </cell>
          <cell r="B208">
            <v>6</v>
          </cell>
          <cell r="C208">
            <v>1</v>
          </cell>
          <cell r="D208" t="str">
            <v>1. Gruppe A</v>
          </cell>
          <cell r="F208" t="str">
            <v>1. HR 1</v>
          </cell>
          <cell r="P208" t="str">
            <v>3. HR 1</v>
          </cell>
          <cell r="AC208">
            <v>43478</v>
          </cell>
          <cell r="AD208">
            <v>0.46180555555555552</v>
          </cell>
          <cell r="AE208" t="str">
            <v>Malmsheim</v>
          </cell>
        </row>
        <row r="210">
          <cell r="A210">
            <v>117</v>
          </cell>
          <cell r="B210">
            <v>7</v>
          </cell>
          <cell r="C210">
            <v>1</v>
          </cell>
          <cell r="D210" t="str">
            <v>1. Gruppe B</v>
          </cell>
          <cell r="F210" t="str">
            <v>2. HR 2</v>
          </cell>
          <cell r="P210" t="str">
            <v>1. Gruppe A</v>
          </cell>
          <cell r="AC210">
            <v>43478</v>
          </cell>
          <cell r="AD210">
            <v>0.47916666666666663</v>
          </cell>
          <cell r="AE210" t="str">
            <v>Malmsheim</v>
          </cell>
        </row>
        <row r="211">
          <cell r="A211">
            <v>118</v>
          </cell>
          <cell r="B211">
            <v>8</v>
          </cell>
          <cell r="C211">
            <v>1</v>
          </cell>
          <cell r="D211" t="str">
            <v>3. HR 1</v>
          </cell>
          <cell r="F211" t="str">
            <v>1. HR 1</v>
          </cell>
          <cell r="P211" t="str">
            <v>1. Gruppe B</v>
          </cell>
          <cell r="AC211">
            <v>43478</v>
          </cell>
          <cell r="AD211">
            <v>0.49652777777777773</v>
          </cell>
          <cell r="AE211" t="str">
            <v>Malmsheim</v>
          </cell>
        </row>
        <row r="213">
          <cell r="A213">
            <v>119</v>
          </cell>
          <cell r="B213">
            <v>9</v>
          </cell>
          <cell r="C213">
            <v>1</v>
          </cell>
          <cell r="D213" t="str">
            <v>1. Gruppe A</v>
          </cell>
          <cell r="F213" t="str">
            <v>2. HR 2</v>
          </cell>
          <cell r="P213" t="str">
            <v>1. HR 1</v>
          </cell>
          <cell r="AC213">
            <v>43478</v>
          </cell>
          <cell r="AD213">
            <v>0.51388888888888884</v>
          </cell>
          <cell r="AE213" t="str">
            <v>Malmsheim</v>
          </cell>
        </row>
        <row r="214">
          <cell r="A214">
            <v>120</v>
          </cell>
          <cell r="B214">
            <v>10</v>
          </cell>
          <cell r="C214">
            <v>1</v>
          </cell>
          <cell r="D214" t="str">
            <v>1. Gruppe B</v>
          </cell>
          <cell r="F214" t="str">
            <v>3. HR 1</v>
          </cell>
          <cell r="P214" t="str">
            <v>2. HR 2</v>
          </cell>
          <cell r="AC214">
            <v>43478</v>
          </cell>
          <cell r="AD214">
            <v>0.53125</v>
          </cell>
          <cell r="AE214" t="str">
            <v>Malmsheim</v>
          </cell>
        </row>
        <row r="216">
          <cell r="A216" t="str">
            <v>Z2</v>
          </cell>
        </row>
        <row r="217">
          <cell r="A217">
            <v>121</v>
          </cell>
          <cell r="B217">
            <v>1</v>
          </cell>
          <cell r="C217">
            <v>1</v>
          </cell>
          <cell r="D217" t="str">
            <v>1. Gruppe C</v>
          </cell>
          <cell r="F217" t="str">
            <v>1. Gruppe D</v>
          </cell>
          <cell r="P217" t="str">
            <v>3. HR 2</v>
          </cell>
          <cell r="AC217">
            <v>43478</v>
          </cell>
          <cell r="AD217">
            <v>0.41666666666666669</v>
          </cell>
          <cell r="AE217" t="str">
            <v>S-Vaihingen</v>
          </cell>
        </row>
        <row r="218">
          <cell r="A218">
            <v>122</v>
          </cell>
          <cell r="B218">
            <v>2</v>
          </cell>
          <cell r="C218">
            <v>1</v>
          </cell>
          <cell r="D218" t="str">
            <v>1. HR 2</v>
          </cell>
          <cell r="F218" t="str">
            <v>2. HR 1</v>
          </cell>
          <cell r="P218" t="str">
            <v>1. Gruppe D</v>
          </cell>
          <cell r="AC218">
            <v>43478</v>
          </cell>
          <cell r="AD218">
            <v>0.43402777777777779</v>
          </cell>
          <cell r="AE218" t="str">
            <v>S-Vaihingen</v>
          </cell>
        </row>
        <row r="220">
          <cell r="A220">
            <v>123</v>
          </cell>
          <cell r="B220">
            <v>3</v>
          </cell>
          <cell r="C220">
            <v>1</v>
          </cell>
          <cell r="D220" t="str">
            <v>1. Gruppe C</v>
          </cell>
          <cell r="F220" t="str">
            <v>3. HR 2</v>
          </cell>
          <cell r="P220" t="str">
            <v>2. HR 1</v>
          </cell>
          <cell r="AC220">
            <v>43478</v>
          </cell>
          <cell r="AD220">
            <v>0.4513888888888889</v>
          </cell>
          <cell r="AE220" t="str">
            <v>S-Vaihingen</v>
          </cell>
        </row>
        <row r="221">
          <cell r="A221">
            <v>124</v>
          </cell>
          <cell r="B221">
            <v>4</v>
          </cell>
          <cell r="C221">
            <v>1</v>
          </cell>
          <cell r="D221" t="str">
            <v>1. Gruppe D</v>
          </cell>
          <cell r="F221" t="str">
            <v>1. HR 2</v>
          </cell>
          <cell r="P221" t="str">
            <v>1. Gruppe C</v>
          </cell>
          <cell r="AC221">
            <v>43478</v>
          </cell>
          <cell r="AD221">
            <v>0.46875</v>
          </cell>
          <cell r="AE221" t="str">
            <v>S-Vaihingen</v>
          </cell>
        </row>
        <row r="223">
          <cell r="A223">
            <v>125</v>
          </cell>
          <cell r="B223">
            <v>5</v>
          </cell>
          <cell r="C223">
            <v>1</v>
          </cell>
          <cell r="D223" t="str">
            <v>2. HR 1</v>
          </cell>
          <cell r="F223" t="str">
            <v>3. HR 2</v>
          </cell>
          <cell r="P223" t="str">
            <v>1. HR 2</v>
          </cell>
          <cell r="AC223">
            <v>43478</v>
          </cell>
          <cell r="AD223">
            <v>0.4861111111111111</v>
          </cell>
          <cell r="AE223" t="str">
            <v>S-Vaihingen</v>
          </cell>
        </row>
        <row r="224">
          <cell r="A224">
            <v>126</v>
          </cell>
          <cell r="B224">
            <v>6</v>
          </cell>
          <cell r="C224">
            <v>1</v>
          </cell>
          <cell r="D224" t="str">
            <v>1. Gruppe C</v>
          </cell>
          <cell r="F224" t="str">
            <v>1. HR 2</v>
          </cell>
          <cell r="P224" t="str">
            <v>3. HR 2</v>
          </cell>
          <cell r="AC224">
            <v>43478</v>
          </cell>
          <cell r="AD224">
            <v>0.50347222222222221</v>
          </cell>
          <cell r="AE224" t="str">
            <v>S-Vaihingen</v>
          </cell>
        </row>
        <row r="226">
          <cell r="A226">
            <v>127</v>
          </cell>
          <cell r="B226">
            <v>7</v>
          </cell>
          <cell r="C226">
            <v>1</v>
          </cell>
          <cell r="D226" t="str">
            <v>1. Gruppe D</v>
          </cell>
          <cell r="F226" t="str">
            <v>2. HR 1</v>
          </cell>
          <cell r="P226" t="str">
            <v>1. Gruppe C</v>
          </cell>
          <cell r="AC226">
            <v>43478</v>
          </cell>
          <cell r="AD226">
            <v>0.52083333333333337</v>
          </cell>
          <cell r="AE226" t="str">
            <v>S-Vaihingen</v>
          </cell>
        </row>
        <row r="227">
          <cell r="A227">
            <v>128</v>
          </cell>
          <cell r="B227">
            <v>8</v>
          </cell>
          <cell r="C227">
            <v>1</v>
          </cell>
          <cell r="D227" t="str">
            <v>3. HR 2</v>
          </cell>
          <cell r="F227" t="str">
            <v>1. HR 2</v>
          </cell>
          <cell r="P227" t="str">
            <v>1. Gruppe D</v>
          </cell>
          <cell r="AC227">
            <v>43478</v>
          </cell>
          <cell r="AD227">
            <v>0.53819444444444453</v>
          </cell>
          <cell r="AE227" t="str">
            <v>S-Vaihingen</v>
          </cell>
        </row>
        <row r="229">
          <cell r="A229">
            <v>129</v>
          </cell>
          <cell r="B229">
            <v>9</v>
          </cell>
          <cell r="C229">
            <v>1</v>
          </cell>
          <cell r="D229" t="str">
            <v>1. Gruppe C</v>
          </cell>
          <cell r="F229" t="str">
            <v>2. HR 1</v>
          </cell>
          <cell r="P229" t="str">
            <v>1. HR 2</v>
          </cell>
          <cell r="AC229">
            <v>43478</v>
          </cell>
          <cell r="AD229">
            <v>0.55555555555555569</v>
          </cell>
          <cell r="AE229" t="str">
            <v>S-Vaihingen</v>
          </cell>
        </row>
        <row r="230">
          <cell r="A230">
            <v>130</v>
          </cell>
          <cell r="B230">
            <v>10</v>
          </cell>
          <cell r="C230">
            <v>1</v>
          </cell>
          <cell r="D230" t="str">
            <v>1. Gruppe D</v>
          </cell>
          <cell r="F230" t="str">
            <v>3. HR 2</v>
          </cell>
          <cell r="P230" t="str">
            <v>2. HR 1</v>
          </cell>
          <cell r="AC230">
            <v>43478</v>
          </cell>
          <cell r="AD230">
            <v>0.57291666666666685</v>
          </cell>
          <cell r="AE230" t="str">
            <v>S-Vaihingen</v>
          </cell>
        </row>
        <row r="231">
          <cell r="A231" t="str">
            <v>WM</v>
          </cell>
        </row>
        <row r="232">
          <cell r="A232">
            <v>131</v>
          </cell>
          <cell r="B232">
            <v>1</v>
          </cell>
          <cell r="C232">
            <v>1</v>
          </cell>
          <cell r="D232" t="str">
            <v>1. ZR 1</v>
          </cell>
          <cell r="E232" t="str">
            <v>:</v>
          </cell>
          <cell r="F232" t="str">
            <v>2. ZR 2</v>
          </cell>
          <cell r="G232">
            <v>0</v>
          </cell>
          <cell r="H232">
            <v>0</v>
          </cell>
          <cell r="I232">
            <v>0</v>
          </cell>
          <cell r="J232">
            <v>0</v>
          </cell>
          <cell r="K232">
            <v>0</v>
          </cell>
          <cell r="L232">
            <v>0</v>
          </cell>
          <cell r="M232">
            <v>0</v>
          </cell>
          <cell r="N232">
            <v>0</v>
          </cell>
          <cell r="O232">
            <v>0</v>
          </cell>
          <cell r="P232" t="str">
            <v>3. ZR 1</v>
          </cell>
          <cell r="Q232">
            <v>0</v>
          </cell>
          <cell r="R232" t="str">
            <v>:</v>
          </cell>
          <cell r="S232">
            <v>0</v>
          </cell>
          <cell r="T232">
            <v>0</v>
          </cell>
          <cell r="U232">
            <v>0</v>
          </cell>
          <cell r="V232" t="str">
            <v>:</v>
          </cell>
          <cell r="W232">
            <v>0</v>
          </cell>
          <cell r="X232">
            <v>0</v>
          </cell>
          <cell r="Y232">
            <v>0</v>
          </cell>
          <cell r="Z232" t="str">
            <v>:</v>
          </cell>
          <cell r="AA232">
            <v>0</v>
          </cell>
          <cell r="AB232">
            <v>0</v>
          </cell>
          <cell r="AC232">
            <v>43499</v>
          </cell>
          <cell r="AD232">
            <v>0.41666666666666669</v>
          </cell>
          <cell r="AE232" t="str">
            <v>Ausrichter gesucht!</v>
          </cell>
          <cell r="AF232">
            <v>0</v>
          </cell>
          <cell r="AG232">
            <v>0</v>
          </cell>
          <cell r="AH232">
            <v>0</v>
          </cell>
          <cell r="AI232">
            <v>0</v>
          </cell>
        </row>
        <row r="233">
          <cell r="A233">
            <v>132</v>
          </cell>
          <cell r="B233">
            <v>2</v>
          </cell>
          <cell r="C233">
            <v>1</v>
          </cell>
          <cell r="D233" t="str">
            <v>3. ZR 2</v>
          </cell>
          <cell r="E233" t="str">
            <v>:</v>
          </cell>
          <cell r="F233" t="str">
            <v>2. ZR 1</v>
          </cell>
          <cell r="G233">
            <v>0</v>
          </cell>
          <cell r="H233">
            <v>0</v>
          </cell>
          <cell r="I233">
            <v>0</v>
          </cell>
          <cell r="J233">
            <v>0</v>
          </cell>
          <cell r="K233">
            <v>0</v>
          </cell>
          <cell r="L233">
            <v>0</v>
          </cell>
          <cell r="M233">
            <v>0</v>
          </cell>
          <cell r="N233">
            <v>0</v>
          </cell>
          <cell r="O233">
            <v>0</v>
          </cell>
          <cell r="P233" t="str">
            <v>1. ZR 2</v>
          </cell>
          <cell r="Q233">
            <v>0</v>
          </cell>
          <cell r="R233" t="str">
            <v>:</v>
          </cell>
          <cell r="S233">
            <v>0</v>
          </cell>
          <cell r="T233">
            <v>0</v>
          </cell>
          <cell r="U233">
            <v>0</v>
          </cell>
          <cell r="V233" t="str">
            <v>:</v>
          </cell>
          <cell r="W233">
            <v>0</v>
          </cell>
          <cell r="X233">
            <v>0</v>
          </cell>
          <cell r="Y233">
            <v>0</v>
          </cell>
          <cell r="Z233" t="str">
            <v>:</v>
          </cell>
          <cell r="AA233">
            <v>0</v>
          </cell>
          <cell r="AB233">
            <v>0</v>
          </cell>
          <cell r="AC233">
            <v>43499</v>
          </cell>
          <cell r="AD233">
            <v>0.43402777777777779</v>
          </cell>
          <cell r="AE233" t="str">
            <v>Ausrichter gesucht!</v>
          </cell>
        </row>
        <row r="235">
          <cell r="A235">
            <v>133</v>
          </cell>
          <cell r="B235">
            <v>3</v>
          </cell>
          <cell r="C235">
            <v>1</v>
          </cell>
          <cell r="D235" t="str">
            <v>1. ZR 1</v>
          </cell>
          <cell r="E235" t="str">
            <v>:</v>
          </cell>
          <cell r="F235" t="str">
            <v>3. ZR 1</v>
          </cell>
          <cell r="G235">
            <v>0</v>
          </cell>
          <cell r="H235">
            <v>0</v>
          </cell>
          <cell r="I235">
            <v>0</v>
          </cell>
          <cell r="J235">
            <v>0</v>
          </cell>
          <cell r="K235">
            <v>0</v>
          </cell>
          <cell r="L235">
            <v>0</v>
          </cell>
          <cell r="M235">
            <v>0</v>
          </cell>
          <cell r="N235">
            <v>0</v>
          </cell>
          <cell r="O235">
            <v>0</v>
          </cell>
          <cell r="P235" t="str">
            <v>2. ZR 2</v>
          </cell>
          <cell r="Q235">
            <v>0</v>
          </cell>
          <cell r="R235" t="str">
            <v>:</v>
          </cell>
          <cell r="S235">
            <v>0</v>
          </cell>
          <cell r="T235">
            <v>0</v>
          </cell>
          <cell r="U235">
            <v>0</v>
          </cell>
          <cell r="V235" t="str">
            <v>:</v>
          </cell>
          <cell r="W235">
            <v>0</v>
          </cell>
          <cell r="X235">
            <v>0</v>
          </cell>
          <cell r="Y235">
            <v>0</v>
          </cell>
          <cell r="Z235" t="str">
            <v>:</v>
          </cell>
          <cell r="AA235">
            <v>0</v>
          </cell>
          <cell r="AB235">
            <v>0</v>
          </cell>
          <cell r="AC235">
            <v>43499</v>
          </cell>
          <cell r="AD235">
            <v>0.4513888888888889</v>
          </cell>
          <cell r="AE235" t="str">
            <v>Ausrichter gesucht!</v>
          </cell>
        </row>
        <row r="236">
          <cell r="A236">
            <v>134</v>
          </cell>
          <cell r="B236">
            <v>4</v>
          </cell>
          <cell r="C236">
            <v>1</v>
          </cell>
          <cell r="D236" t="str">
            <v>1. ZR 2</v>
          </cell>
          <cell r="E236" t="str">
            <v>:</v>
          </cell>
          <cell r="F236" t="str">
            <v>3. ZR 2</v>
          </cell>
          <cell r="G236">
            <v>0</v>
          </cell>
          <cell r="H236">
            <v>0</v>
          </cell>
          <cell r="I236">
            <v>0</v>
          </cell>
          <cell r="J236">
            <v>0</v>
          </cell>
          <cell r="K236">
            <v>0</v>
          </cell>
          <cell r="L236">
            <v>0</v>
          </cell>
          <cell r="M236">
            <v>0</v>
          </cell>
          <cell r="N236">
            <v>0</v>
          </cell>
          <cell r="O236">
            <v>0</v>
          </cell>
          <cell r="P236" t="str">
            <v>2. ZR 1</v>
          </cell>
          <cell r="Q236">
            <v>0</v>
          </cell>
          <cell r="R236" t="str">
            <v>:</v>
          </cell>
          <cell r="S236">
            <v>0</v>
          </cell>
          <cell r="T236">
            <v>0</v>
          </cell>
          <cell r="U236">
            <v>0</v>
          </cell>
          <cell r="V236" t="str">
            <v>:</v>
          </cell>
          <cell r="W236">
            <v>0</v>
          </cell>
          <cell r="X236">
            <v>0</v>
          </cell>
          <cell r="Y236">
            <v>0</v>
          </cell>
          <cell r="Z236" t="str">
            <v>:</v>
          </cell>
          <cell r="AA236">
            <v>0</v>
          </cell>
          <cell r="AB236">
            <v>0</v>
          </cell>
          <cell r="AC236">
            <v>43499</v>
          </cell>
          <cell r="AD236">
            <v>0.46875</v>
          </cell>
          <cell r="AE236" t="str">
            <v>Ausrichter gesucht!</v>
          </cell>
        </row>
        <row r="238">
          <cell r="A238">
            <v>135</v>
          </cell>
          <cell r="B238">
            <v>5</v>
          </cell>
          <cell r="C238">
            <v>1</v>
          </cell>
          <cell r="D238" t="str">
            <v>2. ZR 2</v>
          </cell>
          <cell r="E238" t="str">
            <v>:</v>
          </cell>
          <cell r="F238" t="str">
            <v>3. ZR 1</v>
          </cell>
          <cell r="G238">
            <v>0</v>
          </cell>
          <cell r="H238">
            <v>0</v>
          </cell>
          <cell r="I238">
            <v>0</v>
          </cell>
          <cell r="J238">
            <v>0</v>
          </cell>
          <cell r="K238">
            <v>0</v>
          </cell>
          <cell r="L238">
            <v>0</v>
          </cell>
          <cell r="M238">
            <v>0</v>
          </cell>
          <cell r="N238">
            <v>0</v>
          </cell>
          <cell r="O238">
            <v>0</v>
          </cell>
          <cell r="P238" t="str">
            <v>1. ZR 1</v>
          </cell>
          <cell r="Q238">
            <v>0</v>
          </cell>
          <cell r="R238" t="str">
            <v>:</v>
          </cell>
          <cell r="S238">
            <v>0</v>
          </cell>
          <cell r="T238">
            <v>0</v>
          </cell>
          <cell r="U238">
            <v>0</v>
          </cell>
          <cell r="V238" t="str">
            <v>:</v>
          </cell>
          <cell r="W238">
            <v>0</v>
          </cell>
          <cell r="X238">
            <v>0</v>
          </cell>
          <cell r="Y238">
            <v>0</v>
          </cell>
          <cell r="Z238" t="str">
            <v>:</v>
          </cell>
          <cell r="AA238">
            <v>0</v>
          </cell>
          <cell r="AB238">
            <v>0</v>
          </cell>
          <cell r="AC238">
            <v>43499</v>
          </cell>
          <cell r="AD238">
            <v>0.4861111111111111</v>
          </cell>
          <cell r="AE238" t="str">
            <v>Ausrichter gesucht!</v>
          </cell>
        </row>
        <row r="239">
          <cell r="A239">
            <v>136</v>
          </cell>
          <cell r="B239">
            <v>6</v>
          </cell>
          <cell r="C239">
            <v>1</v>
          </cell>
          <cell r="D239" t="str">
            <v>2. ZR 1</v>
          </cell>
          <cell r="E239" t="str">
            <v>:</v>
          </cell>
          <cell r="F239" t="str">
            <v>1. ZR 2</v>
          </cell>
          <cell r="G239">
            <v>0</v>
          </cell>
          <cell r="H239">
            <v>0</v>
          </cell>
          <cell r="I239">
            <v>0</v>
          </cell>
          <cell r="J239">
            <v>0</v>
          </cell>
          <cell r="K239">
            <v>0</v>
          </cell>
          <cell r="L239">
            <v>0</v>
          </cell>
          <cell r="M239">
            <v>0</v>
          </cell>
          <cell r="N239">
            <v>0</v>
          </cell>
          <cell r="O239">
            <v>0</v>
          </cell>
          <cell r="P239" t="str">
            <v>3. ZR 2</v>
          </cell>
          <cell r="Q239">
            <v>0</v>
          </cell>
          <cell r="R239" t="str">
            <v>:</v>
          </cell>
          <cell r="S239">
            <v>0</v>
          </cell>
          <cell r="T239">
            <v>0</v>
          </cell>
          <cell r="U239">
            <v>0</v>
          </cell>
          <cell r="V239" t="str">
            <v>:</v>
          </cell>
          <cell r="W239">
            <v>0</v>
          </cell>
          <cell r="X239">
            <v>0</v>
          </cell>
          <cell r="Y239">
            <v>0</v>
          </cell>
          <cell r="Z239" t="str">
            <v>:</v>
          </cell>
          <cell r="AA239">
            <v>0</v>
          </cell>
          <cell r="AB239">
            <v>0</v>
          </cell>
          <cell r="AC239">
            <v>43499</v>
          </cell>
          <cell r="AD239">
            <v>0.50347222222222221</v>
          </cell>
          <cell r="AE239" t="str">
            <v>Ausrichter gesucht!</v>
          </cell>
        </row>
        <row r="240">
          <cell r="A240">
            <v>0</v>
          </cell>
          <cell r="B240">
            <v>0</v>
          </cell>
          <cell r="C240">
            <v>0</v>
          </cell>
          <cell r="D240" t="str">
            <v>Platz 5</v>
          </cell>
          <cell r="E240">
            <v>0</v>
          </cell>
          <cell r="F240">
            <v>0</v>
          </cell>
          <cell r="G240">
            <v>0</v>
          </cell>
          <cell r="H240">
            <v>0</v>
          </cell>
          <cell r="I240">
            <v>0</v>
          </cell>
          <cell r="J240">
            <v>0</v>
          </cell>
          <cell r="K240">
            <v>0</v>
          </cell>
          <cell r="L240">
            <v>0</v>
          </cell>
          <cell r="M240">
            <v>0</v>
          </cell>
          <cell r="N240">
            <v>0</v>
          </cell>
          <cell r="O240">
            <v>0</v>
          </cell>
          <cell r="P240">
            <v>0</v>
          </cell>
          <cell r="Q240">
            <v>0</v>
          </cell>
          <cell r="R240" t="str">
            <v>1. Satz</v>
          </cell>
          <cell r="S240">
            <v>0</v>
          </cell>
          <cell r="T240">
            <v>0</v>
          </cell>
          <cell r="U240">
            <v>0</v>
          </cell>
          <cell r="V240" t="str">
            <v>2. Satz</v>
          </cell>
          <cell r="W240">
            <v>0</v>
          </cell>
          <cell r="X240">
            <v>0</v>
          </cell>
          <cell r="Y240">
            <v>0</v>
          </cell>
          <cell r="Z240" t="str">
            <v>3. Satz</v>
          </cell>
          <cell r="AA240">
            <v>0</v>
          </cell>
          <cell r="AB240">
            <v>0</v>
          </cell>
          <cell r="AC240">
            <v>0</v>
          </cell>
          <cell r="AD240">
            <v>0</v>
          </cell>
          <cell r="AE240">
            <v>0</v>
          </cell>
        </row>
        <row r="241">
          <cell r="A241">
            <v>0</v>
          </cell>
          <cell r="B241">
            <v>0</v>
          </cell>
          <cell r="C241">
            <v>0</v>
          </cell>
          <cell r="D241" t="str">
            <v>Dritter Gruppe I</v>
          </cell>
          <cell r="E241" t="str">
            <v>:</v>
          </cell>
          <cell r="F241" t="str">
            <v>Dritter Gruppe J</v>
          </cell>
          <cell r="G241">
            <v>0</v>
          </cell>
          <cell r="H241">
            <v>0</v>
          </cell>
          <cell r="I241">
            <v>0</v>
          </cell>
          <cell r="J241">
            <v>0</v>
          </cell>
          <cell r="K241">
            <v>0</v>
          </cell>
          <cell r="L241">
            <v>0</v>
          </cell>
          <cell r="M241">
            <v>0</v>
          </cell>
          <cell r="N241">
            <v>0</v>
          </cell>
          <cell r="O241">
            <v>0</v>
          </cell>
          <cell r="P241" t="str">
            <v>2. Gruppe J</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row>
        <row r="242">
          <cell r="A242">
            <v>137</v>
          </cell>
          <cell r="B242">
            <v>7</v>
          </cell>
          <cell r="C242">
            <v>1</v>
          </cell>
          <cell r="D242" t="str">
            <v/>
          </cell>
          <cell r="E242">
            <v>0</v>
          </cell>
          <cell r="F242" t="str">
            <v/>
          </cell>
          <cell r="G242">
            <v>0</v>
          </cell>
          <cell r="H242">
            <v>0</v>
          </cell>
          <cell r="I242">
            <v>0</v>
          </cell>
          <cell r="J242">
            <v>0</v>
          </cell>
          <cell r="K242">
            <v>0</v>
          </cell>
          <cell r="L242">
            <v>0</v>
          </cell>
          <cell r="M242">
            <v>0</v>
          </cell>
          <cell r="N242">
            <v>0</v>
          </cell>
          <cell r="O242">
            <v>0</v>
          </cell>
          <cell r="P242" t="str">
            <v/>
          </cell>
          <cell r="Q242">
            <v>0</v>
          </cell>
          <cell r="R242" t="str">
            <v>:</v>
          </cell>
          <cell r="S242">
            <v>0</v>
          </cell>
          <cell r="T242">
            <v>0</v>
          </cell>
          <cell r="U242">
            <v>0</v>
          </cell>
          <cell r="V242" t="str">
            <v>:</v>
          </cell>
          <cell r="W242">
            <v>0</v>
          </cell>
          <cell r="X242">
            <v>0</v>
          </cell>
          <cell r="Y242">
            <v>0</v>
          </cell>
          <cell r="Z242" t="str">
            <v>:</v>
          </cell>
          <cell r="AA242">
            <v>0</v>
          </cell>
          <cell r="AB242">
            <v>0</v>
          </cell>
          <cell r="AC242">
            <v>43499</v>
          </cell>
          <cell r="AD242">
            <v>0.52083333333333337</v>
          </cell>
          <cell r="AE242" t="str">
            <v>Ausrichter gesucht!</v>
          </cell>
        </row>
        <row r="243">
          <cell r="A243">
            <v>0</v>
          </cell>
          <cell r="B243">
            <v>0</v>
          </cell>
          <cell r="C243">
            <v>0</v>
          </cell>
          <cell r="D243" t="str">
            <v>Halbfinale 1</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v>0</v>
          </cell>
          <cell r="B244">
            <v>0</v>
          </cell>
          <cell r="C244">
            <v>0</v>
          </cell>
          <cell r="D244" t="str">
            <v>Sieger Gruppe I</v>
          </cell>
          <cell r="E244" t="str">
            <v>:</v>
          </cell>
          <cell r="F244" t="str">
            <v>Zweiter Gruppe J</v>
          </cell>
          <cell r="G244">
            <v>0</v>
          </cell>
          <cell r="H244">
            <v>0</v>
          </cell>
          <cell r="I244">
            <v>0</v>
          </cell>
          <cell r="J244">
            <v>0</v>
          </cell>
          <cell r="K244">
            <v>0</v>
          </cell>
          <cell r="L244">
            <v>0</v>
          </cell>
          <cell r="M244">
            <v>0</v>
          </cell>
          <cell r="N244">
            <v>0</v>
          </cell>
          <cell r="O244">
            <v>0</v>
          </cell>
          <cell r="P244" t="str">
            <v>3. Gruppe J</v>
          </cell>
          <cell r="Q244">
            <v>0</v>
          </cell>
          <cell r="R244" t="str">
            <v>:</v>
          </cell>
          <cell r="S244">
            <v>0</v>
          </cell>
          <cell r="T244">
            <v>0</v>
          </cell>
          <cell r="U244">
            <v>0</v>
          </cell>
          <cell r="V244" t="str">
            <v>:</v>
          </cell>
          <cell r="W244">
            <v>0</v>
          </cell>
          <cell r="X244">
            <v>0</v>
          </cell>
          <cell r="Y244">
            <v>0</v>
          </cell>
          <cell r="Z244" t="str">
            <v>:</v>
          </cell>
          <cell r="AA244">
            <v>0</v>
          </cell>
          <cell r="AB244">
            <v>0</v>
          </cell>
          <cell r="AC244">
            <v>0</v>
          </cell>
          <cell r="AD244">
            <v>0</v>
          </cell>
          <cell r="AE244">
            <v>0</v>
          </cell>
        </row>
        <row r="245">
          <cell r="A245">
            <v>138</v>
          </cell>
          <cell r="B245">
            <v>8</v>
          </cell>
          <cell r="C245">
            <v>1</v>
          </cell>
          <cell r="D245" t="str">
            <v/>
          </cell>
          <cell r="E245">
            <v>0</v>
          </cell>
          <cell r="F245" t="str">
            <v/>
          </cell>
          <cell r="G245">
            <v>0</v>
          </cell>
          <cell r="H245">
            <v>0</v>
          </cell>
          <cell r="I245">
            <v>0</v>
          </cell>
          <cell r="J245">
            <v>0</v>
          </cell>
          <cell r="K245">
            <v>0</v>
          </cell>
          <cell r="L245">
            <v>0</v>
          </cell>
          <cell r="M245">
            <v>0</v>
          </cell>
          <cell r="N245">
            <v>0</v>
          </cell>
          <cell r="O245">
            <v>0</v>
          </cell>
          <cell r="P245" t="str">
            <v/>
          </cell>
          <cell r="Q245">
            <v>0</v>
          </cell>
          <cell r="R245" t="str">
            <v>:</v>
          </cell>
          <cell r="S245">
            <v>0</v>
          </cell>
          <cell r="T245">
            <v>0</v>
          </cell>
          <cell r="U245">
            <v>0</v>
          </cell>
          <cell r="V245" t="str">
            <v>:</v>
          </cell>
          <cell r="W245">
            <v>0</v>
          </cell>
          <cell r="X245">
            <v>0</v>
          </cell>
          <cell r="Y245">
            <v>0</v>
          </cell>
          <cell r="Z245" t="str">
            <v>:</v>
          </cell>
          <cell r="AA245">
            <v>0</v>
          </cell>
          <cell r="AB245">
            <v>0</v>
          </cell>
          <cell r="AC245">
            <v>43499</v>
          </cell>
          <cell r="AD245">
            <v>0.53819444444444453</v>
          </cell>
          <cell r="AE245" t="str">
            <v>Ausrichter gesucht!</v>
          </cell>
        </row>
        <row r="246">
          <cell r="A246">
            <v>0</v>
          </cell>
          <cell r="B246">
            <v>0</v>
          </cell>
          <cell r="C246">
            <v>0</v>
          </cell>
          <cell r="D246" t="str">
            <v>Halbfinale 2</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row>
        <row r="247">
          <cell r="A247">
            <v>0</v>
          </cell>
          <cell r="B247">
            <v>0</v>
          </cell>
          <cell r="C247">
            <v>0</v>
          </cell>
          <cell r="D247" t="str">
            <v>Sieger Gruppe J</v>
          </cell>
          <cell r="E247" t="str">
            <v>:</v>
          </cell>
          <cell r="F247" t="str">
            <v>Zweiter Gruppe I</v>
          </cell>
          <cell r="G247">
            <v>0</v>
          </cell>
          <cell r="H247">
            <v>0</v>
          </cell>
          <cell r="I247">
            <v>0</v>
          </cell>
          <cell r="J247">
            <v>0</v>
          </cell>
          <cell r="K247">
            <v>0</v>
          </cell>
          <cell r="L247">
            <v>0</v>
          </cell>
          <cell r="M247">
            <v>0</v>
          </cell>
          <cell r="N247">
            <v>0</v>
          </cell>
          <cell r="O247">
            <v>0</v>
          </cell>
          <cell r="P247" t="str">
            <v>Sieger Halbfinale 1</v>
          </cell>
          <cell r="Q247">
            <v>0</v>
          </cell>
          <cell r="R247" t="str">
            <v>:</v>
          </cell>
          <cell r="S247">
            <v>0</v>
          </cell>
          <cell r="T247">
            <v>0</v>
          </cell>
          <cell r="U247">
            <v>0</v>
          </cell>
          <cell r="V247" t="str">
            <v>:</v>
          </cell>
          <cell r="W247">
            <v>0</v>
          </cell>
          <cell r="X247">
            <v>0</v>
          </cell>
          <cell r="Y247">
            <v>0</v>
          </cell>
          <cell r="Z247" t="str">
            <v>:</v>
          </cell>
          <cell r="AA247">
            <v>0</v>
          </cell>
          <cell r="AB247">
            <v>0</v>
          </cell>
          <cell r="AC247">
            <v>0</v>
          </cell>
          <cell r="AD247">
            <v>0</v>
          </cell>
          <cell r="AE247">
            <v>0</v>
          </cell>
        </row>
        <row r="248">
          <cell r="A248">
            <v>139</v>
          </cell>
          <cell r="B248">
            <v>9</v>
          </cell>
          <cell r="C248">
            <v>1</v>
          </cell>
          <cell r="D248" t="str">
            <v/>
          </cell>
          <cell r="E248">
            <v>0</v>
          </cell>
          <cell r="F248" t="str">
            <v/>
          </cell>
          <cell r="G248">
            <v>0</v>
          </cell>
          <cell r="H248">
            <v>0</v>
          </cell>
          <cell r="I248">
            <v>0</v>
          </cell>
          <cell r="J248">
            <v>0</v>
          </cell>
          <cell r="K248">
            <v>0</v>
          </cell>
          <cell r="L248">
            <v>0</v>
          </cell>
          <cell r="M248">
            <v>0</v>
          </cell>
          <cell r="N248">
            <v>0</v>
          </cell>
          <cell r="O248">
            <v>0</v>
          </cell>
          <cell r="P248" t="str">
            <v/>
          </cell>
          <cell r="Q248">
            <v>0</v>
          </cell>
          <cell r="R248" t="str">
            <v>:</v>
          </cell>
          <cell r="S248">
            <v>0</v>
          </cell>
          <cell r="T248">
            <v>0</v>
          </cell>
          <cell r="U248">
            <v>0</v>
          </cell>
          <cell r="V248" t="str">
            <v>:</v>
          </cell>
          <cell r="W248">
            <v>0</v>
          </cell>
          <cell r="X248">
            <v>0</v>
          </cell>
          <cell r="Y248">
            <v>0</v>
          </cell>
          <cell r="Z248" t="str">
            <v>:</v>
          </cell>
          <cell r="AA248">
            <v>0</v>
          </cell>
          <cell r="AB248">
            <v>0</v>
          </cell>
          <cell r="AC248">
            <v>43499</v>
          </cell>
          <cell r="AD248">
            <v>0.55555555555555569</v>
          </cell>
          <cell r="AE248" t="str">
            <v>Ausrichter gesucht!</v>
          </cell>
        </row>
        <row r="249">
          <cell r="A249">
            <v>0</v>
          </cell>
          <cell r="B249">
            <v>0</v>
          </cell>
          <cell r="C249">
            <v>0</v>
          </cell>
          <cell r="D249" t="str">
            <v>Platz 3</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row>
        <row r="250">
          <cell r="A250">
            <v>0</v>
          </cell>
          <cell r="B250">
            <v>0</v>
          </cell>
          <cell r="C250">
            <v>0</v>
          </cell>
          <cell r="D250" t="str">
            <v>Verl. 1.Halbfinale</v>
          </cell>
          <cell r="E250" t="str">
            <v>:</v>
          </cell>
          <cell r="F250" t="str">
            <v>Verl. 2.Halbfinale</v>
          </cell>
          <cell r="G250">
            <v>0</v>
          </cell>
          <cell r="H250">
            <v>0</v>
          </cell>
          <cell r="I250">
            <v>0</v>
          </cell>
          <cell r="J250">
            <v>0</v>
          </cell>
          <cell r="K250">
            <v>0</v>
          </cell>
          <cell r="L250">
            <v>0</v>
          </cell>
          <cell r="M250">
            <v>0</v>
          </cell>
          <cell r="N250">
            <v>0</v>
          </cell>
          <cell r="O250">
            <v>0</v>
          </cell>
          <cell r="P250" t="str">
            <v>3. Gruppe K</v>
          </cell>
          <cell r="Q250">
            <v>0</v>
          </cell>
          <cell r="R250" t="str">
            <v>:</v>
          </cell>
          <cell r="S250">
            <v>0</v>
          </cell>
          <cell r="T250">
            <v>0</v>
          </cell>
          <cell r="U250">
            <v>0</v>
          </cell>
          <cell r="V250" t="str">
            <v>:</v>
          </cell>
          <cell r="W250">
            <v>0</v>
          </cell>
          <cell r="X250">
            <v>0</v>
          </cell>
          <cell r="Y250">
            <v>0</v>
          </cell>
          <cell r="Z250" t="str">
            <v>:</v>
          </cell>
          <cell r="AA250">
            <v>0</v>
          </cell>
          <cell r="AB250">
            <v>0</v>
          </cell>
          <cell r="AC250">
            <v>0</v>
          </cell>
          <cell r="AD250">
            <v>0</v>
          </cell>
          <cell r="AE250">
            <v>0</v>
          </cell>
        </row>
        <row r="251">
          <cell r="A251">
            <v>140</v>
          </cell>
          <cell r="B251">
            <v>10</v>
          </cell>
          <cell r="C251">
            <v>1</v>
          </cell>
          <cell r="D251" t="str">
            <v/>
          </cell>
          <cell r="E251">
            <v>0</v>
          </cell>
          <cell r="F251" t="str">
            <v/>
          </cell>
          <cell r="G251">
            <v>0</v>
          </cell>
          <cell r="H251">
            <v>0</v>
          </cell>
          <cell r="I251">
            <v>0</v>
          </cell>
          <cell r="J251">
            <v>0</v>
          </cell>
          <cell r="K251">
            <v>0</v>
          </cell>
          <cell r="L251">
            <v>0</v>
          </cell>
          <cell r="M251">
            <v>0</v>
          </cell>
          <cell r="N251">
            <v>0</v>
          </cell>
          <cell r="O251">
            <v>0</v>
          </cell>
          <cell r="P251" t="str">
            <v/>
          </cell>
          <cell r="Q251">
            <v>0</v>
          </cell>
          <cell r="R251" t="str">
            <v>:</v>
          </cell>
          <cell r="S251">
            <v>0</v>
          </cell>
          <cell r="T251">
            <v>0</v>
          </cell>
          <cell r="U251">
            <v>0</v>
          </cell>
          <cell r="V251" t="str">
            <v>:</v>
          </cell>
          <cell r="W251">
            <v>0</v>
          </cell>
          <cell r="X251">
            <v>0</v>
          </cell>
          <cell r="Y251">
            <v>0</v>
          </cell>
          <cell r="Z251" t="str">
            <v>:</v>
          </cell>
          <cell r="AA251">
            <v>0</v>
          </cell>
          <cell r="AB251">
            <v>0</v>
          </cell>
          <cell r="AC251">
            <v>43499</v>
          </cell>
          <cell r="AD251">
            <v>0.57291666666666685</v>
          </cell>
          <cell r="AE251" t="str">
            <v>Ausrichter gesucht!</v>
          </cell>
        </row>
        <row r="252">
          <cell r="A252">
            <v>0</v>
          </cell>
          <cell r="B252">
            <v>0</v>
          </cell>
          <cell r="C252">
            <v>0</v>
          </cell>
          <cell r="D252" t="str">
            <v>Endspiel</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row>
        <row r="253">
          <cell r="A253">
            <v>0</v>
          </cell>
          <cell r="B253">
            <v>0</v>
          </cell>
          <cell r="C253">
            <v>0</v>
          </cell>
          <cell r="D253" t="str">
            <v>Gew. 1. Halbfinale</v>
          </cell>
          <cell r="E253" t="str">
            <v>:</v>
          </cell>
          <cell r="F253" t="str">
            <v>Gew. 2. Halbfinale</v>
          </cell>
          <cell r="G253">
            <v>0</v>
          </cell>
          <cell r="H253">
            <v>0</v>
          </cell>
          <cell r="I253">
            <v>0</v>
          </cell>
          <cell r="J253">
            <v>0</v>
          </cell>
          <cell r="K253">
            <v>0</v>
          </cell>
          <cell r="L253">
            <v>0</v>
          </cell>
          <cell r="M253">
            <v>0</v>
          </cell>
          <cell r="N253">
            <v>0</v>
          </cell>
          <cell r="O253">
            <v>0</v>
          </cell>
          <cell r="P253" t="str">
            <v>Platz 4</v>
          </cell>
          <cell r="Q253">
            <v>0</v>
          </cell>
          <cell r="R253" t="str">
            <v>:</v>
          </cell>
          <cell r="S253">
            <v>0</v>
          </cell>
          <cell r="T253">
            <v>0</v>
          </cell>
          <cell r="U253">
            <v>0</v>
          </cell>
          <cell r="V253" t="str">
            <v>:</v>
          </cell>
          <cell r="W253">
            <v>0</v>
          </cell>
          <cell r="X253">
            <v>0</v>
          </cell>
          <cell r="Y253">
            <v>0</v>
          </cell>
          <cell r="Z253" t="str">
            <v>:</v>
          </cell>
          <cell r="AA253">
            <v>0</v>
          </cell>
          <cell r="AB253">
            <v>0</v>
          </cell>
          <cell r="AC253">
            <v>0</v>
          </cell>
          <cell r="AD253">
            <v>0</v>
          </cell>
          <cell r="AE253">
            <v>0</v>
          </cell>
        </row>
        <row r="254">
          <cell r="A254">
            <v>141</v>
          </cell>
          <cell r="B254">
            <v>11</v>
          </cell>
          <cell r="C254">
            <v>1</v>
          </cell>
          <cell r="D254" t="str">
            <v/>
          </cell>
          <cell r="E254">
            <v>0</v>
          </cell>
          <cell r="F254" t="str">
            <v/>
          </cell>
          <cell r="G254">
            <v>0</v>
          </cell>
          <cell r="H254">
            <v>0</v>
          </cell>
          <cell r="I254">
            <v>0</v>
          </cell>
          <cell r="J254">
            <v>0</v>
          </cell>
          <cell r="K254">
            <v>0</v>
          </cell>
          <cell r="L254">
            <v>0</v>
          </cell>
          <cell r="M254">
            <v>0</v>
          </cell>
          <cell r="N254">
            <v>0</v>
          </cell>
          <cell r="O254">
            <v>0</v>
          </cell>
          <cell r="P254" t="str">
            <v/>
          </cell>
          <cell r="Q254">
            <v>0</v>
          </cell>
          <cell r="R254" t="str">
            <v>:</v>
          </cell>
          <cell r="S254">
            <v>0</v>
          </cell>
          <cell r="T254">
            <v>0</v>
          </cell>
          <cell r="U254">
            <v>0</v>
          </cell>
          <cell r="V254" t="str">
            <v>:</v>
          </cell>
          <cell r="W254">
            <v>0</v>
          </cell>
          <cell r="X254">
            <v>0</v>
          </cell>
          <cell r="Y254">
            <v>0</v>
          </cell>
          <cell r="Z254" t="str">
            <v>:</v>
          </cell>
          <cell r="AA254">
            <v>0</v>
          </cell>
          <cell r="AB254">
            <v>0</v>
          </cell>
          <cell r="AC254">
            <v>43499</v>
          </cell>
          <cell r="AD254">
            <v>0.59027777777777801</v>
          </cell>
          <cell r="AE254" t="str">
            <v>Ausrichter gesucht!</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LLM</v>
          </cell>
        </row>
        <row r="263">
          <cell r="A263">
            <v>142</v>
          </cell>
          <cell r="B263">
            <v>1</v>
          </cell>
          <cell r="C263">
            <v>1</v>
          </cell>
          <cell r="D263" t="str">
            <v>4. ZR 1</v>
          </cell>
          <cell r="E263" t="str">
            <v>:</v>
          </cell>
          <cell r="F263" t="str">
            <v>5. ZR 2</v>
          </cell>
          <cell r="G263">
            <v>0</v>
          </cell>
          <cell r="H263">
            <v>0</v>
          </cell>
          <cell r="I263">
            <v>0</v>
          </cell>
          <cell r="J263">
            <v>0</v>
          </cell>
          <cell r="K263">
            <v>0</v>
          </cell>
          <cell r="L263">
            <v>0</v>
          </cell>
          <cell r="M263">
            <v>0</v>
          </cell>
          <cell r="N263">
            <v>0</v>
          </cell>
          <cell r="O263">
            <v>0</v>
          </cell>
          <cell r="P263" t="str">
            <v>4. HR 1</v>
          </cell>
          <cell r="Q263">
            <v>0</v>
          </cell>
          <cell r="R263" t="str">
            <v>:</v>
          </cell>
          <cell r="S263">
            <v>0</v>
          </cell>
          <cell r="T263">
            <v>0</v>
          </cell>
          <cell r="U263">
            <v>0</v>
          </cell>
          <cell r="V263" t="str">
            <v>:</v>
          </cell>
          <cell r="W263">
            <v>0</v>
          </cell>
          <cell r="X263">
            <v>0</v>
          </cell>
          <cell r="Y263">
            <v>0</v>
          </cell>
          <cell r="Z263" t="str">
            <v>:</v>
          </cell>
          <cell r="AA263">
            <v>0</v>
          </cell>
          <cell r="AB263">
            <v>0</v>
          </cell>
          <cell r="AC263">
            <v>43499</v>
          </cell>
          <cell r="AD263">
            <v>0.41666666666666669</v>
          </cell>
          <cell r="AE263" t="str">
            <v>Ausrichter gesucht!</v>
          </cell>
        </row>
        <row r="264">
          <cell r="A264">
            <v>143</v>
          </cell>
          <cell r="B264">
            <v>2</v>
          </cell>
          <cell r="C264">
            <v>1</v>
          </cell>
          <cell r="D264" t="str">
            <v>4. HR 2</v>
          </cell>
          <cell r="E264" t="str">
            <v>:</v>
          </cell>
          <cell r="F264" t="str">
            <v>4. ZR 2</v>
          </cell>
          <cell r="G264">
            <v>0</v>
          </cell>
          <cell r="H264">
            <v>0</v>
          </cell>
          <cell r="I264">
            <v>0</v>
          </cell>
          <cell r="J264">
            <v>0</v>
          </cell>
          <cell r="K264">
            <v>0</v>
          </cell>
          <cell r="L264">
            <v>0</v>
          </cell>
          <cell r="M264">
            <v>0</v>
          </cell>
          <cell r="N264">
            <v>0</v>
          </cell>
          <cell r="O264">
            <v>0</v>
          </cell>
          <cell r="P264" t="str">
            <v>5. ZR 1</v>
          </cell>
          <cell r="Q264">
            <v>0</v>
          </cell>
          <cell r="R264" t="str">
            <v>:</v>
          </cell>
          <cell r="S264">
            <v>0</v>
          </cell>
          <cell r="T264">
            <v>0</v>
          </cell>
          <cell r="U264">
            <v>0</v>
          </cell>
          <cell r="V264" t="str">
            <v>:</v>
          </cell>
          <cell r="W264">
            <v>0</v>
          </cell>
          <cell r="X264">
            <v>0</v>
          </cell>
          <cell r="Y264">
            <v>0</v>
          </cell>
          <cell r="Z264" t="str">
            <v>:</v>
          </cell>
          <cell r="AA264">
            <v>0</v>
          </cell>
          <cell r="AB264">
            <v>0</v>
          </cell>
          <cell r="AC264">
            <v>43499</v>
          </cell>
          <cell r="AD264">
            <v>0.43402777777777779</v>
          </cell>
          <cell r="AE264" t="str">
            <v>Ausrichter gesucht!</v>
          </cell>
        </row>
        <row r="265">
          <cell r="AC265">
            <v>0</v>
          </cell>
          <cell r="AD265">
            <v>0</v>
          </cell>
          <cell r="AE265">
            <v>0</v>
          </cell>
        </row>
        <row r="266">
          <cell r="A266">
            <v>144</v>
          </cell>
          <cell r="B266">
            <v>3</v>
          </cell>
          <cell r="C266">
            <v>1</v>
          </cell>
          <cell r="D266" t="str">
            <v>4. ZR 1</v>
          </cell>
          <cell r="E266" t="str">
            <v>:</v>
          </cell>
          <cell r="F266" t="str">
            <v>4. HR 1</v>
          </cell>
          <cell r="G266">
            <v>0</v>
          </cell>
          <cell r="H266">
            <v>0</v>
          </cell>
          <cell r="I266">
            <v>0</v>
          </cell>
          <cell r="J266">
            <v>0</v>
          </cell>
          <cell r="K266">
            <v>0</v>
          </cell>
          <cell r="L266">
            <v>0</v>
          </cell>
          <cell r="M266">
            <v>0</v>
          </cell>
          <cell r="N266">
            <v>0</v>
          </cell>
          <cell r="O266">
            <v>0</v>
          </cell>
          <cell r="P266" t="str">
            <v>5. ZR 2</v>
          </cell>
          <cell r="Q266">
            <v>0</v>
          </cell>
          <cell r="R266" t="str">
            <v>:</v>
          </cell>
          <cell r="S266">
            <v>0</v>
          </cell>
          <cell r="T266">
            <v>0</v>
          </cell>
          <cell r="U266">
            <v>0</v>
          </cell>
          <cell r="V266" t="str">
            <v>:</v>
          </cell>
          <cell r="W266">
            <v>0</v>
          </cell>
          <cell r="X266">
            <v>0</v>
          </cell>
          <cell r="Y266">
            <v>0</v>
          </cell>
          <cell r="Z266" t="str">
            <v>:</v>
          </cell>
          <cell r="AA266">
            <v>0</v>
          </cell>
          <cell r="AB266">
            <v>0</v>
          </cell>
          <cell r="AC266">
            <v>43499</v>
          </cell>
          <cell r="AD266">
            <v>0.4513888888888889</v>
          </cell>
          <cell r="AE266" t="str">
            <v>Ausrichter gesucht!</v>
          </cell>
        </row>
        <row r="267">
          <cell r="A267">
            <v>145</v>
          </cell>
          <cell r="B267">
            <v>4</v>
          </cell>
          <cell r="C267">
            <v>1</v>
          </cell>
          <cell r="D267" t="str">
            <v>5. ZR 1</v>
          </cell>
          <cell r="E267" t="str">
            <v>:</v>
          </cell>
          <cell r="F267" t="str">
            <v>4. HR 2</v>
          </cell>
          <cell r="G267">
            <v>0</v>
          </cell>
          <cell r="H267">
            <v>0</v>
          </cell>
          <cell r="I267">
            <v>0</v>
          </cell>
          <cell r="J267">
            <v>0</v>
          </cell>
          <cell r="K267">
            <v>0</v>
          </cell>
          <cell r="L267">
            <v>0</v>
          </cell>
          <cell r="M267">
            <v>0</v>
          </cell>
          <cell r="N267">
            <v>0</v>
          </cell>
          <cell r="O267">
            <v>0</v>
          </cell>
          <cell r="P267" t="str">
            <v>4. ZR 2</v>
          </cell>
          <cell r="Q267">
            <v>0</v>
          </cell>
          <cell r="R267" t="str">
            <v>:</v>
          </cell>
          <cell r="S267">
            <v>0</v>
          </cell>
          <cell r="T267">
            <v>0</v>
          </cell>
          <cell r="U267">
            <v>0</v>
          </cell>
          <cell r="V267" t="str">
            <v>:</v>
          </cell>
          <cell r="W267">
            <v>0</v>
          </cell>
          <cell r="X267">
            <v>0</v>
          </cell>
          <cell r="Y267">
            <v>0</v>
          </cell>
          <cell r="Z267" t="str">
            <v>:</v>
          </cell>
          <cell r="AA267">
            <v>0</v>
          </cell>
          <cell r="AB267">
            <v>0</v>
          </cell>
          <cell r="AC267">
            <v>43499</v>
          </cell>
          <cell r="AD267">
            <v>0.46875</v>
          </cell>
          <cell r="AE267" t="str">
            <v>Ausrichter gesucht!</v>
          </cell>
        </row>
        <row r="268">
          <cell r="AC268">
            <v>0</v>
          </cell>
          <cell r="AD268">
            <v>0</v>
          </cell>
          <cell r="AE268">
            <v>0</v>
          </cell>
        </row>
        <row r="269">
          <cell r="A269">
            <v>146</v>
          </cell>
          <cell r="B269">
            <v>5</v>
          </cell>
          <cell r="C269">
            <v>1</v>
          </cell>
          <cell r="D269" t="str">
            <v>5. ZR 2</v>
          </cell>
          <cell r="E269" t="str">
            <v>:</v>
          </cell>
          <cell r="F269" t="str">
            <v>4. HR 1</v>
          </cell>
          <cell r="G269">
            <v>0</v>
          </cell>
          <cell r="H269">
            <v>0</v>
          </cell>
          <cell r="I269">
            <v>0</v>
          </cell>
          <cell r="J269">
            <v>0</v>
          </cell>
          <cell r="K269">
            <v>0</v>
          </cell>
          <cell r="L269">
            <v>0</v>
          </cell>
          <cell r="M269">
            <v>0</v>
          </cell>
          <cell r="N269">
            <v>0</v>
          </cell>
          <cell r="O269">
            <v>0</v>
          </cell>
          <cell r="P269" t="str">
            <v>4. ZR 1</v>
          </cell>
          <cell r="Q269">
            <v>0</v>
          </cell>
          <cell r="R269" t="str">
            <v>:</v>
          </cell>
          <cell r="S269">
            <v>0</v>
          </cell>
          <cell r="T269">
            <v>0</v>
          </cell>
          <cell r="U269">
            <v>0</v>
          </cell>
          <cell r="V269" t="str">
            <v>:</v>
          </cell>
          <cell r="W269">
            <v>0</v>
          </cell>
          <cell r="X269">
            <v>0</v>
          </cell>
          <cell r="Y269">
            <v>0</v>
          </cell>
          <cell r="Z269" t="str">
            <v>:</v>
          </cell>
          <cell r="AA269">
            <v>0</v>
          </cell>
          <cell r="AB269">
            <v>0</v>
          </cell>
          <cell r="AC269">
            <v>43499</v>
          </cell>
          <cell r="AD269">
            <v>0.4861111111111111</v>
          </cell>
          <cell r="AE269" t="str">
            <v>Ausrichter gesucht!</v>
          </cell>
        </row>
        <row r="270">
          <cell r="A270">
            <v>147</v>
          </cell>
          <cell r="B270">
            <v>6</v>
          </cell>
          <cell r="C270">
            <v>1</v>
          </cell>
          <cell r="D270" t="str">
            <v>4. ZR 2</v>
          </cell>
          <cell r="E270" t="str">
            <v>:</v>
          </cell>
          <cell r="F270" t="str">
            <v>5. ZR 1</v>
          </cell>
          <cell r="G270">
            <v>0</v>
          </cell>
          <cell r="H270">
            <v>0</v>
          </cell>
          <cell r="I270">
            <v>0</v>
          </cell>
          <cell r="J270">
            <v>0</v>
          </cell>
          <cell r="K270">
            <v>0</v>
          </cell>
          <cell r="L270">
            <v>0</v>
          </cell>
          <cell r="M270">
            <v>0</v>
          </cell>
          <cell r="N270">
            <v>0</v>
          </cell>
          <cell r="O270">
            <v>0</v>
          </cell>
          <cell r="P270" t="str">
            <v>4. HR 2</v>
          </cell>
          <cell r="Q270">
            <v>0</v>
          </cell>
          <cell r="R270" t="str">
            <v>:</v>
          </cell>
          <cell r="S270">
            <v>0</v>
          </cell>
          <cell r="T270">
            <v>0</v>
          </cell>
          <cell r="U270">
            <v>0</v>
          </cell>
          <cell r="V270" t="str">
            <v>:</v>
          </cell>
          <cell r="W270">
            <v>0</v>
          </cell>
          <cell r="X270">
            <v>0</v>
          </cell>
          <cell r="Y270">
            <v>0</v>
          </cell>
          <cell r="Z270" t="str">
            <v>:</v>
          </cell>
          <cell r="AA270">
            <v>0</v>
          </cell>
          <cell r="AB270">
            <v>0</v>
          </cell>
          <cell r="AC270">
            <v>43499</v>
          </cell>
          <cell r="AD270">
            <v>0.50347222222222221</v>
          </cell>
          <cell r="AE270" t="str">
            <v>Ausrichter gesucht!</v>
          </cell>
        </row>
        <row r="271">
          <cell r="AC271">
            <v>0</v>
          </cell>
          <cell r="AD271">
            <v>0</v>
          </cell>
          <cell r="AE271">
            <v>0</v>
          </cell>
        </row>
        <row r="272">
          <cell r="A272">
            <v>0</v>
          </cell>
          <cell r="B272">
            <v>0</v>
          </cell>
          <cell r="C272">
            <v>0</v>
          </cell>
          <cell r="D272" t="str">
            <v>Platz 5</v>
          </cell>
          <cell r="E272">
            <v>0</v>
          </cell>
          <cell r="F272">
            <v>0</v>
          </cell>
          <cell r="G272">
            <v>0</v>
          </cell>
          <cell r="H272">
            <v>0</v>
          </cell>
          <cell r="I272">
            <v>0</v>
          </cell>
          <cell r="J272">
            <v>0</v>
          </cell>
          <cell r="K272">
            <v>0</v>
          </cell>
          <cell r="L272">
            <v>0</v>
          </cell>
          <cell r="M272">
            <v>0</v>
          </cell>
          <cell r="N272">
            <v>0</v>
          </cell>
          <cell r="O272">
            <v>0</v>
          </cell>
          <cell r="P272">
            <v>0</v>
          </cell>
          <cell r="Q272">
            <v>0</v>
          </cell>
          <cell r="R272" t="str">
            <v>1. Satz</v>
          </cell>
          <cell r="S272">
            <v>0</v>
          </cell>
          <cell r="T272">
            <v>0</v>
          </cell>
          <cell r="U272">
            <v>0</v>
          </cell>
          <cell r="V272" t="str">
            <v>2. Satz</v>
          </cell>
          <cell r="W272">
            <v>0</v>
          </cell>
          <cell r="X272">
            <v>0</v>
          </cell>
          <cell r="Y272">
            <v>0</v>
          </cell>
          <cell r="Z272" t="str">
            <v>3. Satz</v>
          </cell>
          <cell r="AA272">
            <v>0</v>
          </cell>
          <cell r="AB272">
            <v>0</v>
          </cell>
          <cell r="AC272">
            <v>0</v>
          </cell>
          <cell r="AD272">
            <v>0</v>
          </cell>
          <cell r="AE272">
            <v>0</v>
          </cell>
        </row>
        <row r="273">
          <cell r="A273">
            <v>0</v>
          </cell>
          <cell r="B273">
            <v>0</v>
          </cell>
          <cell r="C273">
            <v>0</v>
          </cell>
          <cell r="D273" t="str">
            <v>Dritter Gruppe K</v>
          </cell>
          <cell r="E273" t="str">
            <v>:</v>
          </cell>
          <cell r="F273" t="str">
            <v>Dritter Gruppe L</v>
          </cell>
          <cell r="G273">
            <v>0</v>
          </cell>
          <cell r="H273">
            <v>0</v>
          </cell>
          <cell r="I273">
            <v>0</v>
          </cell>
          <cell r="J273">
            <v>0</v>
          </cell>
          <cell r="K273">
            <v>0</v>
          </cell>
          <cell r="L273">
            <v>0</v>
          </cell>
          <cell r="M273">
            <v>0</v>
          </cell>
          <cell r="N273">
            <v>0</v>
          </cell>
          <cell r="O273">
            <v>0</v>
          </cell>
          <cell r="P273" t="str">
            <v>2. Gruppe J</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row>
        <row r="274">
          <cell r="A274">
            <v>148</v>
          </cell>
          <cell r="B274">
            <v>7</v>
          </cell>
          <cell r="C274">
            <v>1</v>
          </cell>
          <cell r="D274" t="str">
            <v/>
          </cell>
          <cell r="E274">
            <v>0</v>
          </cell>
          <cell r="F274" t="str">
            <v/>
          </cell>
          <cell r="G274">
            <v>0</v>
          </cell>
          <cell r="H274">
            <v>0</v>
          </cell>
          <cell r="I274">
            <v>0</v>
          </cell>
          <cell r="J274">
            <v>0</v>
          </cell>
          <cell r="K274">
            <v>0</v>
          </cell>
          <cell r="L274">
            <v>0</v>
          </cell>
          <cell r="M274">
            <v>0</v>
          </cell>
          <cell r="N274">
            <v>0</v>
          </cell>
          <cell r="O274">
            <v>0</v>
          </cell>
          <cell r="P274" t="str">
            <v/>
          </cell>
          <cell r="Q274">
            <v>0</v>
          </cell>
          <cell r="R274" t="str">
            <v>:</v>
          </cell>
          <cell r="S274">
            <v>0</v>
          </cell>
          <cell r="T274">
            <v>0</v>
          </cell>
          <cell r="U274">
            <v>0</v>
          </cell>
          <cell r="V274" t="str">
            <v>:</v>
          </cell>
          <cell r="W274">
            <v>0</v>
          </cell>
          <cell r="X274">
            <v>0</v>
          </cell>
          <cell r="Y274">
            <v>0</v>
          </cell>
          <cell r="Z274" t="str">
            <v>:</v>
          </cell>
          <cell r="AA274">
            <v>0</v>
          </cell>
          <cell r="AB274">
            <v>0</v>
          </cell>
          <cell r="AC274">
            <v>43499</v>
          </cell>
          <cell r="AD274">
            <v>0.52083333333333337</v>
          </cell>
          <cell r="AE274" t="str">
            <v>Ausrichter gesucht!</v>
          </cell>
        </row>
        <row r="275">
          <cell r="A275">
            <v>0</v>
          </cell>
          <cell r="B275">
            <v>0</v>
          </cell>
          <cell r="C275">
            <v>0</v>
          </cell>
          <cell r="D275" t="str">
            <v>Halbfinale 1</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row>
        <row r="276">
          <cell r="A276">
            <v>0</v>
          </cell>
          <cell r="B276">
            <v>0</v>
          </cell>
          <cell r="C276">
            <v>0</v>
          </cell>
          <cell r="D276" t="str">
            <v>Sieger Gruppe K</v>
          </cell>
          <cell r="E276" t="str">
            <v>:</v>
          </cell>
          <cell r="F276" t="str">
            <v>Zweiter Gruppe L</v>
          </cell>
          <cell r="G276">
            <v>0</v>
          </cell>
          <cell r="H276">
            <v>0</v>
          </cell>
          <cell r="I276">
            <v>0</v>
          </cell>
          <cell r="J276">
            <v>0</v>
          </cell>
          <cell r="K276">
            <v>0</v>
          </cell>
          <cell r="L276">
            <v>0</v>
          </cell>
          <cell r="M276">
            <v>0</v>
          </cell>
          <cell r="N276">
            <v>0</v>
          </cell>
          <cell r="O276">
            <v>0</v>
          </cell>
          <cell r="P276" t="str">
            <v>3. Gruppe J</v>
          </cell>
          <cell r="Q276">
            <v>0</v>
          </cell>
          <cell r="R276" t="str">
            <v>:</v>
          </cell>
          <cell r="S276">
            <v>0</v>
          </cell>
          <cell r="T276">
            <v>0</v>
          </cell>
          <cell r="U276">
            <v>0</v>
          </cell>
          <cell r="V276" t="str">
            <v>:</v>
          </cell>
          <cell r="W276">
            <v>0</v>
          </cell>
          <cell r="X276">
            <v>0</v>
          </cell>
          <cell r="Y276">
            <v>0</v>
          </cell>
          <cell r="Z276" t="str">
            <v>:</v>
          </cell>
          <cell r="AA276">
            <v>0</v>
          </cell>
          <cell r="AB276">
            <v>0</v>
          </cell>
          <cell r="AC276">
            <v>0</v>
          </cell>
          <cell r="AD276">
            <v>0</v>
          </cell>
          <cell r="AE276">
            <v>0</v>
          </cell>
        </row>
        <row r="277">
          <cell r="A277">
            <v>149</v>
          </cell>
          <cell r="B277">
            <v>8</v>
          </cell>
          <cell r="C277">
            <v>1</v>
          </cell>
          <cell r="D277" t="str">
            <v/>
          </cell>
          <cell r="E277">
            <v>0</v>
          </cell>
          <cell r="F277" t="str">
            <v/>
          </cell>
          <cell r="G277">
            <v>0</v>
          </cell>
          <cell r="H277">
            <v>0</v>
          </cell>
          <cell r="I277">
            <v>0</v>
          </cell>
          <cell r="J277">
            <v>0</v>
          </cell>
          <cell r="K277">
            <v>0</v>
          </cell>
          <cell r="L277">
            <v>0</v>
          </cell>
          <cell r="M277">
            <v>0</v>
          </cell>
          <cell r="N277">
            <v>0</v>
          </cell>
          <cell r="O277">
            <v>0</v>
          </cell>
          <cell r="P277" t="str">
            <v/>
          </cell>
          <cell r="Q277">
            <v>0</v>
          </cell>
          <cell r="R277" t="str">
            <v>:</v>
          </cell>
          <cell r="S277">
            <v>0</v>
          </cell>
          <cell r="T277">
            <v>0</v>
          </cell>
          <cell r="U277">
            <v>0</v>
          </cell>
          <cell r="V277" t="str">
            <v>:</v>
          </cell>
          <cell r="W277">
            <v>0</v>
          </cell>
          <cell r="X277">
            <v>0</v>
          </cell>
          <cell r="Y277">
            <v>0</v>
          </cell>
          <cell r="Z277" t="str">
            <v>:</v>
          </cell>
          <cell r="AA277">
            <v>0</v>
          </cell>
          <cell r="AB277">
            <v>0</v>
          </cell>
          <cell r="AC277">
            <v>43499</v>
          </cell>
          <cell r="AD277">
            <v>0.53819444444444453</v>
          </cell>
          <cell r="AE277" t="str">
            <v>Ausrichter gesucht!</v>
          </cell>
        </row>
        <row r="278">
          <cell r="A278">
            <v>0</v>
          </cell>
          <cell r="B278">
            <v>0</v>
          </cell>
          <cell r="C278">
            <v>0</v>
          </cell>
          <cell r="D278" t="str">
            <v>Halbfinale 2</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v>0</v>
          </cell>
          <cell r="B279">
            <v>0</v>
          </cell>
          <cell r="C279">
            <v>0</v>
          </cell>
          <cell r="D279" t="str">
            <v>Sieger Gruppe L</v>
          </cell>
          <cell r="E279" t="str">
            <v>:</v>
          </cell>
          <cell r="F279" t="str">
            <v>Zweiter Gruppe K</v>
          </cell>
          <cell r="G279">
            <v>0</v>
          </cell>
          <cell r="H279">
            <v>0</v>
          </cell>
          <cell r="I279">
            <v>0</v>
          </cell>
          <cell r="J279">
            <v>0</v>
          </cell>
          <cell r="K279">
            <v>0</v>
          </cell>
          <cell r="L279">
            <v>0</v>
          </cell>
          <cell r="M279">
            <v>0</v>
          </cell>
          <cell r="N279">
            <v>0</v>
          </cell>
          <cell r="O279">
            <v>0</v>
          </cell>
          <cell r="P279" t="str">
            <v>Sieger Halbfinale 1</v>
          </cell>
          <cell r="Q279">
            <v>0</v>
          </cell>
          <cell r="R279" t="str">
            <v>:</v>
          </cell>
          <cell r="S279">
            <v>0</v>
          </cell>
          <cell r="T279">
            <v>0</v>
          </cell>
          <cell r="U279">
            <v>0</v>
          </cell>
          <cell r="V279" t="str">
            <v>:</v>
          </cell>
          <cell r="W279">
            <v>0</v>
          </cell>
          <cell r="X279">
            <v>0</v>
          </cell>
          <cell r="Y279">
            <v>0</v>
          </cell>
          <cell r="Z279" t="str">
            <v>:</v>
          </cell>
          <cell r="AA279">
            <v>0</v>
          </cell>
          <cell r="AB279">
            <v>0</v>
          </cell>
          <cell r="AC279">
            <v>0</v>
          </cell>
          <cell r="AD279">
            <v>0</v>
          </cell>
          <cell r="AE279">
            <v>0</v>
          </cell>
        </row>
        <row r="280">
          <cell r="A280">
            <v>150</v>
          </cell>
          <cell r="B280">
            <v>9</v>
          </cell>
          <cell r="C280">
            <v>1</v>
          </cell>
          <cell r="D280" t="str">
            <v/>
          </cell>
          <cell r="E280">
            <v>0</v>
          </cell>
          <cell r="F280" t="str">
            <v/>
          </cell>
          <cell r="G280">
            <v>0</v>
          </cell>
          <cell r="H280">
            <v>0</v>
          </cell>
          <cell r="I280">
            <v>0</v>
          </cell>
          <cell r="J280">
            <v>0</v>
          </cell>
          <cell r="K280">
            <v>0</v>
          </cell>
          <cell r="L280">
            <v>0</v>
          </cell>
          <cell r="M280">
            <v>0</v>
          </cell>
          <cell r="N280">
            <v>0</v>
          </cell>
          <cell r="O280">
            <v>0</v>
          </cell>
          <cell r="P280" t="str">
            <v/>
          </cell>
          <cell r="Q280">
            <v>0</v>
          </cell>
          <cell r="R280" t="str">
            <v>:</v>
          </cell>
          <cell r="S280">
            <v>0</v>
          </cell>
          <cell r="T280">
            <v>0</v>
          </cell>
          <cell r="U280">
            <v>0</v>
          </cell>
          <cell r="V280" t="str">
            <v>:</v>
          </cell>
          <cell r="W280">
            <v>0</v>
          </cell>
          <cell r="X280">
            <v>0</v>
          </cell>
          <cell r="Y280">
            <v>0</v>
          </cell>
          <cell r="Z280" t="str">
            <v>:</v>
          </cell>
          <cell r="AA280">
            <v>0</v>
          </cell>
          <cell r="AB280">
            <v>0</v>
          </cell>
          <cell r="AC280">
            <v>43499</v>
          </cell>
          <cell r="AD280">
            <v>0.55555555555555569</v>
          </cell>
          <cell r="AE280" t="str">
            <v>Ausrichter gesucht!</v>
          </cell>
        </row>
        <row r="281">
          <cell r="A281">
            <v>0</v>
          </cell>
          <cell r="B281">
            <v>0</v>
          </cell>
          <cell r="C281">
            <v>0</v>
          </cell>
          <cell r="D281" t="str">
            <v>Platz 3</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v>0</v>
          </cell>
          <cell r="B282">
            <v>0</v>
          </cell>
          <cell r="C282">
            <v>0</v>
          </cell>
          <cell r="D282" t="str">
            <v>Verl. 1.Halbfinale</v>
          </cell>
          <cell r="E282" t="str">
            <v>:</v>
          </cell>
          <cell r="F282" t="str">
            <v>Verl. 2.Halbfinale</v>
          </cell>
          <cell r="G282">
            <v>0</v>
          </cell>
          <cell r="H282">
            <v>0</v>
          </cell>
          <cell r="I282">
            <v>0</v>
          </cell>
          <cell r="J282">
            <v>0</v>
          </cell>
          <cell r="K282">
            <v>0</v>
          </cell>
          <cell r="L282">
            <v>0</v>
          </cell>
          <cell r="M282">
            <v>0</v>
          </cell>
          <cell r="N282">
            <v>0</v>
          </cell>
          <cell r="O282">
            <v>0</v>
          </cell>
          <cell r="P282" t="str">
            <v>3. Gruppe K</v>
          </cell>
          <cell r="Q282">
            <v>0</v>
          </cell>
          <cell r="R282" t="str">
            <v>:</v>
          </cell>
          <cell r="S282">
            <v>0</v>
          </cell>
          <cell r="T282">
            <v>0</v>
          </cell>
          <cell r="U282">
            <v>0</v>
          </cell>
          <cell r="V282" t="str">
            <v>:</v>
          </cell>
          <cell r="W282">
            <v>0</v>
          </cell>
          <cell r="X282">
            <v>0</v>
          </cell>
          <cell r="Y282">
            <v>0</v>
          </cell>
          <cell r="Z282" t="str">
            <v>:</v>
          </cell>
          <cell r="AA282">
            <v>0</v>
          </cell>
          <cell r="AB282">
            <v>0</v>
          </cell>
          <cell r="AC282">
            <v>0</v>
          </cell>
          <cell r="AD282">
            <v>0</v>
          </cell>
          <cell r="AE282">
            <v>0</v>
          </cell>
        </row>
        <row r="283">
          <cell r="A283">
            <v>151</v>
          </cell>
          <cell r="B283">
            <v>10</v>
          </cell>
          <cell r="C283">
            <v>1</v>
          </cell>
          <cell r="D283" t="str">
            <v/>
          </cell>
          <cell r="E283">
            <v>0</v>
          </cell>
          <cell r="F283" t="str">
            <v/>
          </cell>
          <cell r="G283">
            <v>0</v>
          </cell>
          <cell r="H283">
            <v>0</v>
          </cell>
          <cell r="I283">
            <v>0</v>
          </cell>
          <cell r="J283">
            <v>0</v>
          </cell>
          <cell r="K283">
            <v>0</v>
          </cell>
          <cell r="L283">
            <v>0</v>
          </cell>
          <cell r="M283">
            <v>0</v>
          </cell>
          <cell r="N283">
            <v>0</v>
          </cell>
          <cell r="O283">
            <v>0</v>
          </cell>
          <cell r="P283" t="str">
            <v/>
          </cell>
          <cell r="Q283">
            <v>0</v>
          </cell>
          <cell r="R283" t="str">
            <v>:</v>
          </cell>
          <cell r="S283">
            <v>0</v>
          </cell>
          <cell r="T283">
            <v>0</v>
          </cell>
          <cell r="U283">
            <v>0</v>
          </cell>
          <cell r="V283" t="str">
            <v>:</v>
          </cell>
          <cell r="W283">
            <v>0</v>
          </cell>
          <cell r="X283">
            <v>0</v>
          </cell>
          <cell r="Y283">
            <v>0</v>
          </cell>
          <cell r="Z283" t="str">
            <v>:</v>
          </cell>
          <cell r="AA283">
            <v>0</v>
          </cell>
          <cell r="AB283">
            <v>0</v>
          </cell>
          <cell r="AC283">
            <v>43499</v>
          </cell>
          <cell r="AD283">
            <v>0.57291666666666685</v>
          </cell>
          <cell r="AE283" t="str">
            <v>Ausrichter gesucht!</v>
          </cell>
        </row>
        <row r="284">
          <cell r="A284">
            <v>0</v>
          </cell>
          <cell r="B284">
            <v>0</v>
          </cell>
          <cell r="C284">
            <v>0</v>
          </cell>
          <cell r="D284" t="str">
            <v>Endspiel</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v>0</v>
          </cell>
          <cell r="B285">
            <v>0</v>
          </cell>
          <cell r="C285">
            <v>0</v>
          </cell>
          <cell r="D285" t="str">
            <v>Gew. 1. Halbfinale</v>
          </cell>
          <cell r="E285" t="str">
            <v>:</v>
          </cell>
          <cell r="F285" t="str">
            <v>Gew. 2. Halbfinale</v>
          </cell>
          <cell r="G285">
            <v>0</v>
          </cell>
          <cell r="H285">
            <v>0</v>
          </cell>
          <cell r="I285">
            <v>0</v>
          </cell>
          <cell r="J285">
            <v>0</v>
          </cell>
          <cell r="K285">
            <v>0</v>
          </cell>
          <cell r="L285">
            <v>0</v>
          </cell>
          <cell r="M285">
            <v>0</v>
          </cell>
          <cell r="N285">
            <v>0</v>
          </cell>
          <cell r="O285">
            <v>0</v>
          </cell>
          <cell r="P285" t="str">
            <v>Platz 4</v>
          </cell>
          <cell r="Q285">
            <v>0</v>
          </cell>
          <cell r="R285" t="str">
            <v>:</v>
          </cell>
          <cell r="S285">
            <v>0</v>
          </cell>
          <cell r="T285">
            <v>0</v>
          </cell>
          <cell r="U285">
            <v>0</v>
          </cell>
          <cell r="V285" t="str">
            <v>:</v>
          </cell>
          <cell r="W285">
            <v>0</v>
          </cell>
          <cell r="X285">
            <v>0</v>
          </cell>
          <cell r="Y285">
            <v>0</v>
          </cell>
          <cell r="Z285" t="str">
            <v>:</v>
          </cell>
          <cell r="AA285">
            <v>0</v>
          </cell>
          <cell r="AB285">
            <v>0</v>
          </cell>
          <cell r="AC285">
            <v>0</v>
          </cell>
          <cell r="AD285">
            <v>0</v>
          </cell>
          <cell r="AE285">
            <v>0</v>
          </cell>
        </row>
        <row r="286">
          <cell r="A286">
            <v>152</v>
          </cell>
          <cell r="B286">
            <v>11</v>
          </cell>
          <cell r="C286">
            <v>1</v>
          </cell>
          <cell r="D286" t="str">
            <v/>
          </cell>
          <cell r="E286">
            <v>0</v>
          </cell>
          <cell r="F286" t="str">
            <v/>
          </cell>
          <cell r="G286">
            <v>0</v>
          </cell>
          <cell r="H286">
            <v>0</v>
          </cell>
          <cell r="I286">
            <v>0</v>
          </cell>
          <cell r="J286">
            <v>0</v>
          </cell>
          <cell r="K286">
            <v>0</v>
          </cell>
          <cell r="L286">
            <v>0</v>
          </cell>
          <cell r="M286">
            <v>0</v>
          </cell>
          <cell r="N286">
            <v>0</v>
          </cell>
          <cell r="O286">
            <v>0</v>
          </cell>
          <cell r="P286" t="str">
            <v/>
          </cell>
          <cell r="Q286">
            <v>0</v>
          </cell>
          <cell r="R286" t="str">
            <v>:</v>
          </cell>
          <cell r="S286">
            <v>0</v>
          </cell>
          <cell r="T286">
            <v>0</v>
          </cell>
          <cell r="U286">
            <v>0</v>
          </cell>
          <cell r="V286" t="str">
            <v>:</v>
          </cell>
          <cell r="W286">
            <v>0</v>
          </cell>
          <cell r="X286">
            <v>0</v>
          </cell>
          <cell r="Y286">
            <v>0</v>
          </cell>
          <cell r="Z286" t="str">
            <v>:</v>
          </cell>
          <cell r="AA286">
            <v>0</v>
          </cell>
          <cell r="AB286">
            <v>0</v>
          </cell>
          <cell r="AC286">
            <v>43499</v>
          </cell>
          <cell r="AD286">
            <v>0.59027777777777801</v>
          </cell>
          <cell r="AE286" t="str">
            <v>Ausrichter gesucht!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us@knomana.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faustball-ergebnisse.de/" TargetMode="External"/><Relationship Id="rId1" Type="http://schemas.openxmlformats.org/officeDocument/2006/relationships/hyperlink" Target="http://faustball-liga.de/spielbetrieb/allgemeine-download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H555"/>
  <sheetViews>
    <sheetView showGridLines="0" view="pageLayout" zoomScaleNormal="75" workbookViewId="0"/>
  </sheetViews>
  <sheetFormatPr baseColWidth="10" defaultRowHeight="12.75"/>
  <cols>
    <col min="1" max="1" width="10.28515625" customWidth="1"/>
    <col min="2" max="2" width="71.5703125" customWidth="1"/>
    <col min="3" max="3" width="15.42578125" customWidth="1"/>
  </cols>
  <sheetData>
    <row r="1" spans="1:5" ht="15">
      <c r="B1" s="85" t="s">
        <v>141</v>
      </c>
      <c r="C1" s="12"/>
      <c r="D1" s="12"/>
    </row>
    <row r="2" spans="1:5" ht="15">
      <c r="B2" s="85" t="s">
        <v>151</v>
      </c>
      <c r="C2" s="12"/>
      <c r="D2" s="12"/>
    </row>
    <row r="3" spans="1:5" ht="15">
      <c r="B3" s="85" t="s">
        <v>142</v>
      </c>
      <c r="C3" s="12"/>
      <c r="D3" s="12"/>
    </row>
    <row r="4" spans="1:5" ht="15">
      <c r="B4" s="85"/>
      <c r="C4" s="12"/>
      <c r="D4" s="12"/>
    </row>
    <row r="5" spans="1:5" ht="15">
      <c r="B5" s="85" t="s">
        <v>143</v>
      </c>
      <c r="C5" s="12"/>
      <c r="D5" s="12"/>
    </row>
    <row r="6" spans="1:5" ht="15">
      <c r="B6" s="85" t="s">
        <v>144</v>
      </c>
      <c r="C6" s="12" t="s">
        <v>61</v>
      </c>
      <c r="D6" s="12"/>
    </row>
    <row r="7" spans="1:5">
      <c r="B7" s="149" t="s">
        <v>145</v>
      </c>
      <c r="C7" s="12"/>
      <c r="D7" s="12"/>
    </row>
    <row r="8" spans="1:5">
      <c r="B8" s="12"/>
      <c r="C8" s="232" t="s">
        <v>146</v>
      </c>
      <c r="D8" s="193">
        <f ca="1">TODAY()</f>
        <v>43838</v>
      </c>
    </row>
    <row r="9" spans="1:5" ht="36" customHeight="1">
      <c r="A9" s="12"/>
      <c r="B9" s="85" t="s">
        <v>61</v>
      </c>
      <c r="C9" s="12"/>
      <c r="D9" s="12"/>
    </row>
    <row r="10" spans="1:5" ht="15">
      <c r="A10" s="234"/>
      <c r="B10" s="85" t="s">
        <v>149</v>
      </c>
      <c r="C10" s="12" t="s">
        <v>70</v>
      </c>
      <c r="D10" s="12"/>
    </row>
    <row r="11" spans="1:5" s="45" customFormat="1" ht="18">
      <c r="B11" s="178"/>
    </row>
    <row r="12" spans="1:5" s="45" customFormat="1" ht="18">
      <c r="B12" s="178" t="s">
        <v>486</v>
      </c>
    </row>
    <row r="13" spans="1:5">
      <c r="A13" s="12"/>
      <c r="B13" s="151"/>
      <c r="C13" s="12"/>
      <c r="D13" s="12"/>
    </row>
    <row r="14" spans="1:5" ht="189" customHeight="1">
      <c r="A14" s="12"/>
      <c r="B14" s="479" t="s">
        <v>362</v>
      </c>
      <c r="C14" s="480"/>
      <c r="D14" s="12"/>
    </row>
    <row r="15" spans="1:5">
      <c r="A15" s="12"/>
      <c r="B15" s="151"/>
      <c r="C15" s="12"/>
      <c r="D15" s="12"/>
    </row>
    <row r="16" spans="1:5" s="85" customFormat="1" ht="15.75">
      <c r="A16" s="12"/>
      <c r="B16" s="231" t="s">
        <v>147</v>
      </c>
      <c r="C16" s="12"/>
      <c r="D16" s="12"/>
      <c r="E16"/>
    </row>
    <row r="17" spans="1:8" s="85" customFormat="1" ht="15">
      <c r="A17" s="12"/>
      <c r="B17" s="150"/>
      <c r="C17" s="12"/>
      <c r="D17" s="12"/>
      <c r="E17"/>
    </row>
    <row r="18" spans="1:8" s="85" customFormat="1" ht="15">
      <c r="A18" s="12"/>
      <c r="B18" s="150"/>
      <c r="C18" s="12"/>
      <c r="D18" s="12"/>
      <c r="E18"/>
    </row>
    <row r="19" spans="1:8" s="85" customFormat="1" ht="18">
      <c r="A19" s="230"/>
      <c r="B19" s="481" t="s">
        <v>364</v>
      </c>
      <c r="C19" s="481"/>
      <c r="D19" s="12"/>
      <c r="E19"/>
    </row>
    <row r="20" spans="1:8" s="85" customFormat="1" ht="15.75">
      <c r="A20" s="230"/>
      <c r="B20" s="153"/>
      <c r="C20" s="12"/>
      <c r="D20" s="12"/>
      <c r="E20"/>
    </row>
    <row r="21" spans="1:8" s="85" customFormat="1" ht="25.5">
      <c r="A21" s="12"/>
      <c r="B21" s="248" t="s">
        <v>164</v>
      </c>
      <c r="C21" s="12"/>
      <c r="D21" s="12"/>
    </row>
    <row r="22" spans="1:8" s="85" customFormat="1" ht="15">
      <c r="A22" s="230"/>
      <c r="B22" s="233" t="s">
        <v>165</v>
      </c>
      <c r="C22" s="12"/>
      <c r="D22" s="12"/>
      <c r="E22"/>
    </row>
    <row r="23" spans="1:8">
      <c r="A23" s="12"/>
      <c r="B23" s="233"/>
      <c r="C23" s="12"/>
      <c r="D23" s="12"/>
    </row>
    <row r="24" spans="1:8">
      <c r="A24" s="12"/>
      <c r="B24" s="233"/>
      <c r="C24" s="12"/>
      <c r="D24" s="12"/>
    </row>
    <row r="25" spans="1:8">
      <c r="A25" s="12"/>
      <c r="B25" s="177" t="s">
        <v>363</v>
      </c>
      <c r="C25" s="12"/>
      <c r="D25" s="12"/>
    </row>
    <row r="26" spans="1:8">
      <c r="A26" s="12"/>
      <c r="B26" s="177"/>
      <c r="C26" s="12"/>
      <c r="D26" s="12"/>
    </row>
    <row r="27" spans="1:8" ht="15">
      <c r="A27" s="12"/>
      <c r="B27" s="152"/>
      <c r="C27" s="12"/>
      <c r="D27" s="12"/>
    </row>
    <row r="28" spans="1:8" ht="15">
      <c r="A28" s="12"/>
      <c r="B28" s="152"/>
      <c r="C28" s="12"/>
      <c r="D28" s="12"/>
    </row>
    <row r="29" spans="1:8" ht="15.75">
      <c r="A29" s="12"/>
      <c r="B29" s="16" t="s">
        <v>365</v>
      </c>
      <c r="C29" s="12"/>
      <c r="D29" s="12"/>
    </row>
    <row r="30" spans="1:8" ht="15.75">
      <c r="A30" s="12"/>
      <c r="B30" s="16" t="s">
        <v>485</v>
      </c>
      <c r="C30" s="16"/>
      <c r="D30" s="12"/>
    </row>
    <row r="31" spans="1:8" ht="15.75">
      <c r="A31" s="12"/>
      <c r="B31" s="206"/>
      <c r="C31" s="11"/>
      <c r="D31" s="184"/>
      <c r="E31" s="215"/>
      <c r="F31" s="184"/>
      <c r="G31" s="196"/>
      <c r="H31" s="28"/>
    </row>
    <row r="32" spans="1:8" ht="15.75">
      <c r="A32" s="12"/>
      <c r="B32" s="206"/>
      <c r="C32" s="11"/>
      <c r="D32" s="185"/>
      <c r="E32" s="216"/>
      <c r="F32" s="192"/>
      <c r="G32" s="196"/>
      <c r="H32" s="28"/>
    </row>
    <row r="33" spans="1:4">
      <c r="A33" s="12"/>
      <c r="B33" s="12" t="s">
        <v>90</v>
      </c>
      <c r="C33" s="12"/>
      <c r="D33" s="12"/>
    </row>
    <row r="34" spans="1:4">
      <c r="A34" s="12"/>
      <c r="B34" s="150"/>
      <c r="C34" s="12"/>
      <c r="D34" s="12"/>
    </row>
    <row r="35" spans="1:4">
      <c r="A35" s="12"/>
      <c r="B35" s="9" t="s">
        <v>148</v>
      </c>
      <c r="C35" s="12"/>
      <c r="D35" s="12"/>
    </row>
    <row r="36" spans="1:4">
      <c r="A36" s="12"/>
      <c r="B36" s="12"/>
      <c r="C36" s="12"/>
      <c r="D36" s="12"/>
    </row>
    <row r="37" spans="1:4">
      <c r="A37" s="12"/>
      <c r="B37" s="12"/>
      <c r="C37" s="12"/>
      <c r="D37" s="12"/>
    </row>
    <row r="38" spans="1:4">
      <c r="A38" s="12"/>
      <c r="B38" s="12"/>
      <c r="C38" s="12"/>
      <c r="D38" s="12"/>
    </row>
    <row r="39" spans="1:4">
      <c r="A39" s="12"/>
      <c r="B39" s="12"/>
      <c r="C39" s="12"/>
      <c r="D39" s="12"/>
    </row>
    <row r="40" spans="1:4">
      <c r="A40" s="12"/>
      <c r="B40" s="12"/>
      <c r="C40" s="12"/>
      <c r="D40" s="12"/>
    </row>
    <row r="41" spans="1:4">
      <c r="A41" s="12"/>
      <c r="B41" s="12"/>
      <c r="C41" s="12"/>
      <c r="D41" s="12"/>
    </row>
    <row r="42" spans="1:4">
      <c r="A42" s="12"/>
      <c r="B42" s="12"/>
      <c r="C42" s="12"/>
      <c r="D42" s="12"/>
    </row>
    <row r="43" spans="1:4">
      <c r="A43" s="12"/>
      <c r="B43" s="12"/>
      <c r="C43" s="12"/>
      <c r="D43" s="12"/>
    </row>
    <row r="44" spans="1:4">
      <c r="A44" s="12"/>
      <c r="B44" s="12"/>
      <c r="C44" s="12"/>
      <c r="D44" s="12"/>
    </row>
    <row r="45" spans="1:4">
      <c r="A45" s="12"/>
      <c r="B45" s="12"/>
      <c r="C45" s="12"/>
      <c r="D45" s="12"/>
    </row>
    <row r="46" spans="1:4">
      <c r="A46" s="12"/>
      <c r="B46" s="12"/>
      <c r="C46" s="12"/>
      <c r="D46" s="12"/>
    </row>
    <row r="47" spans="1:4">
      <c r="A47" s="12"/>
      <c r="B47" s="12"/>
      <c r="C47" s="12"/>
      <c r="D47" s="12"/>
    </row>
    <row r="48" spans="1:4">
      <c r="A48" s="12"/>
      <c r="B48" s="12"/>
      <c r="C48" s="12"/>
      <c r="D48" s="12"/>
    </row>
    <row r="49" spans="1:4">
      <c r="A49" s="12"/>
      <c r="B49" s="12"/>
      <c r="C49" s="12"/>
      <c r="D49" s="12"/>
    </row>
    <row r="50" spans="1:4">
      <c r="A50" s="12"/>
      <c r="B50" s="12"/>
      <c r="C50" s="12"/>
      <c r="D50" s="12"/>
    </row>
    <row r="51" spans="1:4">
      <c r="A51" s="12"/>
      <c r="B51" s="12"/>
      <c r="C51" s="12"/>
      <c r="D51" s="12"/>
    </row>
    <row r="52" spans="1:4">
      <c r="A52" s="12"/>
      <c r="B52" s="12"/>
      <c r="C52" s="12"/>
      <c r="D52" s="12"/>
    </row>
    <row r="53" spans="1:4">
      <c r="A53" s="12"/>
      <c r="B53" s="12"/>
      <c r="C53" s="12"/>
      <c r="D53" s="12"/>
    </row>
    <row r="54" spans="1:4">
      <c r="A54" s="12"/>
      <c r="B54" s="12"/>
      <c r="C54" s="12"/>
      <c r="D54" s="12"/>
    </row>
    <row r="55" spans="1:4">
      <c r="A55" s="12"/>
      <c r="B55" s="12"/>
      <c r="C55" s="12"/>
      <c r="D55" s="12"/>
    </row>
    <row r="56" spans="1:4">
      <c r="A56" s="12"/>
      <c r="B56" s="12"/>
      <c r="C56" s="12"/>
      <c r="D56" s="12"/>
    </row>
    <row r="57" spans="1:4">
      <c r="A57" s="12"/>
      <c r="B57" s="12"/>
      <c r="C57" s="12"/>
      <c r="D57" s="12"/>
    </row>
    <row r="58" spans="1:4">
      <c r="A58" s="12"/>
      <c r="B58" s="12"/>
      <c r="C58" s="12"/>
      <c r="D58" s="12"/>
    </row>
    <row r="59" spans="1:4">
      <c r="A59" s="12"/>
      <c r="B59" s="12"/>
      <c r="C59" s="12"/>
      <c r="D59" s="12"/>
    </row>
    <row r="60" spans="1:4">
      <c r="A60" s="12"/>
      <c r="B60" s="12"/>
      <c r="C60" s="12"/>
      <c r="D60" s="12"/>
    </row>
    <row r="61" spans="1:4">
      <c r="A61" s="12"/>
      <c r="B61" s="12"/>
      <c r="C61" s="12"/>
      <c r="D61" s="12"/>
    </row>
    <row r="62" spans="1:4">
      <c r="A62" s="12"/>
      <c r="B62" s="12"/>
      <c r="C62" s="12"/>
      <c r="D62" s="12"/>
    </row>
    <row r="63" spans="1:4">
      <c r="A63" s="12"/>
      <c r="B63" s="12"/>
      <c r="C63" s="12"/>
      <c r="D63" s="12"/>
    </row>
    <row r="64" spans="1:4">
      <c r="A64" s="12"/>
      <c r="B64" s="12"/>
      <c r="C64" s="12"/>
      <c r="D64" s="12"/>
    </row>
    <row r="65" spans="1:4">
      <c r="A65" s="12"/>
      <c r="B65" s="12"/>
      <c r="C65" s="12"/>
      <c r="D65" s="12"/>
    </row>
    <row r="66" spans="1:4">
      <c r="A66" s="12"/>
      <c r="B66" s="12"/>
      <c r="C66" s="12"/>
      <c r="D66" s="12"/>
    </row>
    <row r="67" spans="1:4">
      <c r="A67" s="12"/>
      <c r="B67" s="12"/>
      <c r="C67" s="12"/>
      <c r="D67" s="12"/>
    </row>
    <row r="68" spans="1:4">
      <c r="A68" s="12"/>
      <c r="B68" s="12"/>
      <c r="C68" s="12"/>
      <c r="D68" s="12"/>
    </row>
    <row r="69" spans="1:4">
      <c r="A69" s="12"/>
      <c r="B69" s="12"/>
      <c r="C69" s="12"/>
      <c r="D69" s="12"/>
    </row>
    <row r="70" spans="1:4">
      <c r="A70" s="12"/>
      <c r="B70" s="12"/>
      <c r="C70" s="12"/>
      <c r="D70" s="12"/>
    </row>
    <row r="71" spans="1:4">
      <c r="A71" s="12"/>
      <c r="B71" s="12"/>
      <c r="C71" s="12"/>
      <c r="D71" s="12"/>
    </row>
    <row r="72" spans="1:4">
      <c r="A72" s="12"/>
      <c r="B72" s="12"/>
      <c r="C72" s="12"/>
      <c r="D72" s="12"/>
    </row>
    <row r="73" spans="1:4">
      <c r="A73" s="12"/>
      <c r="B73" s="12"/>
      <c r="C73" s="12"/>
      <c r="D73" s="12"/>
    </row>
    <row r="74" spans="1:4">
      <c r="A74" s="12"/>
      <c r="B74" s="12"/>
      <c r="C74" s="12"/>
      <c r="D74" s="12"/>
    </row>
    <row r="75" spans="1:4">
      <c r="A75" s="12"/>
      <c r="B75" s="12"/>
      <c r="C75" s="12"/>
      <c r="D75" s="12"/>
    </row>
    <row r="76" spans="1:4">
      <c r="A76" s="12"/>
      <c r="B76" s="12"/>
      <c r="C76" s="12"/>
      <c r="D76" s="12"/>
    </row>
    <row r="77" spans="1:4">
      <c r="A77" s="12"/>
      <c r="B77" s="12"/>
      <c r="C77" s="12"/>
      <c r="D77" s="12"/>
    </row>
    <row r="78" spans="1:4">
      <c r="A78" s="12"/>
      <c r="B78" s="12"/>
      <c r="C78" s="12"/>
      <c r="D78" s="12"/>
    </row>
    <row r="79" spans="1:4">
      <c r="A79" s="12"/>
      <c r="B79" s="12"/>
      <c r="C79" s="12"/>
      <c r="D79" s="12"/>
    </row>
    <row r="80" spans="1:4">
      <c r="A80" s="12"/>
      <c r="B80" s="12"/>
      <c r="C80" s="12"/>
      <c r="D80" s="12"/>
    </row>
    <row r="81" spans="1:4">
      <c r="A81" s="12"/>
      <c r="B81" s="12"/>
      <c r="C81" s="12"/>
      <c r="D81" s="12"/>
    </row>
    <row r="82" spans="1:4">
      <c r="A82" s="12"/>
      <c r="B82" s="12"/>
      <c r="C82" s="12"/>
      <c r="D82" s="12"/>
    </row>
    <row r="83" spans="1:4">
      <c r="A83" s="12"/>
      <c r="B83" s="12"/>
      <c r="C83" s="12"/>
      <c r="D83" s="12"/>
    </row>
    <row r="84" spans="1:4">
      <c r="A84" s="12"/>
      <c r="B84" s="12"/>
      <c r="C84" s="12"/>
      <c r="D84" s="12"/>
    </row>
    <row r="85" spans="1:4">
      <c r="A85" s="12"/>
      <c r="B85" s="12"/>
      <c r="C85" s="12"/>
      <c r="D85" s="12"/>
    </row>
    <row r="86" spans="1:4">
      <c r="A86" s="12"/>
      <c r="B86" s="12"/>
      <c r="C86" s="12"/>
      <c r="D86" s="12"/>
    </row>
    <row r="87" spans="1:4">
      <c r="A87" s="12"/>
      <c r="B87" s="12"/>
      <c r="C87" s="12"/>
      <c r="D87" s="12"/>
    </row>
    <row r="88" spans="1:4">
      <c r="A88" s="12"/>
      <c r="B88" s="12"/>
      <c r="C88" s="12"/>
      <c r="D88" s="12"/>
    </row>
    <row r="89" spans="1:4">
      <c r="A89" s="12"/>
      <c r="B89" s="12"/>
      <c r="C89" s="12"/>
      <c r="D89" s="12"/>
    </row>
    <row r="90" spans="1:4">
      <c r="A90" s="12"/>
      <c r="B90" s="12"/>
      <c r="C90" s="12"/>
      <c r="D90" s="12"/>
    </row>
    <row r="91" spans="1:4">
      <c r="A91" s="12"/>
      <c r="B91" s="12"/>
      <c r="C91" s="12"/>
      <c r="D91" s="12"/>
    </row>
    <row r="92" spans="1:4">
      <c r="A92" s="12"/>
      <c r="B92" s="12"/>
      <c r="C92" s="12"/>
      <c r="D92" s="12"/>
    </row>
    <row r="93" spans="1:4">
      <c r="A93" s="12"/>
      <c r="B93" s="12"/>
      <c r="C93" s="12"/>
      <c r="D93" s="12"/>
    </row>
    <row r="94" spans="1:4">
      <c r="A94" s="12"/>
      <c r="B94" s="12"/>
      <c r="C94" s="12"/>
      <c r="D94" s="12"/>
    </row>
    <row r="95" spans="1:4">
      <c r="A95" s="12"/>
      <c r="B95" s="12"/>
      <c r="C95" s="12"/>
      <c r="D95" s="12"/>
    </row>
    <row r="96" spans="1:4">
      <c r="A96" s="12"/>
      <c r="B96" s="12"/>
      <c r="C96" s="12"/>
      <c r="D96" s="12"/>
    </row>
    <row r="97" spans="1:4">
      <c r="A97" s="12"/>
      <c r="B97" s="12"/>
      <c r="C97" s="12"/>
      <c r="D97" s="12"/>
    </row>
    <row r="98" spans="1:4">
      <c r="A98" s="12"/>
      <c r="B98" s="12"/>
      <c r="C98" s="12"/>
      <c r="D98" s="12"/>
    </row>
    <row r="99" spans="1:4">
      <c r="A99" s="12"/>
      <c r="B99" s="12"/>
      <c r="C99" s="12"/>
      <c r="D99" s="12"/>
    </row>
    <row r="100" spans="1:4">
      <c r="A100" s="12"/>
      <c r="B100" s="12"/>
      <c r="C100" s="12"/>
      <c r="D100" s="12"/>
    </row>
    <row r="101" spans="1:4">
      <c r="A101" s="12"/>
      <c r="B101" s="12"/>
      <c r="C101" s="12"/>
      <c r="D101" s="12"/>
    </row>
    <row r="102" spans="1:4">
      <c r="A102" s="12"/>
      <c r="B102" s="12"/>
      <c r="C102" s="12"/>
      <c r="D102" s="12"/>
    </row>
    <row r="103" spans="1:4">
      <c r="A103" s="12"/>
      <c r="B103" s="12"/>
      <c r="C103" s="12"/>
      <c r="D103" s="12"/>
    </row>
    <row r="104" spans="1:4">
      <c r="A104" s="12"/>
      <c r="B104" s="12"/>
      <c r="C104" s="12"/>
      <c r="D104" s="12"/>
    </row>
    <row r="105" spans="1:4">
      <c r="A105" s="12"/>
      <c r="B105" s="12"/>
      <c r="C105" s="12"/>
      <c r="D105" s="12"/>
    </row>
    <row r="106" spans="1:4">
      <c r="A106" s="12"/>
      <c r="B106" s="12"/>
      <c r="C106" s="12"/>
      <c r="D106" s="12"/>
    </row>
    <row r="107" spans="1:4">
      <c r="A107" s="12"/>
      <c r="B107" s="12"/>
      <c r="C107" s="12"/>
      <c r="D107" s="12"/>
    </row>
    <row r="108" spans="1:4">
      <c r="A108" s="12"/>
      <c r="B108" s="12"/>
      <c r="C108" s="12"/>
      <c r="D108" s="12"/>
    </row>
    <row r="109" spans="1:4">
      <c r="A109" s="12"/>
      <c r="B109" s="12"/>
      <c r="C109" s="12"/>
      <c r="D109" s="12"/>
    </row>
    <row r="110" spans="1:4">
      <c r="A110" s="12"/>
      <c r="B110" s="12"/>
      <c r="C110" s="12"/>
      <c r="D110" s="12"/>
    </row>
    <row r="111" spans="1:4">
      <c r="A111" s="12"/>
      <c r="B111" s="12"/>
      <c r="C111" s="12"/>
      <c r="D111" s="12"/>
    </row>
    <row r="112" spans="1:4">
      <c r="A112" s="12"/>
      <c r="B112" s="12"/>
      <c r="C112" s="12"/>
      <c r="D112" s="12"/>
    </row>
    <row r="113" spans="1:4">
      <c r="A113" s="12"/>
      <c r="B113" s="12"/>
      <c r="C113" s="12"/>
      <c r="D113" s="12"/>
    </row>
    <row r="114" spans="1:4">
      <c r="A114" s="12"/>
      <c r="B114" s="12"/>
      <c r="C114" s="12"/>
      <c r="D114" s="12"/>
    </row>
    <row r="115" spans="1:4">
      <c r="A115" s="12"/>
      <c r="B115" s="12"/>
      <c r="C115" s="12"/>
      <c r="D115" s="12"/>
    </row>
    <row r="116" spans="1:4">
      <c r="A116" s="12"/>
      <c r="B116" s="12"/>
      <c r="C116" s="12"/>
      <c r="D116" s="12"/>
    </row>
    <row r="117" spans="1:4">
      <c r="A117" s="12"/>
      <c r="B117" s="12"/>
      <c r="C117" s="12"/>
      <c r="D117" s="12"/>
    </row>
    <row r="118" spans="1:4">
      <c r="A118" s="12"/>
      <c r="B118" s="12"/>
      <c r="C118" s="12"/>
      <c r="D118" s="12"/>
    </row>
    <row r="119" spans="1:4">
      <c r="A119" s="12"/>
      <c r="B119" s="12"/>
      <c r="C119" s="12"/>
      <c r="D119" s="12"/>
    </row>
    <row r="120" spans="1:4">
      <c r="A120" s="12"/>
      <c r="B120" s="12"/>
      <c r="C120" s="12"/>
      <c r="D120" s="12"/>
    </row>
    <row r="121" spans="1:4">
      <c r="A121" s="12"/>
      <c r="B121" s="12"/>
      <c r="C121" s="12"/>
      <c r="D121" s="12"/>
    </row>
    <row r="122" spans="1:4">
      <c r="A122" s="12"/>
      <c r="B122" s="12"/>
      <c r="C122" s="12"/>
      <c r="D122" s="12"/>
    </row>
    <row r="123" spans="1:4">
      <c r="A123" s="12"/>
      <c r="B123" s="12"/>
      <c r="C123" s="12"/>
      <c r="D123" s="12"/>
    </row>
    <row r="124" spans="1:4">
      <c r="A124" s="12"/>
      <c r="B124" s="12"/>
      <c r="C124" s="12"/>
      <c r="D124" s="12"/>
    </row>
    <row r="125" spans="1:4">
      <c r="A125" s="12"/>
      <c r="B125" s="12"/>
      <c r="C125" s="12"/>
      <c r="D125" s="12"/>
    </row>
    <row r="126" spans="1:4">
      <c r="A126" s="12"/>
      <c r="B126" s="12"/>
      <c r="C126" s="12"/>
      <c r="D126" s="12"/>
    </row>
    <row r="127" spans="1:4">
      <c r="A127" s="12"/>
      <c r="B127" s="12"/>
      <c r="C127" s="12"/>
      <c r="D127" s="12"/>
    </row>
    <row r="128" spans="1:4">
      <c r="A128" s="12"/>
      <c r="B128" s="12"/>
      <c r="C128" s="12"/>
      <c r="D128" s="12"/>
    </row>
    <row r="129" spans="1:4">
      <c r="A129" s="12"/>
      <c r="B129" s="12"/>
      <c r="C129" s="12"/>
      <c r="D129" s="12"/>
    </row>
    <row r="130" spans="1:4">
      <c r="A130" s="12"/>
      <c r="B130" s="12"/>
      <c r="C130" s="12"/>
      <c r="D130" s="12"/>
    </row>
    <row r="131" spans="1:4">
      <c r="A131" s="12"/>
      <c r="B131" s="12"/>
      <c r="C131" s="12"/>
      <c r="D131" s="12"/>
    </row>
    <row r="132" spans="1:4">
      <c r="A132" s="12"/>
      <c r="B132" s="12"/>
      <c r="C132" s="12"/>
      <c r="D132" s="12"/>
    </row>
    <row r="133" spans="1:4">
      <c r="A133" s="12"/>
      <c r="B133" s="12"/>
      <c r="C133" s="12"/>
      <c r="D133" s="12"/>
    </row>
    <row r="134" spans="1:4">
      <c r="A134" s="12"/>
      <c r="B134" s="12"/>
      <c r="C134" s="12"/>
      <c r="D134" s="12"/>
    </row>
    <row r="135" spans="1:4">
      <c r="A135" s="12"/>
      <c r="B135" s="12"/>
      <c r="C135" s="12"/>
      <c r="D135" s="12"/>
    </row>
    <row r="136" spans="1:4">
      <c r="A136" s="12"/>
      <c r="B136" s="12"/>
      <c r="C136" s="12"/>
      <c r="D136" s="12"/>
    </row>
    <row r="137" spans="1:4">
      <c r="A137" s="12"/>
      <c r="B137" s="12"/>
      <c r="C137" s="12"/>
      <c r="D137" s="12"/>
    </row>
    <row r="138" spans="1:4">
      <c r="A138" s="12"/>
      <c r="B138" s="12"/>
      <c r="C138" s="12"/>
      <c r="D138" s="12"/>
    </row>
    <row r="139" spans="1:4">
      <c r="A139" s="12"/>
      <c r="B139" s="12"/>
      <c r="C139" s="12"/>
      <c r="D139" s="12"/>
    </row>
    <row r="140" spans="1:4">
      <c r="A140" s="12"/>
      <c r="B140" s="12"/>
      <c r="C140" s="12"/>
      <c r="D140" s="12"/>
    </row>
    <row r="141" spans="1:4">
      <c r="A141" s="12"/>
      <c r="B141" s="12"/>
      <c r="C141" s="12"/>
      <c r="D141" s="12"/>
    </row>
    <row r="142" spans="1:4">
      <c r="A142" s="12"/>
      <c r="B142" s="12"/>
      <c r="C142" s="12"/>
      <c r="D142" s="12"/>
    </row>
    <row r="143" spans="1:4">
      <c r="A143" s="12"/>
      <c r="B143" s="12"/>
      <c r="C143" s="12"/>
      <c r="D143" s="12"/>
    </row>
    <row r="144" spans="1:4">
      <c r="A144" s="12"/>
      <c r="B144" s="12"/>
      <c r="C144" s="12"/>
      <c r="D144" s="12"/>
    </row>
    <row r="145" spans="1:4">
      <c r="A145" s="12"/>
      <c r="B145" s="12"/>
      <c r="C145" s="12"/>
      <c r="D145" s="12"/>
    </row>
    <row r="146" spans="1:4">
      <c r="A146" s="12"/>
      <c r="B146" s="12"/>
      <c r="C146" s="12"/>
      <c r="D146" s="12"/>
    </row>
    <row r="147" spans="1:4">
      <c r="A147" s="12"/>
      <c r="B147" s="12"/>
      <c r="C147" s="12"/>
      <c r="D147" s="12"/>
    </row>
    <row r="148" spans="1:4">
      <c r="A148" s="12"/>
      <c r="B148" s="12"/>
      <c r="C148" s="12"/>
      <c r="D148" s="12"/>
    </row>
    <row r="149" spans="1:4">
      <c r="A149" s="12"/>
      <c r="B149" s="12"/>
      <c r="C149" s="12"/>
      <c r="D149" s="12"/>
    </row>
    <row r="150" spans="1:4">
      <c r="A150" s="12"/>
      <c r="B150" s="12"/>
      <c r="C150" s="12"/>
      <c r="D150" s="12"/>
    </row>
    <row r="151" spans="1:4">
      <c r="A151" s="12"/>
      <c r="B151" s="12"/>
      <c r="C151" s="12"/>
      <c r="D151" s="12"/>
    </row>
    <row r="152" spans="1:4">
      <c r="A152" s="12"/>
      <c r="B152" s="12"/>
      <c r="C152" s="12"/>
      <c r="D152" s="12"/>
    </row>
    <row r="153" spans="1:4">
      <c r="A153" s="12"/>
      <c r="B153" s="12"/>
      <c r="C153" s="12"/>
      <c r="D153" s="12"/>
    </row>
    <row r="154" spans="1:4">
      <c r="A154" s="12"/>
      <c r="B154" s="12"/>
      <c r="C154" s="12"/>
      <c r="D154" s="12"/>
    </row>
    <row r="155" spans="1:4">
      <c r="A155" s="12"/>
      <c r="B155" s="12"/>
      <c r="C155" s="12"/>
      <c r="D155" s="12"/>
    </row>
    <row r="156" spans="1:4">
      <c r="A156" s="12"/>
      <c r="B156" s="12"/>
      <c r="C156" s="12"/>
      <c r="D156" s="12"/>
    </row>
    <row r="157" spans="1:4">
      <c r="A157" s="12"/>
      <c r="B157" s="12"/>
      <c r="C157" s="12"/>
      <c r="D157" s="12"/>
    </row>
    <row r="158" spans="1:4">
      <c r="A158" s="12"/>
      <c r="B158" s="12"/>
      <c r="C158" s="12"/>
      <c r="D158" s="12"/>
    </row>
    <row r="159" spans="1:4">
      <c r="A159" s="12"/>
      <c r="B159" s="12"/>
      <c r="C159" s="12"/>
      <c r="D159" s="12"/>
    </row>
    <row r="160" spans="1:4">
      <c r="A160" s="12"/>
      <c r="B160" s="12"/>
      <c r="C160" s="12"/>
      <c r="D160" s="12"/>
    </row>
    <row r="161" spans="1:4">
      <c r="A161" s="12"/>
      <c r="B161" s="12"/>
      <c r="C161" s="12"/>
      <c r="D161" s="12"/>
    </row>
    <row r="162" spans="1:4">
      <c r="A162" s="12"/>
      <c r="B162" s="12"/>
      <c r="C162" s="12"/>
      <c r="D162" s="12"/>
    </row>
    <row r="163" spans="1:4">
      <c r="A163" s="12"/>
      <c r="B163" s="12"/>
      <c r="C163" s="12"/>
      <c r="D163" s="12"/>
    </row>
    <row r="164" spans="1:4">
      <c r="A164" s="12"/>
      <c r="B164" s="12"/>
      <c r="C164" s="12"/>
      <c r="D164" s="12"/>
    </row>
    <row r="165" spans="1:4">
      <c r="A165" s="12"/>
      <c r="B165" s="12"/>
      <c r="C165" s="12"/>
      <c r="D165" s="12"/>
    </row>
    <row r="166" spans="1:4">
      <c r="A166" s="12"/>
      <c r="B166" s="12"/>
      <c r="C166" s="12"/>
      <c r="D166" s="12"/>
    </row>
    <row r="167" spans="1:4">
      <c r="A167" s="12"/>
      <c r="B167" s="12"/>
      <c r="C167" s="12"/>
      <c r="D167" s="12"/>
    </row>
    <row r="168" spans="1:4">
      <c r="A168" s="12"/>
      <c r="B168" s="12"/>
      <c r="C168" s="12"/>
      <c r="D168" s="12"/>
    </row>
    <row r="169" spans="1:4">
      <c r="A169" s="12"/>
      <c r="B169" s="12"/>
      <c r="C169" s="12"/>
      <c r="D169" s="12"/>
    </row>
    <row r="170" spans="1:4">
      <c r="A170" s="12"/>
      <c r="B170" s="12"/>
      <c r="C170" s="12"/>
      <c r="D170" s="12"/>
    </row>
    <row r="171" spans="1:4">
      <c r="A171" s="12"/>
      <c r="B171" s="12"/>
      <c r="C171" s="12"/>
      <c r="D171" s="12"/>
    </row>
    <row r="172" spans="1:4">
      <c r="A172" s="12"/>
      <c r="B172" s="12"/>
      <c r="C172" s="12"/>
      <c r="D172" s="12"/>
    </row>
    <row r="173" spans="1:4">
      <c r="A173" s="12"/>
      <c r="B173" s="12"/>
      <c r="C173" s="12"/>
      <c r="D173" s="12"/>
    </row>
    <row r="174" spans="1:4">
      <c r="A174" s="12"/>
      <c r="B174" s="12"/>
      <c r="C174" s="12"/>
      <c r="D174" s="12"/>
    </row>
    <row r="175" spans="1:4">
      <c r="A175" s="12"/>
      <c r="B175" s="12"/>
      <c r="C175" s="12"/>
      <c r="D175" s="12"/>
    </row>
    <row r="176" spans="1:4">
      <c r="A176" s="12"/>
      <c r="B176" s="12"/>
      <c r="C176" s="12"/>
      <c r="D176" s="12"/>
    </row>
    <row r="177" spans="1:4">
      <c r="A177" s="12"/>
      <c r="B177" s="12"/>
      <c r="C177" s="12"/>
      <c r="D177" s="12"/>
    </row>
    <row r="178" spans="1:4">
      <c r="A178" s="12"/>
      <c r="B178" s="12"/>
      <c r="C178" s="12"/>
      <c r="D178" s="12"/>
    </row>
    <row r="179" spans="1:4">
      <c r="A179" s="12"/>
      <c r="B179" s="12"/>
      <c r="C179" s="12"/>
      <c r="D179" s="12"/>
    </row>
    <row r="180" spans="1:4">
      <c r="A180" s="12"/>
      <c r="B180" s="12"/>
      <c r="C180" s="12"/>
      <c r="D180" s="12"/>
    </row>
    <row r="181" spans="1:4">
      <c r="A181" s="12"/>
      <c r="B181" s="12"/>
      <c r="C181" s="12"/>
      <c r="D181" s="12"/>
    </row>
    <row r="182" spans="1:4">
      <c r="A182" s="12"/>
      <c r="B182" s="12"/>
      <c r="C182" s="12"/>
      <c r="D182" s="12"/>
    </row>
    <row r="183" spans="1:4">
      <c r="A183" s="12"/>
      <c r="B183" s="12"/>
      <c r="C183" s="12"/>
      <c r="D183" s="12"/>
    </row>
    <row r="184" spans="1:4">
      <c r="A184" s="12"/>
      <c r="B184" s="12"/>
      <c r="C184" s="12"/>
      <c r="D184" s="12"/>
    </row>
    <row r="185" spans="1:4">
      <c r="A185" s="12"/>
      <c r="B185" s="12"/>
      <c r="C185" s="12"/>
      <c r="D185" s="12"/>
    </row>
    <row r="186" spans="1:4">
      <c r="A186" s="12"/>
      <c r="B186" s="12"/>
      <c r="C186" s="12"/>
      <c r="D186" s="12"/>
    </row>
    <row r="187" spans="1:4">
      <c r="A187" s="12"/>
      <c r="B187" s="12"/>
      <c r="C187" s="12"/>
      <c r="D187" s="12"/>
    </row>
    <row r="188" spans="1:4">
      <c r="A188" s="12"/>
      <c r="B188" s="12"/>
      <c r="C188" s="12"/>
      <c r="D188" s="12"/>
    </row>
    <row r="189" spans="1:4">
      <c r="A189" s="12"/>
      <c r="B189" s="12"/>
      <c r="C189" s="12"/>
      <c r="D189" s="12"/>
    </row>
    <row r="190" spans="1:4">
      <c r="A190" s="12"/>
      <c r="B190" s="12"/>
      <c r="C190" s="12"/>
      <c r="D190" s="12"/>
    </row>
    <row r="191" spans="1:4">
      <c r="A191" s="12"/>
      <c r="B191" s="12"/>
      <c r="C191" s="12"/>
      <c r="D191" s="12"/>
    </row>
    <row r="192" spans="1:4">
      <c r="A192" s="12"/>
      <c r="B192" s="12"/>
      <c r="C192" s="12"/>
      <c r="D192" s="12"/>
    </row>
    <row r="193" spans="1:4">
      <c r="A193" s="12"/>
      <c r="B193" s="12"/>
      <c r="C193" s="12"/>
      <c r="D193" s="12"/>
    </row>
    <row r="194" spans="1:4">
      <c r="A194" s="12"/>
      <c r="B194" s="12"/>
      <c r="C194" s="12"/>
      <c r="D194" s="12"/>
    </row>
    <row r="195" spans="1:4">
      <c r="A195" s="12"/>
      <c r="B195" s="12"/>
      <c r="C195" s="12"/>
      <c r="D195" s="12"/>
    </row>
    <row r="196" spans="1:4">
      <c r="A196" s="12"/>
      <c r="B196" s="12"/>
      <c r="C196" s="12"/>
      <c r="D196" s="12"/>
    </row>
    <row r="197" spans="1:4">
      <c r="A197" s="12"/>
      <c r="B197" s="12"/>
      <c r="C197" s="12"/>
      <c r="D197" s="12"/>
    </row>
    <row r="198" spans="1:4">
      <c r="A198" s="12"/>
      <c r="B198" s="12"/>
      <c r="C198" s="12"/>
      <c r="D198" s="12"/>
    </row>
    <row r="199" spans="1:4">
      <c r="A199" s="12"/>
      <c r="B199" s="12"/>
      <c r="C199" s="12"/>
      <c r="D199" s="12"/>
    </row>
    <row r="200" spans="1:4">
      <c r="A200" s="12"/>
      <c r="B200" s="12"/>
      <c r="C200" s="12"/>
      <c r="D200" s="12"/>
    </row>
    <row r="201" spans="1:4">
      <c r="A201" s="12"/>
      <c r="B201" s="12"/>
      <c r="C201" s="12"/>
      <c r="D201" s="12"/>
    </row>
    <row r="202" spans="1:4">
      <c r="A202" s="12"/>
      <c r="B202" s="12"/>
      <c r="C202" s="12"/>
      <c r="D202" s="12"/>
    </row>
    <row r="203" spans="1:4">
      <c r="A203" s="12"/>
      <c r="B203" s="12"/>
      <c r="C203" s="12"/>
      <c r="D203" s="12"/>
    </row>
    <row r="204" spans="1:4">
      <c r="A204" s="12"/>
      <c r="B204" s="12"/>
      <c r="C204" s="12"/>
      <c r="D204" s="12"/>
    </row>
    <row r="205" spans="1:4">
      <c r="A205" s="12"/>
      <c r="B205" s="12"/>
      <c r="C205" s="12"/>
      <c r="D205" s="12"/>
    </row>
    <row r="206" spans="1:4">
      <c r="A206" s="12"/>
      <c r="B206" s="12"/>
      <c r="C206" s="12"/>
      <c r="D206" s="12"/>
    </row>
    <row r="207" spans="1:4">
      <c r="A207" s="12"/>
      <c r="B207" s="12"/>
      <c r="C207" s="12"/>
      <c r="D207" s="12"/>
    </row>
    <row r="208" spans="1:4">
      <c r="A208" s="12"/>
      <c r="B208" s="12"/>
      <c r="C208" s="12"/>
      <c r="D208" s="12"/>
    </row>
    <row r="209" spans="1:4">
      <c r="A209" s="12"/>
      <c r="B209" s="12"/>
      <c r="C209" s="12"/>
      <c r="D209" s="12"/>
    </row>
    <row r="210" spans="1:4">
      <c r="A210" s="12"/>
      <c r="B210" s="12"/>
      <c r="C210" s="12"/>
      <c r="D210" s="12"/>
    </row>
    <row r="211" spans="1:4">
      <c r="A211" s="12"/>
      <c r="B211" s="12"/>
      <c r="C211" s="12"/>
      <c r="D211" s="12"/>
    </row>
    <row r="212" spans="1:4">
      <c r="A212" s="12"/>
      <c r="B212" s="12"/>
      <c r="C212" s="12"/>
      <c r="D212" s="12"/>
    </row>
    <row r="213" spans="1:4">
      <c r="A213" s="12"/>
      <c r="B213" s="12"/>
      <c r="C213" s="12"/>
      <c r="D213" s="12"/>
    </row>
    <row r="214" spans="1:4">
      <c r="A214" s="12"/>
      <c r="B214" s="12"/>
      <c r="C214" s="12"/>
      <c r="D214" s="12"/>
    </row>
    <row r="215" spans="1:4">
      <c r="A215" s="12"/>
      <c r="B215" s="12"/>
      <c r="C215" s="12"/>
      <c r="D215" s="12"/>
    </row>
    <row r="216" spans="1:4">
      <c r="A216" s="12"/>
      <c r="B216" s="12"/>
      <c r="C216" s="12"/>
      <c r="D216" s="12"/>
    </row>
    <row r="217" spans="1:4">
      <c r="A217" s="12"/>
      <c r="B217" s="12"/>
      <c r="C217" s="12"/>
      <c r="D217" s="12"/>
    </row>
    <row r="218" spans="1:4">
      <c r="A218" s="12"/>
      <c r="B218" s="12"/>
      <c r="C218" s="12"/>
      <c r="D218" s="12"/>
    </row>
    <row r="219" spans="1:4">
      <c r="A219" s="12"/>
      <c r="B219" s="12"/>
      <c r="C219" s="12"/>
      <c r="D219" s="12"/>
    </row>
    <row r="220" spans="1:4">
      <c r="A220" s="12"/>
      <c r="B220" s="12"/>
      <c r="C220" s="12"/>
      <c r="D220" s="12"/>
    </row>
    <row r="221" spans="1:4">
      <c r="A221" s="12"/>
      <c r="B221" s="12"/>
      <c r="C221" s="12"/>
      <c r="D221" s="12"/>
    </row>
    <row r="222" spans="1:4">
      <c r="A222" s="12"/>
      <c r="B222" s="12"/>
      <c r="C222" s="12"/>
      <c r="D222" s="12"/>
    </row>
    <row r="223" spans="1:4">
      <c r="A223" s="12"/>
      <c r="B223" s="12"/>
      <c r="C223" s="12"/>
      <c r="D223" s="12"/>
    </row>
    <row r="224" spans="1:4">
      <c r="A224" s="12"/>
      <c r="B224" s="12"/>
      <c r="C224" s="12"/>
      <c r="D224" s="12"/>
    </row>
    <row r="225" spans="1:4">
      <c r="A225" s="12"/>
      <c r="B225" s="12"/>
      <c r="C225" s="12"/>
      <c r="D225" s="12"/>
    </row>
    <row r="226" spans="1:4">
      <c r="A226" s="12"/>
      <c r="B226" s="12"/>
      <c r="C226" s="12"/>
      <c r="D226" s="12"/>
    </row>
    <row r="227" spans="1:4">
      <c r="A227" s="12"/>
      <c r="B227" s="12"/>
      <c r="C227" s="12"/>
      <c r="D227" s="12"/>
    </row>
    <row r="228" spans="1:4">
      <c r="A228" s="12"/>
      <c r="B228" s="12"/>
      <c r="C228" s="12"/>
      <c r="D228" s="12"/>
    </row>
    <row r="229" spans="1:4">
      <c r="A229" s="12"/>
      <c r="B229" s="12"/>
      <c r="C229" s="12"/>
      <c r="D229" s="12"/>
    </row>
    <row r="230" spans="1:4">
      <c r="A230" s="12"/>
      <c r="B230" s="12"/>
      <c r="C230" s="12"/>
      <c r="D230" s="12"/>
    </row>
    <row r="231" spans="1:4">
      <c r="A231" s="12"/>
      <c r="B231" s="12"/>
      <c r="C231" s="12"/>
      <c r="D231" s="12"/>
    </row>
    <row r="232" spans="1:4">
      <c r="A232" s="12"/>
      <c r="B232" s="12"/>
      <c r="C232" s="12"/>
      <c r="D232" s="12"/>
    </row>
    <row r="233" spans="1:4">
      <c r="A233" s="12"/>
      <c r="B233" s="12"/>
      <c r="C233" s="12"/>
      <c r="D233" s="12"/>
    </row>
    <row r="234" spans="1:4">
      <c r="A234" s="12"/>
      <c r="B234" s="12"/>
      <c r="C234" s="12"/>
      <c r="D234" s="12"/>
    </row>
    <row r="235" spans="1:4">
      <c r="A235" s="12"/>
      <c r="B235" s="12"/>
      <c r="C235" s="12"/>
      <c r="D235" s="12"/>
    </row>
    <row r="236" spans="1:4">
      <c r="A236" s="12"/>
      <c r="B236" s="12"/>
      <c r="C236" s="12"/>
      <c r="D236" s="12"/>
    </row>
    <row r="237" spans="1:4">
      <c r="A237" s="12"/>
      <c r="B237" s="12"/>
      <c r="C237" s="12"/>
      <c r="D237" s="12"/>
    </row>
    <row r="238" spans="1:4">
      <c r="A238" s="12"/>
      <c r="B238" s="12"/>
      <c r="C238" s="12"/>
      <c r="D238" s="12"/>
    </row>
    <row r="239" spans="1:4">
      <c r="A239" s="12"/>
      <c r="B239" s="12"/>
      <c r="C239" s="12"/>
      <c r="D239" s="12"/>
    </row>
    <row r="240" spans="1:4">
      <c r="A240" s="12"/>
      <c r="B240" s="12"/>
      <c r="C240" s="12"/>
      <c r="D240" s="12"/>
    </row>
    <row r="241" spans="1:4">
      <c r="A241" s="12"/>
      <c r="B241" s="12"/>
      <c r="C241" s="12"/>
      <c r="D241" s="12"/>
    </row>
    <row r="242" spans="1:4">
      <c r="A242" s="12"/>
      <c r="B242" s="12"/>
      <c r="C242" s="12"/>
      <c r="D242" s="12"/>
    </row>
    <row r="243" spans="1:4">
      <c r="A243" s="12"/>
      <c r="B243" s="12"/>
      <c r="C243" s="12"/>
      <c r="D243" s="12"/>
    </row>
    <row r="244" spans="1:4">
      <c r="A244" s="12"/>
      <c r="B244" s="12"/>
      <c r="C244" s="12"/>
      <c r="D244" s="12"/>
    </row>
    <row r="245" spans="1:4">
      <c r="A245" s="12"/>
      <c r="B245" s="12"/>
      <c r="C245" s="12"/>
      <c r="D245" s="12"/>
    </row>
    <row r="246" spans="1:4">
      <c r="A246" s="12"/>
      <c r="B246" s="12"/>
      <c r="C246" s="12"/>
      <c r="D246" s="12"/>
    </row>
    <row r="247" spans="1:4">
      <c r="A247" s="12"/>
      <c r="B247" s="12"/>
      <c r="C247" s="12"/>
      <c r="D247" s="12"/>
    </row>
    <row r="248" spans="1:4">
      <c r="A248" s="12"/>
      <c r="B248" s="12"/>
      <c r="C248" s="12"/>
      <c r="D248" s="12"/>
    </row>
    <row r="249" spans="1:4">
      <c r="A249" s="12"/>
      <c r="B249" s="12"/>
      <c r="C249" s="12"/>
      <c r="D249" s="12"/>
    </row>
    <row r="250" spans="1:4">
      <c r="A250" s="12"/>
      <c r="B250" s="12"/>
      <c r="C250" s="12"/>
      <c r="D250" s="12"/>
    </row>
    <row r="251" spans="1:4">
      <c r="A251" s="12"/>
      <c r="B251" s="12"/>
      <c r="C251" s="12"/>
      <c r="D251" s="12"/>
    </row>
    <row r="252" spans="1:4">
      <c r="A252" s="12"/>
      <c r="B252" s="12"/>
      <c r="C252" s="12"/>
      <c r="D252" s="12"/>
    </row>
    <row r="253" spans="1:4">
      <c r="A253" s="12"/>
      <c r="B253" s="12"/>
      <c r="C253" s="12"/>
      <c r="D253" s="12"/>
    </row>
    <row r="254" spans="1:4">
      <c r="A254" s="12"/>
      <c r="B254" s="12"/>
      <c r="C254" s="12"/>
      <c r="D254" s="12"/>
    </row>
    <row r="255" spans="1:4">
      <c r="A255" s="12"/>
      <c r="B255" s="12"/>
      <c r="C255" s="12"/>
      <c r="D255" s="12"/>
    </row>
    <row r="256" spans="1:4">
      <c r="A256" s="12"/>
      <c r="B256" s="12"/>
      <c r="C256" s="12"/>
      <c r="D256" s="12"/>
    </row>
    <row r="257" spans="1:4">
      <c r="A257" s="12"/>
      <c r="B257" s="12"/>
      <c r="C257" s="12"/>
      <c r="D257" s="12"/>
    </row>
    <row r="258" spans="1:4">
      <c r="A258" s="12"/>
      <c r="B258" s="12"/>
      <c r="C258" s="12"/>
      <c r="D258" s="12"/>
    </row>
    <row r="259" spans="1:4">
      <c r="A259" s="12"/>
      <c r="B259" s="12"/>
      <c r="C259" s="12"/>
      <c r="D259" s="12"/>
    </row>
    <row r="260" spans="1:4">
      <c r="A260" s="12"/>
      <c r="B260" s="12"/>
      <c r="C260" s="12"/>
      <c r="D260" s="12"/>
    </row>
    <row r="261" spans="1:4">
      <c r="A261" s="12"/>
      <c r="B261" s="12"/>
      <c r="C261" s="12"/>
      <c r="D261" s="12"/>
    </row>
    <row r="262" spans="1:4">
      <c r="A262" s="12"/>
      <c r="B262" s="12"/>
      <c r="C262" s="12"/>
      <c r="D262" s="12"/>
    </row>
    <row r="263" spans="1:4">
      <c r="A263" s="12"/>
      <c r="B263" s="12"/>
      <c r="C263" s="12"/>
      <c r="D263" s="12"/>
    </row>
    <row r="264" spans="1:4">
      <c r="A264" s="12"/>
      <c r="B264" s="12"/>
      <c r="C264" s="12"/>
      <c r="D264" s="12"/>
    </row>
    <row r="265" spans="1:4">
      <c r="A265" s="12"/>
      <c r="B265" s="12"/>
      <c r="C265" s="12"/>
      <c r="D265" s="12"/>
    </row>
    <row r="266" spans="1:4">
      <c r="A266" s="12"/>
      <c r="B266" s="12"/>
      <c r="C266" s="12"/>
      <c r="D266" s="12"/>
    </row>
    <row r="267" spans="1:4">
      <c r="A267" s="12"/>
      <c r="B267" s="12"/>
      <c r="C267" s="12"/>
      <c r="D267" s="12"/>
    </row>
    <row r="268" spans="1:4">
      <c r="A268" s="12"/>
      <c r="B268" s="12"/>
      <c r="C268" s="12"/>
      <c r="D268" s="12"/>
    </row>
    <row r="269" spans="1:4">
      <c r="A269" s="12"/>
      <c r="B269" s="12"/>
      <c r="C269" s="12"/>
      <c r="D269" s="12"/>
    </row>
    <row r="270" spans="1:4">
      <c r="A270" s="12"/>
      <c r="B270" s="12"/>
      <c r="C270" s="12"/>
      <c r="D270" s="12"/>
    </row>
    <row r="271" spans="1:4">
      <c r="A271" s="12"/>
      <c r="B271" s="12"/>
      <c r="C271" s="12"/>
      <c r="D271" s="12"/>
    </row>
    <row r="272" spans="1:4">
      <c r="A272" s="12"/>
      <c r="B272" s="12"/>
      <c r="C272" s="12"/>
      <c r="D272" s="12"/>
    </row>
    <row r="273" spans="1:4">
      <c r="A273" s="12"/>
      <c r="B273" s="12"/>
      <c r="C273" s="12"/>
      <c r="D273" s="12"/>
    </row>
    <row r="274" spans="1:4">
      <c r="A274" s="12"/>
      <c r="B274" s="12"/>
      <c r="C274" s="12"/>
      <c r="D274" s="12"/>
    </row>
    <row r="275" spans="1:4">
      <c r="A275" s="12"/>
      <c r="B275" s="12"/>
      <c r="C275" s="12"/>
      <c r="D275" s="12"/>
    </row>
    <row r="276" spans="1:4">
      <c r="A276" s="12"/>
      <c r="B276" s="12"/>
      <c r="C276" s="12"/>
      <c r="D276" s="12"/>
    </row>
    <row r="277" spans="1:4">
      <c r="A277" s="12"/>
      <c r="B277" s="12"/>
      <c r="C277" s="12"/>
      <c r="D277" s="12"/>
    </row>
    <row r="278" spans="1:4">
      <c r="A278" s="12"/>
      <c r="B278" s="12"/>
      <c r="C278" s="12"/>
      <c r="D278" s="12"/>
    </row>
    <row r="279" spans="1:4">
      <c r="A279" s="12"/>
      <c r="B279" s="12"/>
      <c r="C279" s="12"/>
      <c r="D279" s="12"/>
    </row>
    <row r="280" spans="1:4">
      <c r="A280" s="12"/>
      <c r="B280" s="12"/>
      <c r="C280" s="12"/>
      <c r="D280" s="12"/>
    </row>
    <row r="281" spans="1:4">
      <c r="A281" s="12"/>
      <c r="B281" s="12"/>
      <c r="C281" s="12"/>
      <c r="D281" s="12"/>
    </row>
    <row r="282" spans="1:4">
      <c r="A282" s="12"/>
      <c r="B282" s="12"/>
      <c r="C282" s="12"/>
      <c r="D282" s="12"/>
    </row>
    <row r="283" spans="1:4">
      <c r="A283" s="12"/>
      <c r="B283" s="12"/>
      <c r="C283" s="12"/>
      <c r="D283" s="12"/>
    </row>
    <row r="284" spans="1:4">
      <c r="A284" s="12"/>
      <c r="B284" s="12"/>
      <c r="C284" s="12"/>
      <c r="D284" s="12"/>
    </row>
    <row r="285" spans="1:4">
      <c r="A285" s="12"/>
      <c r="B285" s="12"/>
      <c r="C285" s="12"/>
      <c r="D285" s="12"/>
    </row>
    <row r="286" spans="1:4">
      <c r="A286" s="12"/>
      <c r="B286" s="12"/>
      <c r="C286" s="12"/>
      <c r="D286" s="12"/>
    </row>
    <row r="287" spans="1:4">
      <c r="A287" s="12"/>
      <c r="B287" s="12"/>
      <c r="C287" s="12"/>
      <c r="D287" s="12"/>
    </row>
    <row r="288" spans="1:4">
      <c r="A288" s="12"/>
      <c r="B288" s="12"/>
      <c r="C288" s="12"/>
      <c r="D288" s="12"/>
    </row>
    <row r="289" spans="1:4">
      <c r="A289" s="12"/>
      <c r="B289" s="12"/>
      <c r="C289" s="12"/>
      <c r="D289" s="12"/>
    </row>
    <row r="290" spans="1:4">
      <c r="A290" s="12"/>
      <c r="B290" s="12"/>
      <c r="C290" s="12"/>
      <c r="D290" s="12"/>
    </row>
    <row r="291" spans="1:4">
      <c r="A291" s="12"/>
      <c r="B291" s="12"/>
      <c r="C291" s="12"/>
      <c r="D291" s="12"/>
    </row>
    <row r="292" spans="1:4">
      <c r="A292" s="12"/>
      <c r="B292" s="12"/>
      <c r="C292" s="12"/>
      <c r="D292" s="12"/>
    </row>
    <row r="293" spans="1:4">
      <c r="A293" s="12"/>
      <c r="B293" s="12"/>
      <c r="C293" s="12"/>
      <c r="D293" s="12"/>
    </row>
    <row r="294" spans="1:4">
      <c r="A294" s="12"/>
      <c r="B294" s="12"/>
      <c r="C294" s="12"/>
      <c r="D294" s="12"/>
    </row>
    <row r="295" spans="1:4">
      <c r="A295" s="12"/>
      <c r="B295" s="12"/>
      <c r="C295" s="12"/>
      <c r="D295" s="12"/>
    </row>
    <row r="296" spans="1:4">
      <c r="A296" s="12"/>
      <c r="B296" s="12"/>
      <c r="C296" s="12"/>
      <c r="D296" s="12"/>
    </row>
    <row r="297" spans="1:4">
      <c r="A297" s="12"/>
      <c r="B297" s="12"/>
      <c r="C297" s="12"/>
      <c r="D297" s="12"/>
    </row>
    <row r="298" spans="1:4">
      <c r="A298" s="12"/>
      <c r="B298" s="12"/>
      <c r="C298" s="12"/>
      <c r="D298" s="12"/>
    </row>
    <row r="299" spans="1:4">
      <c r="A299" s="12"/>
      <c r="B299" s="12"/>
      <c r="C299" s="12"/>
      <c r="D299" s="12"/>
    </row>
    <row r="300" spans="1:4">
      <c r="A300" s="12"/>
      <c r="B300" s="12"/>
      <c r="C300" s="12"/>
      <c r="D300" s="12"/>
    </row>
    <row r="301" spans="1:4">
      <c r="A301" s="12"/>
      <c r="B301" s="12"/>
      <c r="C301" s="12"/>
      <c r="D301" s="12"/>
    </row>
    <row r="302" spans="1:4">
      <c r="A302" s="12"/>
      <c r="B302" s="12"/>
      <c r="C302" s="12"/>
      <c r="D302" s="12"/>
    </row>
    <row r="303" spans="1:4">
      <c r="A303" s="12"/>
      <c r="B303" s="12"/>
      <c r="C303" s="12"/>
      <c r="D303" s="12"/>
    </row>
    <row r="304" spans="1:4">
      <c r="A304" s="12"/>
      <c r="B304" s="12"/>
      <c r="C304" s="12"/>
      <c r="D304" s="12"/>
    </row>
    <row r="305" spans="1:4">
      <c r="A305" s="12"/>
      <c r="B305" s="12"/>
      <c r="C305" s="12"/>
      <c r="D305" s="12"/>
    </row>
    <row r="306" spans="1:4">
      <c r="A306" s="12"/>
      <c r="B306" s="12"/>
      <c r="C306" s="12"/>
      <c r="D306" s="12"/>
    </row>
    <row r="307" spans="1:4">
      <c r="A307" s="12"/>
      <c r="B307" s="12"/>
      <c r="C307" s="12"/>
      <c r="D307" s="12"/>
    </row>
    <row r="308" spans="1:4">
      <c r="A308" s="12"/>
      <c r="B308" s="12"/>
      <c r="C308" s="12"/>
      <c r="D308" s="12"/>
    </row>
    <row r="309" spans="1:4">
      <c r="A309" s="12"/>
      <c r="B309" s="12"/>
      <c r="C309" s="12"/>
      <c r="D309" s="12"/>
    </row>
    <row r="310" spans="1:4">
      <c r="A310" s="12"/>
      <c r="B310" s="12"/>
      <c r="C310" s="12"/>
      <c r="D310" s="12"/>
    </row>
    <row r="311" spans="1:4">
      <c r="A311" s="12"/>
      <c r="B311" s="12"/>
      <c r="C311" s="12"/>
      <c r="D311" s="12"/>
    </row>
    <row r="312" spans="1:4">
      <c r="A312" s="12"/>
      <c r="B312" s="12"/>
      <c r="C312" s="12"/>
      <c r="D312" s="12"/>
    </row>
    <row r="313" spans="1:4">
      <c r="A313" s="12"/>
      <c r="B313" s="12"/>
      <c r="C313" s="12"/>
      <c r="D313" s="12"/>
    </row>
    <row r="314" spans="1:4">
      <c r="A314" s="12"/>
      <c r="B314" s="12"/>
      <c r="C314" s="12"/>
      <c r="D314" s="12"/>
    </row>
    <row r="315" spans="1:4">
      <c r="A315" s="12"/>
      <c r="B315" s="12"/>
      <c r="C315" s="12"/>
      <c r="D315" s="12"/>
    </row>
    <row r="316" spans="1:4">
      <c r="A316" s="12"/>
      <c r="B316" s="12"/>
      <c r="C316" s="12"/>
      <c r="D316" s="12"/>
    </row>
    <row r="317" spans="1:4">
      <c r="A317" s="12"/>
      <c r="B317" s="12"/>
      <c r="C317" s="12"/>
      <c r="D317" s="12"/>
    </row>
    <row r="318" spans="1:4">
      <c r="A318" s="12"/>
      <c r="B318" s="12"/>
      <c r="C318" s="12"/>
      <c r="D318" s="12"/>
    </row>
    <row r="319" spans="1:4">
      <c r="A319" s="12"/>
      <c r="B319" s="12"/>
      <c r="C319" s="12"/>
      <c r="D319" s="12"/>
    </row>
    <row r="320" spans="1:4">
      <c r="A320" s="12"/>
      <c r="B320" s="12"/>
      <c r="C320" s="12"/>
      <c r="D320" s="12"/>
    </row>
    <row r="321" spans="1:4">
      <c r="A321" s="12"/>
      <c r="B321" s="12"/>
      <c r="C321" s="12"/>
      <c r="D321" s="12"/>
    </row>
    <row r="322" spans="1:4">
      <c r="A322" s="12"/>
      <c r="B322" s="12"/>
      <c r="C322" s="12"/>
      <c r="D322" s="12"/>
    </row>
    <row r="323" spans="1:4">
      <c r="A323" s="12"/>
      <c r="B323" s="12"/>
      <c r="C323" s="12"/>
      <c r="D323" s="12"/>
    </row>
    <row r="324" spans="1:4">
      <c r="A324" s="12"/>
      <c r="B324" s="12"/>
      <c r="C324" s="12"/>
      <c r="D324" s="12"/>
    </row>
    <row r="325" spans="1:4">
      <c r="A325" s="12"/>
      <c r="B325" s="12"/>
      <c r="C325" s="12"/>
      <c r="D325" s="12"/>
    </row>
    <row r="326" spans="1:4">
      <c r="A326" s="12"/>
      <c r="B326" s="12"/>
      <c r="C326" s="12"/>
      <c r="D326" s="12"/>
    </row>
    <row r="327" spans="1:4">
      <c r="A327" s="12"/>
      <c r="B327" s="12"/>
      <c r="C327" s="12"/>
      <c r="D327" s="12"/>
    </row>
    <row r="328" spans="1:4">
      <c r="A328" s="12"/>
      <c r="B328" s="12"/>
      <c r="C328" s="12"/>
      <c r="D328" s="12"/>
    </row>
    <row r="329" spans="1:4">
      <c r="A329" s="12"/>
      <c r="B329" s="12"/>
      <c r="C329" s="12"/>
      <c r="D329" s="12"/>
    </row>
    <row r="330" spans="1:4">
      <c r="A330" s="12"/>
      <c r="B330" s="12"/>
      <c r="C330" s="12"/>
      <c r="D330" s="12"/>
    </row>
    <row r="331" spans="1:4">
      <c r="A331" s="12"/>
      <c r="B331" s="12"/>
      <c r="C331" s="12"/>
      <c r="D331" s="12"/>
    </row>
    <row r="332" spans="1:4">
      <c r="A332" s="12"/>
      <c r="B332" s="12"/>
      <c r="C332" s="12"/>
      <c r="D332" s="12"/>
    </row>
    <row r="333" spans="1:4">
      <c r="A333" s="12"/>
      <c r="B333" s="12"/>
      <c r="C333" s="12"/>
      <c r="D333" s="12"/>
    </row>
    <row r="334" spans="1:4">
      <c r="A334" s="12"/>
      <c r="B334" s="12"/>
      <c r="C334" s="12"/>
      <c r="D334" s="12"/>
    </row>
    <row r="335" spans="1:4">
      <c r="A335" s="12"/>
      <c r="B335" s="12"/>
      <c r="C335" s="12"/>
      <c r="D335" s="12"/>
    </row>
    <row r="336" spans="1:4">
      <c r="A336" s="12"/>
      <c r="B336" s="12"/>
      <c r="C336" s="12"/>
      <c r="D336" s="12"/>
    </row>
    <row r="337" spans="1:4">
      <c r="A337" s="12"/>
      <c r="B337" s="12"/>
      <c r="C337" s="12"/>
      <c r="D337" s="12"/>
    </row>
    <row r="338" spans="1:4">
      <c r="A338" s="12"/>
      <c r="B338" s="12"/>
      <c r="C338" s="12"/>
      <c r="D338" s="12"/>
    </row>
    <row r="339" spans="1:4">
      <c r="A339" s="12"/>
      <c r="B339" s="12"/>
      <c r="C339" s="12"/>
      <c r="D339" s="12"/>
    </row>
    <row r="340" spans="1:4">
      <c r="A340" s="12"/>
      <c r="B340" s="12"/>
      <c r="C340" s="12"/>
      <c r="D340" s="12"/>
    </row>
    <row r="341" spans="1:4">
      <c r="A341" s="12"/>
      <c r="B341" s="12"/>
      <c r="C341" s="12"/>
      <c r="D341" s="12"/>
    </row>
    <row r="342" spans="1:4">
      <c r="A342" s="12"/>
      <c r="B342" s="12"/>
      <c r="C342" s="12"/>
      <c r="D342" s="12"/>
    </row>
    <row r="343" spans="1:4">
      <c r="A343" s="12"/>
      <c r="B343" s="12"/>
      <c r="C343" s="12"/>
      <c r="D343" s="12"/>
    </row>
    <row r="344" spans="1:4">
      <c r="A344" s="12"/>
      <c r="B344" s="12"/>
      <c r="C344" s="12"/>
      <c r="D344" s="12"/>
    </row>
    <row r="345" spans="1:4">
      <c r="A345" s="12"/>
      <c r="B345" s="12"/>
      <c r="C345" s="12"/>
      <c r="D345" s="12"/>
    </row>
    <row r="346" spans="1:4">
      <c r="A346" s="12"/>
      <c r="B346" s="12"/>
      <c r="C346" s="12"/>
      <c r="D346" s="12"/>
    </row>
    <row r="347" spans="1:4">
      <c r="A347" s="12"/>
      <c r="B347" s="12"/>
      <c r="C347" s="12"/>
      <c r="D347" s="12"/>
    </row>
    <row r="348" spans="1:4">
      <c r="A348" s="12"/>
      <c r="B348" s="12"/>
      <c r="C348" s="12"/>
      <c r="D348" s="12"/>
    </row>
    <row r="349" spans="1:4">
      <c r="A349" s="12"/>
      <c r="B349" s="12"/>
      <c r="C349" s="12"/>
      <c r="D349" s="12"/>
    </row>
    <row r="350" spans="1:4">
      <c r="A350" s="12"/>
      <c r="B350" s="12"/>
      <c r="C350" s="12"/>
      <c r="D350" s="12"/>
    </row>
    <row r="351" spans="1:4">
      <c r="A351" s="12"/>
      <c r="B351" s="12"/>
      <c r="C351" s="12"/>
      <c r="D351" s="12"/>
    </row>
    <row r="352" spans="1:4">
      <c r="A352" s="12"/>
      <c r="B352" s="12"/>
      <c r="C352" s="12"/>
      <c r="D352" s="12"/>
    </row>
    <row r="353" spans="1:4">
      <c r="A353" s="12"/>
      <c r="B353" s="12"/>
      <c r="C353" s="12"/>
      <c r="D353" s="12"/>
    </row>
    <row r="354" spans="1:4">
      <c r="A354" s="12"/>
      <c r="B354" s="12"/>
      <c r="C354" s="12"/>
      <c r="D354" s="12"/>
    </row>
    <row r="355" spans="1:4">
      <c r="A355" s="12"/>
      <c r="B355" s="12"/>
      <c r="C355" s="12"/>
      <c r="D355" s="12"/>
    </row>
    <row r="356" spans="1:4">
      <c r="A356" s="12"/>
      <c r="B356" s="12"/>
      <c r="C356" s="12"/>
      <c r="D356" s="12"/>
    </row>
    <row r="357" spans="1:4">
      <c r="A357" s="12"/>
      <c r="B357" s="12"/>
      <c r="C357" s="12"/>
      <c r="D357" s="12"/>
    </row>
    <row r="358" spans="1:4">
      <c r="A358" s="12"/>
      <c r="B358" s="12"/>
      <c r="C358" s="12"/>
      <c r="D358" s="12"/>
    </row>
    <row r="359" spans="1:4">
      <c r="A359" s="12"/>
      <c r="B359" s="12"/>
      <c r="C359" s="12"/>
      <c r="D359" s="12"/>
    </row>
    <row r="360" spans="1:4">
      <c r="A360" s="12"/>
      <c r="B360" s="12"/>
      <c r="C360" s="12"/>
      <c r="D360" s="12"/>
    </row>
    <row r="361" spans="1:4">
      <c r="A361" s="12"/>
      <c r="B361" s="12"/>
      <c r="C361" s="12"/>
      <c r="D361" s="12"/>
    </row>
    <row r="362" spans="1:4">
      <c r="A362" s="12"/>
      <c r="B362" s="12"/>
      <c r="C362" s="12"/>
      <c r="D362" s="12"/>
    </row>
    <row r="363" spans="1:4">
      <c r="A363" s="12"/>
      <c r="B363" s="12"/>
      <c r="C363" s="12"/>
      <c r="D363" s="12"/>
    </row>
    <row r="364" spans="1:4">
      <c r="A364" s="12"/>
      <c r="B364" s="12"/>
      <c r="C364" s="12"/>
      <c r="D364" s="12"/>
    </row>
    <row r="365" spans="1:4">
      <c r="A365" s="12"/>
      <c r="B365" s="12"/>
      <c r="C365" s="12"/>
      <c r="D365" s="12"/>
    </row>
    <row r="366" spans="1:4">
      <c r="A366" s="12"/>
      <c r="B366" s="12"/>
      <c r="C366" s="12"/>
      <c r="D366" s="12"/>
    </row>
    <row r="367" spans="1:4">
      <c r="A367" s="12"/>
      <c r="B367" s="12"/>
      <c r="C367" s="12"/>
      <c r="D367" s="12"/>
    </row>
    <row r="368" spans="1:4">
      <c r="A368" s="12"/>
      <c r="B368" s="12"/>
      <c r="C368" s="12"/>
      <c r="D368" s="12"/>
    </row>
    <row r="369" spans="1:4">
      <c r="A369" s="12"/>
      <c r="B369" s="12"/>
      <c r="C369" s="12"/>
      <c r="D369" s="12"/>
    </row>
    <row r="370" spans="1:4">
      <c r="A370" s="12"/>
      <c r="B370" s="12"/>
      <c r="C370" s="12"/>
      <c r="D370" s="12"/>
    </row>
    <row r="371" spans="1:4">
      <c r="A371" s="12"/>
      <c r="B371" s="12"/>
      <c r="C371" s="12"/>
      <c r="D371" s="12"/>
    </row>
    <row r="372" spans="1:4">
      <c r="A372" s="12"/>
      <c r="B372" s="12"/>
      <c r="C372" s="12"/>
      <c r="D372" s="12"/>
    </row>
    <row r="373" spans="1:4">
      <c r="A373" s="12"/>
      <c r="B373" s="12"/>
      <c r="C373" s="12"/>
      <c r="D373" s="12"/>
    </row>
    <row r="374" spans="1:4">
      <c r="A374" s="12"/>
      <c r="B374" s="12"/>
      <c r="C374" s="12"/>
      <c r="D374" s="12"/>
    </row>
    <row r="375" spans="1:4">
      <c r="A375" s="12"/>
      <c r="B375" s="12"/>
      <c r="C375" s="12"/>
      <c r="D375" s="12"/>
    </row>
    <row r="376" spans="1:4">
      <c r="A376" s="12"/>
      <c r="B376" s="12"/>
      <c r="C376" s="12"/>
      <c r="D376" s="12"/>
    </row>
    <row r="377" spans="1:4">
      <c r="A377" s="12"/>
      <c r="B377" s="12"/>
      <c r="C377" s="12"/>
      <c r="D377" s="12"/>
    </row>
    <row r="378" spans="1:4">
      <c r="A378" s="12"/>
      <c r="B378" s="12"/>
      <c r="C378" s="12"/>
      <c r="D378" s="12"/>
    </row>
    <row r="379" spans="1:4">
      <c r="A379" s="12"/>
      <c r="B379" s="12"/>
      <c r="C379" s="12"/>
      <c r="D379" s="12"/>
    </row>
    <row r="380" spans="1:4">
      <c r="A380" s="12"/>
      <c r="B380" s="12"/>
      <c r="C380" s="12"/>
      <c r="D380" s="12"/>
    </row>
    <row r="381" spans="1:4">
      <c r="A381" s="12"/>
      <c r="B381" s="12"/>
      <c r="C381" s="12"/>
      <c r="D381" s="12"/>
    </row>
    <row r="382" spans="1:4">
      <c r="A382" s="12"/>
      <c r="B382" s="12"/>
      <c r="C382" s="12"/>
      <c r="D382" s="12"/>
    </row>
    <row r="383" spans="1:4">
      <c r="A383" s="12"/>
      <c r="B383" s="12"/>
      <c r="C383" s="12"/>
      <c r="D383" s="12"/>
    </row>
    <row r="384" spans="1:4">
      <c r="A384" s="12"/>
      <c r="B384" s="12"/>
      <c r="C384" s="12"/>
      <c r="D384" s="12"/>
    </row>
    <row r="385" spans="1:4">
      <c r="A385" s="12"/>
      <c r="B385" s="12"/>
      <c r="C385" s="12"/>
      <c r="D385" s="12"/>
    </row>
    <row r="386" spans="1:4">
      <c r="A386" s="12"/>
      <c r="B386" s="12"/>
      <c r="C386" s="12"/>
      <c r="D386" s="12"/>
    </row>
    <row r="387" spans="1:4">
      <c r="A387" s="12"/>
      <c r="B387" s="12"/>
      <c r="C387" s="12"/>
      <c r="D387" s="12"/>
    </row>
    <row r="388" spans="1:4">
      <c r="A388" s="12"/>
      <c r="B388" s="12"/>
      <c r="C388" s="12"/>
      <c r="D388" s="12"/>
    </row>
    <row r="389" spans="1:4">
      <c r="A389" s="12"/>
      <c r="B389" s="12"/>
      <c r="C389" s="12"/>
      <c r="D389" s="12"/>
    </row>
    <row r="390" spans="1:4">
      <c r="A390" s="12"/>
      <c r="B390" s="12"/>
      <c r="C390" s="12"/>
      <c r="D390" s="12"/>
    </row>
    <row r="391" spans="1:4">
      <c r="A391" s="12"/>
      <c r="B391" s="12"/>
      <c r="C391" s="12"/>
      <c r="D391" s="12"/>
    </row>
    <row r="392" spans="1:4">
      <c r="A392" s="12"/>
      <c r="B392" s="12"/>
      <c r="C392" s="12"/>
      <c r="D392" s="12"/>
    </row>
    <row r="393" spans="1:4">
      <c r="A393" s="12"/>
      <c r="B393" s="12"/>
      <c r="C393" s="12"/>
      <c r="D393" s="12"/>
    </row>
    <row r="394" spans="1:4">
      <c r="A394" s="12"/>
      <c r="B394" s="12"/>
      <c r="C394" s="12"/>
      <c r="D394" s="12"/>
    </row>
    <row r="395" spans="1:4">
      <c r="A395" s="12"/>
      <c r="B395" s="12"/>
      <c r="C395" s="12"/>
      <c r="D395" s="12"/>
    </row>
    <row r="396" spans="1:4">
      <c r="A396" s="12"/>
      <c r="B396" s="12"/>
      <c r="C396" s="12"/>
      <c r="D396" s="12"/>
    </row>
    <row r="397" spans="1:4">
      <c r="A397" s="12"/>
      <c r="B397" s="12"/>
      <c r="C397" s="12"/>
      <c r="D397" s="12"/>
    </row>
    <row r="398" spans="1:4">
      <c r="A398" s="12"/>
      <c r="B398" s="12"/>
      <c r="C398" s="12"/>
      <c r="D398" s="12"/>
    </row>
    <row r="399" spans="1:4">
      <c r="A399" s="12"/>
      <c r="B399" s="12"/>
      <c r="C399" s="12"/>
      <c r="D399" s="12"/>
    </row>
    <row r="400" spans="1:4">
      <c r="A400" s="12"/>
      <c r="B400" s="12"/>
      <c r="C400" s="12"/>
      <c r="D400" s="12"/>
    </row>
    <row r="401" spans="1:4">
      <c r="A401" s="12"/>
      <c r="B401" s="12"/>
      <c r="C401" s="12"/>
      <c r="D401" s="12"/>
    </row>
    <row r="402" spans="1:4">
      <c r="A402" s="12"/>
      <c r="B402" s="12"/>
      <c r="C402" s="12"/>
      <c r="D402" s="12"/>
    </row>
    <row r="403" spans="1:4">
      <c r="A403" s="12"/>
      <c r="B403" s="12"/>
      <c r="C403" s="12"/>
      <c r="D403" s="12"/>
    </row>
    <row r="404" spans="1:4">
      <c r="A404" s="12"/>
      <c r="B404" s="12"/>
      <c r="C404" s="12"/>
      <c r="D404" s="12"/>
    </row>
    <row r="405" spans="1:4">
      <c r="A405" s="12"/>
      <c r="B405" s="12"/>
      <c r="C405" s="12"/>
      <c r="D405" s="12"/>
    </row>
    <row r="406" spans="1:4">
      <c r="A406" s="12"/>
      <c r="B406" s="12"/>
      <c r="C406" s="12"/>
      <c r="D406" s="12"/>
    </row>
    <row r="407" spans="1:4">
      <c r="A407" s="12"/>
      <c r="B407" s="12"/>
      <c r="C407" s="12"/>
      <c r="D407" s="12"/>
    </row>
    <row r="408" spans="1:4">
      <c r="A408" s="12"/>
      <c r="B408" s="12"/>
      <c r="C408" s="12"/>
      <c r="D408" s="12"/>
    </row>
    <row r="409" spans="1:4">
      <c r="A409" s="12"/>
      <c r="B409" s="12"/>
      <c r="C409" s="12"/>
      <c r="D409" s="12"/>
    </row>
    <row r="410" spans="1:4">
      <c r="A410" s="12"/>
      <c r="B410" s="12"/>
      <c r="C410" s="12"/>
      <c r="D410" s="12"/>
    </row>
    <row r="411" spans="1:4">
      <c r="A411" s="12"/>
      <c r="B411" s="12"/>
      <c r="C411" s="12"/>
      <c r="D411" s="12"/>
    </row>
    <row r="412" spans="1:4">
      <c r="A412" s="12"/>
      <c r="B412" s="12"/>
      <c r="C412" s="12"/>
      <c r="D412" s="12"/>
    </row>
    <row r="413" spans="1:4">
      <c r="A413" s="12"/>
      <c r="B413" s="12"/>
      <c r="C413" s="12"/>
      <c r="D413" s="12"/>
    </row>
    <row r="414" spans="1:4">
      <c r="A414" s="12"/>
      <c r="B414" s="12"/>
      <c r="C414" s="12"/>
      <c r="D414" s="12"/>
    </row>
    <row r="415" spans="1:4">
      <c r="A415" s="12"/>
      <c r="B415" s="12"/>
      <c r="C415" s="12"/>
      <c r="D415" s="12"/>
    </row>
    <row r="416" spans="1:4">
      <c r="A416" s="12"/>
      <c r="B416" s="12"/>
      <c r="C416" s="12"/>
      <c r="D416" s="12"/>
    </row>
    <row r="417" spans="1:4">
      <c r="A417" s="12"/>
      <c r="B417" s="12"/>
      <c r="C417" s="12"/>
      <c r="D417" s="12"/>
    </row>
    <row r="418" spans="1:4">
      <c r="A418" s="12"/>
      <c r="B418" s="12"/>
      <c r="C418" s="12"/>
      <c r="D418" s="12"/>
    </row>
    <row r="419" spans="1:4">
      <c r="A419" s="12"/>
      <c r="B419" s="12"/>
      <c r="C419" s="12"/>
      <c r="D419" s="12"/>
    </row>
    <row r="420" spans="1:4">
      <c r="A420" s="12"/>
      <c r="B420" s="12"/>
      <c r="C420" s="12"/>
      <c r="D420" s="12"/>
    </row>
    <row r="421" spans="1:4">
      <c r="A421" s="12"/>
      <c r="B421" s="12"/>
      <c r="C421" s="12"/>
      <c r="D421" s="12"/>
    </row>
    <row r="422" spans="1:4">
      <c r="A422" s="12"/>
      <c r="B422" s="12"/>
      <c r="C422" s="12"/>
      <c r="D422" s="12"/>
    </row>
    <row r="423" spans="1:4">
      <c r="A423" s="12"/>
      <c r="B423" s="12"/>
      <c r="C423" s="12"/>
      <c r="D423" s="12"/>
    </row>
    <row r="424" spans="1:4">
      <c r="A424" s="12"/>
      <c r="B424" s="12"/>
      <c r="C424" s="12"/>
      <c r="D424" s="12"/>
    </row>
    <row r="425" spans="1:4">
      <c r="A425" s="12"/>
      <c r="B425" s="12"/>
      <c r="C425" s="12"/>
      <c r="D425" s="12"/>
    </row>
    <row r="426" spans="1:4">
      <c r="A426" s="12"/>
      <c r="B426" s="12"/>
      <c r="C426" s="12"/>
      <c r="D426" s="12"/>
    </row>
    <row r="427" spans="1:4">
      <c r="A427" s="12"/>
      <c r="B427" s="12"/>
      <c r="C427" s="12"/>
      <c r="D427" s="12"/>
    </row>
    <row r="428" spans="1:4">
      <c r="A428" s="12"/>
      <c r="B428" s="12"/>
      <c r="C428" s="12"/>
      <c r="D428" s="12"/>
    </row>
    <row r="429" spans="1:4">
      <c r="A429" s="12"/>
      <c r="B429" s="12"/>
      <c r="C429" s="12"/>
      <c r="D429" s="12"/>
    </row>
    <row r="430" spans="1:4">
      <c r="A430" s="12"/>
      <c r="B430" s="12"/>
      <c r="C430" s="12"/>
      <c r="D430" s="12"/>
    </row>
    <row r="431" spans="1:4">
      <c r="A431" s="12"/>
      <c r="B431" s="12"/>
      <c r="C431" s="12"/>
      <c r="D431" s="12"/>
    </row>
    <row r="432" spans="1:4">
      <c r="A432" s="12"/>
      <c r="B432" s="12"/>
      <c r="C432" s="12"/>
      <c r="D432" s="12"/>
    </row>
    <row r="433" spans="1:4">
      <c r="A433" s="12"/>
      <c r="B433" s="12"/>
      <c r="C433" s="12"/>
      <c r="D433" s="12"/>
    </row>
    <row r="434" spans="1:4">
      <c r="A434" s="12"/>
      <c r="B434" s="12"/>
      <c r="C434" s="12"/>
      <c r="D434" s="12"/>
    </row>
    <row r="435" spans="1:4">
      <c r="A435" s="12"/>
      <c r="B435" s="12"/>
      <c r="C435" s="12"/>
      <c r="D435" s="12"/>
    </row>
    <row r="436" spans="1:4">
      <c r="A436" s="12"/>
      <c r="B436" s="12"/>
      <c r="C436" s="12"/>
      <c r="D436" s="12"/>
    </row>
    <row r="437" spans="1:4">
      <c r="A437" s="12"/>
      <c r="B437" s="12"/>
      <c r="C437" s="12"/>
      <c r="D437" s="12"/>
    </row>
    <row r="438" spans="1:4">
      <c r="A438" s="12"/>
      <c r="B438" s="12"/>
      <c r="C438" s="12"/>
      <c r="D438" s="12"/>
    </row>
    <row r="439" spans="1:4">
      <c r="A439" s="12"/>
      <c r="B439" s="12"/>
      <c r="C439" s="12"/>
      <c r="D439" s="12"/>
    </row>
    <row r="440" spans="1:4">
      <c r="A440" s="12"/>
      <c r="B440" s="12"/>
      <c r="C440" s="12"/>
      <c r="D440" s="12"/>
    </row>
    <row r="441" spans="1:4">
      <c r="A441" s="12"/>
      <c r="B441" s="12"/>
      <c r="C441" s="12"/>
      <c r="D441" s="12"/>
    </row>
    <row r="442" spans="1:4">
      <c r="A442" s="12"/>
      <c r="B442" s="12"/>
      <c r="C442" s="12"/>
      <c r="D442" s="12"/>
    </row>
    <row r="443" spans="1:4">
      <c r="A443" s="12"/>
      <c r="B443" s="12"/>
      <c r="C443" s="12"/>
      <c r="D443" s="12"/>
    </row>
    <row r="444" spans="1:4">
      <c r="A444" s="12"/>
      <c r="B444" s="12"/>
      <c r="C444" s="12"/>
      <c r="D444" s="12"/>
    </row>
    <row r="445" spans="1:4">
      <c r="A445" s="12"/>
      <c r="B445" s="12"/>
      <c r="C445" s="12"/>
      <c r="D445" s="12"/>
    </row>
    <row r="446" spans="1:4">
      <c r="A446" s="12"/>
      <c r="B446" s="12"/>
      <c r="C446" s="12"/>
      <c r="D446" s="12"/>
    </row>
    <row r="447" spans="1:4">
      <c r="A447" s="12"/>
      <c r="B447" s="12"/>
      <c r="C447" s="12"/>
      <c r="D447" s="12"/>
    </row>
    <row r="448" spans="1:4">
      <c r="A448" s="12"/>
      <c r="B448" s="12"/>
      <c r="C448" s="12"/>
      <c r="D448" s="12"/>
    </row>
    <row r="449" spans="1:4">
      <c r="A449" s="12"/>
      <c r="B449" s="12"/>
      <c r="C449" s="12"/>
      <c r="D449" s="12"/>
    </row>
    <row r="450" spans="1:4">
      <c r="A450" s="12"/>
      <c r="B450" s="12"/>
      <c r="C450" s="12"/>
      <c r="D450" s="12"/>
    </row>
    <row r="451" spans="1:4">
      <c r="A451" s="12"/>
      <c r="B451" s="12"/>
      <c r="C451" s="12"/>
      <c r="D451" s="12"/>
    </row>
    <row r="452" spans="1:4">
      <c r="A452" s="12"/>
      <c r="B452" s="12"/>
      <c r="C452" s="12"/>
      <c r="D452" s="12"/>
    </row>
    <row r="453" spans="1:4">
      <c r="A453" s="12"/>
      <c r="B453" s="12"/>
      <c r="C453" s="12"/>
      <c r="D453" s="12"/>
    </row>
    <row r="454" spans="1:4">
      <c r="A454" s="12"/>
      <c r="B454" s="12"/>
      <c r="C454" s="12"/>
      <c r="D454" s="12"/>
    </row>
    <row r="455" spans="1:4">
      <c r="A455" s="12"/>
      <c r="B455" s="12"/>
      <c r="C455" s="12"/>
      <c r="D455" s="12"/>
    </row>
    <row r="456" spans="1:4">
      <c r="A456" s="12"/>
      <c r="B456" s="12"/>
      <c r="C456" s="12"/>
      <c r="D456" s="12"/>
    </row>
    <row r="457" spans="1:4">
      <c r="A457" s="12"/>
      <c r="B457" s="12"/>
      <c r="C457" s="12"/>
      <c r="D457" s="12"/>
    </row>
    <row r="458" spans="1:4">
      <c r="A458" s="12"/>
      <c r="B458" s="12"/>
      <c r="C458" s="12"/>
      <c r="D458" s="12"/>
    </row>
    <row r="459" spans="1:4">
      <c r="A459" s="12"/>
      <c r="B459" s="12"/>
      <c r="C459" s="12"/>
      <c r="D459" s="12"/>
    </row>
    <row r="460" spans="1:4">
      <c r="A460" s="12"/>
      <c r="B460" s="12"/>
      <c r="C460" s="12"/>
      <c r="D460" s="12"/>
    </row>
    <row r="461" spans="1:4">
      <c r="A461" s="12"/>
      <c r="B461" s="12"/>
      <c r="C461" s="12"/>
      <c r="D461" s="12"/>
    </row>
    <row r="462" spans="1:4">
      <c r="A462" s="12"/>
      <c r="B462" s="12"/>
      <c r="C462" s="12"/>
      <c r="D462" s="12"/>
    </row>
    <row r="463" spans="1:4">
      <c r="A463" s="12"/>
      <c r="B463" s="12"/>
      <c r="C463" s="12"/>
      <c r="D463" s="12"/>
    </row>
    <row r="464" spans="1:4">
      <c r="A464" s="12"/>
      <c r="B464" s="12"/>
      <c r="C464" s="12"/>
      <c r="D464" s="12"/>
    </row>
    <row r="465" spans="1:4">
      <c r="A465" s="12"/>
      <c r="B465" s="12"/>
      <c r="C465" s="12"/>
      <c r="D465" s="12"/>
    </row>
    <row r="466" spans="1:4">
      <c r="A466" s="12"/>
      <c r="B466" s="12"/>
      <c r="C466" s="12"/>
      <c r="D466" s="12"/>
    </row>
    <row r="467" spans="1:4">
      <c r="A467" s="12"/>
      <c r="B467" s="12"/>
      <c r="C467" s="12"/>
      <c r="D467" s="12"/>
    </row>
    <row r="468" spans="1:4">
      <c r="A468" s="12"/>
      <c r="B468" s="12"/>
      <c r="C468" s="12"/>
      <c r="D468" s="12"/>
    </row>
    <row r="469" spans="1:4">
      <c r="A469" s="12"/>
      <c r="B469" s="12"/>
      <c r="C469" s="12"/>
      <c r="D469" s="12"/>
    </row>
    <row r="470" spans="1:4">
      <c r="A470" s="12"/>
      <c r="B470" s="12"/>
      <c r="C470" s="12"/>
      <c r="D470" s="12"/>
    </row>
    <row r="471" spans="1:4">
      <c r="A471" s="12"/>
      <c r="B471" s="12"/>
      <c r="C471" s="12"/>
      <c r="D471" s="12"/>
    </row>
    <row r="472" spans="1:4">
      <c r="A472" s="12"/>
      <c r="B472" s="12"/>
      <c r="C472" s="12"/>
      <c r="D472" s="12"/>
    </row>
    <row r="473" spans="1:4">
      <c r="A473" s="12"/>
      <c r="B473" s="12"/>
      <c r="C473" s="12"/>
      <c r="D473" s="12"/>
    </row>
    <row r="474" spans="1:4">
      <c r="A474" s="12"/>
      <c r="B474" s="12"/>
      <c r="C474" s="12"/>
      <c r="D474" s="12"/>
    </row>
    <row r="475" spans="1:4">
      <c r="A475" s="12"/>
      <c r="B475" s="12"/>
      <c r="C475" s="12"/>
      <c r="D475" s="12"/>
    </row>
    <row r="476" spans="1:4">
      <c r="A476" s="12"/>
      <c r="B476" s="12"/>
      <c r="C476" s="12"/>
      <c r="D476" s="12"/>
    </row>
    <row r="477" spans="1:4">
      <c r="A477" s="12"/>
      <c r="B477" s="12"/>
      <c r="C477" s="12"/>
      <c r="D477" s="12"/>
    </row>
    <row r="478" spans="1:4">
      <c r="A478" s="12"/>
      <c r="B478" s="12"/>
      <c r="C478" s="12"/>
      <c r="D478" s="12"/>
    </row>
    <row r="479" spans="1:4">
      <c r="A479" s="12"/>
      <c r="B479" s="12"/>
      <c r="C479" s="12"/>
      <c r="D479" s="12"/>
    </row>
    <row r="480" spans="1:4">
      <c r="A480" s="12"/>
      <c r="B480" s="12"/>
      <c r="C480" s="12"/>
      <c r="D480" s="12"/>
    </row>
    <row r="481" spans="1:4">
      <c r="A481" s="12"/>
      <c r="B481" s="12"/>
      <c r="C481" s="12"/>
      <c r="D481" s="12"/>
    </row>
    <row r="482" spans="1:4">
      <c r="A482" s="12"/>
      <c r="B482" s="12"/>
      <c r="C482" s="12"/>
      <c r="D482" s="12"/>
    </row>
    <row r="483" spans="1:4">
      <c r="A483" s="12"/>
      <c r="B483" s="12"/>
      <c r="C483" s="12"/>
      <c r="D483" s="12"/>
    </row>
    <row r="484" spans="1:4">
      <c r="A484" s="12"/>
      <c r="B484" s="12"/>
      <c r="C484" s="12"/>
      <c r="D484" s="12"/>
    </row>
    <row r="485" spans="1:4">
      <c r="A485" s="12"/>
      <c r="B485" s="12"/>
      <c r="C485" s="12"/>
      <c r="D485" s="12"/>
    </row>
    <row r="486" spans="1:4">
      <c r="A486" s="12"/>
      <c r="B486" s="12"/>
      <c r="C486" s="12"/>
      <c r="D486" s="12"/>
    </row>
    <row r="487" spans="1:4">
      <c r="A487" s="12"/>
      <c r="B487" s="12"/>
      <c r="C487" s="12"/>
      <c r="D487" s="12"/>
    </row>
    <row r="488" spans="1:4">
      <c r="A488" s="12"/>
      <c r="B488" s="12"/>
      <c r="C488" s="12"/>
      <c r="D488" s="12"/>
    </row>
    <row r="489" spans="1:4">
      <c r="A489" s="12"/>
      <c r="B489" s="12"/>
      <c r="C489" s="12"/>
      <c r="D489" s="12"/>
    </row>
    <row r="490" spans="1:4">
      <c r="A490" s="12"/>
      <c r="B490" s="12"/>
      <c r="C490" s="12"/>
      <c r="D490" s="12"/>
    </row>
    <row r="491" spans="1:4">
      <c r="A491" s="12"/>
      <c r="B491" s="12"/>
      <c r="C491" s="12"/>
      <c r="D491" s="12"/>
    </row>
    <row r="492" spans="1:4">
      <c r="A492" s="12"/>
      <c r="B492" s="12"/>
      <c r="C492" s="12"/>
      <c r="D492" s="12"/>
    </row>
    <row r="493" spans="1:4">
      <c r="A493" s="12"/>
      <c r="B493" s="12"/>
      <c r="C493" s="12"/>
      <c r="D493" s="12"/>
    </row>
    <row r="494" spans="1:4">
      <c r="A494" s="12"/>
      <c r="B494" s="12"/>
      <c r="C494" s="12"/>
      <c r="D494" s="12"/>
    </row>
    <row r="495" spans="1:4">
      <c r="A495" s="12"/>
      <c r="B495" s="12"/>
      <c r="C495" s="12"/>
      <c r="D495" s="12"/>
    </row>
    <row r="496" spans="1:4">
      <c r="A496" s="12"/>
      <c r="B496" s="12"/>
      <c r="C496" s="12"/>
      <c r="D496" s="12"/>
    </row>
    <row r="497" spans="1:4">
      <c r="A497" s="12"/>
      <c r="B497" s="12"/>
      <c r="C497" s="12"/>
      <c r="D497" s="12"/>
    </row>
    <row r="498" spans="1:4">
      <c r="A498" s="12"/>
      <c r="B498" s="12"/>
      <c r="C498" s="12"/>
      <c r="D498" s="12"/>
    </row>
    <row r="499" spans="1:4">
      <c r="A499" s="12"/>
      <c r="B499" s="12"/>
      <c r="C499" s="12"/>
      <c r="D499" s="12"/>
    </row>
    <row r="500" spans="1:4">
      <c r="A500" s="12"/>
      <c r="B500" s="12"/>
      <c r="C500" s="12"/>
      <c r="D500" s="12"/>
    </row>
    <row r="501" spans="1:4">
      <c r="A501" s="12"/>
      <c r="B501" s="12"/>
      <c r="C501" s="12"/>
      <c r="D501" s="12"/>
    </row>
    <row r="502" spans="1:4">
      <c r="A502" s="12"/>
      <c r="B502" s="12"/>
      <c r="C502" s="12"/>
      <c r="D502" s="12"/>
    </row>
    <row r="503" spans="1:4">
      <c r="A503" s="12"/>
      <c r="B503" s="12"/>
      <c r="C503" s="12"/>
      <c r="D503" s="12"/>
    </row>
    <row r="504" spans="1:4">
      <c r="A504" s="12"/>
      <c r="B504" s="12"/>
      <c r="C504" s="12"/>
      <c r="D504" s="12"/>
    </row>
    <row r="505" spans="1:4">
      <c r="A505" s="12"/>
      <c r="B505" s="12"/>
      <c r="C505" s="12"/>
      <c r="D505" s="12"/>
    </row>
    <row r="506" spans="1:4">
      <c r="A506" s="12"/>
      <c r="B506" s="12"/>
      <c r="C506" s="12"/>
      <c r="D506" s="12"/>
    </row>
    <row r="507" spans="1:4">
      <c r="A507" s="12"/>
      <c r="B507" s="12"/>
      <c r="C507" s="12"/>
      <c r="D507" s="12"/>
    </row>
    <row r="508" spans="1:4">
      <c r="A508" s="12"/>
      <c r="B508" s="12"/>
      <c r="C508" s="12"/>
      <c r="D508" s="12"/>
    </row>
    <row r="509" spans="1:4">
      <c r="A509" s="12"/>
      <c r="B509" s="12"/>
      <c r="C509" s="12"/>
      <c r="D509" s="12"/>
    </row>
    <row r="510" spans="1:4">
      <c r="A510" s="12"/>
      <c r="B510" s="12"/>
      <c r="C510" s="12"/>
      <c r="D510" s="12"/>
    </row>
    <row r="511" spans="1:4">
      <c r="A511" s="12"/>
      <c r="B511" s="12"/>
      <c r="C511" s="12"/>
      <c r="D511" s="12"/>
    </row>
    <row r="512" spans="1:4">
      <c r="A512" s="12"/>
      <c r="B512" s="12"/>
      <c r="C512" s="12"/>
      <c r="D512" s="12"/>
    </row>
    <row r="513" spans="1:4">
      <c r="A513" s="12"/>
      <c r="B513" s="12"/>
      <c r="C513" s="12"/>
      <c r="D513" s="12"/>
    </row>
    <row r="514" spans="1:4">
      <c r="A514" s="12"/>
      <c r="B514" s="12"/>
      <c r="C514" s="12"/>
      <c r="D514" s="12"/>
    </row>
    <row r="515" spans="1:4">
      <c r="A515" s="12"/>
      <c r="B515" s="12"/>
      <c r="C515" s="12"/>
      <c r="D515" s="12"/>
    </row>
    <row r="516" spans="1:4">
      <c r="A516" s="12"/>
      <c r="B516" s="12"/>
      <c r="C516" s="12"/>
      <c r="D516" s="12"/>
    </row>
    <row r="517" spans="1:4">
      <c r="A517" s="12"/>
      <c r="B517" s="12"/>
      <c r="C517" s="12"/>
      <c r="D517" s="12"/>
    </row>
    <row r="518" spans="1:4">
      <c r="A518" s="12"/>
      <c r="B518" s="12"/>
      <c r="C518" s="12"/>
      <c r="D518" s="12"/>
    </row>
    <row r="519" spans="1:4">
      <c r="A519" s="12"/>
      <c r="B519" s="12"/>
      <c r="C519" s="12"/>
      <c r="D519" s="12"/>
    </row>
    <row r="520" spans="1:4">
      <c r="A520" s="12"/>
      <c r="B520" s="12"/>
      <c r="C520" s="12"/>
      <c r="D520" s="12"/>
    </row>
    <row r="521" spans="1:4">
      <c r="A521" s="12"/>
      <c r="B521" s="12"/>
      <c r="C521" s="12"/>
      <c r="D521" s="12"/>
    </row>
    <row r="522" spans="1:4">
      <c r="A522" s="12"/>
      <c r="B522" s="12"/>
      <c r="C522" s="12"/>
      <c r="D522" s="12"/>
    </row>
    <row r="523" spans="1:4">
      <c r="A523" s="12"/>
      <c r="B523" s="12"/>
      <c r="C523" s="12"/>
      <c r="D523" s="12"/>
    </row>
    <row r="524" spans="1:4">
      <c r="A524" s="12"/>
      <c r="B524" s="12"/>
      <c r="C524" s="12"/>
      <c r="D524" s="12"/>
    </row>
    <row r="525" spans="1:4">
      <c r="A525" s="12"/>
      <c r="B525" s="12"/>
      <c r="C525" s="12"/>
      <c r="D525" s="12"/>
    </row>
    <row r="526" spans="1:4">
      <c r="A526" s="12"/>
      <c r="B526" s="12"/>
      <c r="C526" s="12"/>
      <c r="D526" s="12"/>
    </row>
    <row r="527" spans="1:4">
      <c r="A527" s="12"/>
      <c r="B527" s="12"/>
      <c r="C527" s="12"/>
      <c r="D527" s="12"/>
    </row>
    <row r="528" spans="1:4">
      <c r="A528" s="12"/>
      <c r="B528" s="12"/>
      <c r="C528" s="12"/>
      <c r="D528" s="12"/>
    </row>
    <row r="529" spans="1:4">
      <c r="A529" s="12"/>
      <c r="B529" s="12"/>
      <c r="C529" s="12"/>
      <c r="D529" s="12"/>
    </row>
    <row r="530" spans="1:4">
      <c r="A530" s="12"/>
      <c r="B530" s="12"/>
      <c r="C530" s="12"/>
      <c r="D530" s="12"/>
    </row>
    <row r="531" spans="1:4">
      <c r="A531" s="12"/>
      <c r="B531" s="12"/>
      <c r="C531" s="12"/>
      <c r="D531" s="12"/>
    </row>
    <row r="532" spans="1:4">
      <c r="A532" s="12"/>
      <c r="B532" s="12"/>
      <c r="C532" s="12"/>
      <c r="D532" s="12"/>
    </row>
    <row r="533" spans="1:4">
      <c r="A533" s="12"/>
      <c r="B533" s="12"/>
      <c r="C533" s="12"/>
      <c r="D533" s="12"/>
    </row>
    <row r="534" spans="1:4">
      <c r="A534" s="12"/>
      <c r="B534" s="12"/>
      <c r="C534" s="12"/>
      <c r="D534" s="12"/>
    </row>
    <row r="535" spans="1:4">
      <c r="A535" s="12"/>
      <c r="B535" s="12"/>
      <c r="C535" s="12"/>
      <c r="D535" s="12"/>
    </row>
    <row r="536" spans="1:4">
      <c r="A536" s="12"/>
      <c r="B536" s="12"/>
      <c r="C536" s="12"/>
      <c r="D536" s="12"/>
    </row>
    <row r="537" spans="1:4">
      <c r="A537" s="12"/>
      <c r="B537" s="12"/>
      <c r="C537" s="12"/>
      <c r="D537" s="12"/>
    </row>
    <row r="538" spans="1:4">
      <c r="A538" s="12"/>
      <c r="B538" s="12"/>
      <c r="C538" s="12"/>
      <c r="D538" s="12"/>
    </row>
    <row r="539" spans="1:4">
      <c r="A539" s="12"/>
      <c r="B539" s="12"/>
      <c r="C539" s="12"/>
      <c r="D539" s="12"/>
    </row>
    <row r="540" spans="1:4">
      <c r="A540" s="12"/>
      <c r="B540" s="12"/>
      <c r="C540" s="12"/>
      <c r="D540" s="12"/>
    </row>
    <row r="541" spans="1:4">
      <c r="A541" s="12"/>
      <c r="B541" s="12"/>
      <c r="C541" s="12"/>
      <c r="D541" s="12"/>
    </row>
    <row r="542" spans="1:4">
      <c r="A542" s="12"/>
      <c r="B542" s="12"/>
      <c r="C542" s="12"/>
      <c r="D542" s="12"/>
    </row>
    <row r="543" spans="1:4">
      <c r="A543" s="12"/>
      <c r="B543" s="12"/>
      <c r="C543" s="12"/>
      <c r="D543" s="12"/>
    </row>
    <row r="544" spans="1:4">
      <c r="A544" s="12"/>
      <c r="B544" s="12"/>
      <c r="C544" s="12"/>
      <c r="D544" s="12"/>
    </row>
    <row r="545" spans="1:4">
      <c r="A545" s="12"/>
      <c r="B545" s="12"/>
      <c r="C545" s="12"/>
      <c r="D545" s="12"/>
    </row>
    <row r="546" spans="1:4">
      <c r="A546" s="12"/>
      <c r="B546" s="12"/>
      <c r="C546" s="12"/>
      <c r="D546" s="12"/>
    </row>
    <row r="547" spans="1:4">
      <c r="A547" s="12"/>
      <c r="B547" s="12"/>
      <c r="C547" s="12"/>
      <c r="D547" s="12"/>
    </row>
    <row r="548" spans="1:4">
      <c r="A548" s="12"/>
      <c r="B548" s="12"/>
      <c r="C548" s="12"/>
      <c r="D548" s="12"/>
    </row>
    <row r="549" spans="1:4">
      <c r="A549" s="12"/>
      <c r="B549" s="12"/>
      <c r="C549" s="12"/>
      <c r="D549" s="12"/>
    </row>
    <row r="550" spans="1:4">
      <c r="A550" s="12"/>
      <c r="B550" s="12"/>
      <c r="C550" s="12"/>
      <c r="D550" s="12"/>
    </row>
    <row r="551" spans="1:4">
      <c r="A551" s="12"/>
      <c r="B551" s="12"/>
      <c r="C551" s="12"/>
      <c r="D551" s="12"/>
    </row>
    <row r="552" spans="1:4">
      <c r="A552" s="12"/>
      <c r="B552" s="12"/>
      <c r="C552" s="12"/>
      <c r="D552" s="12"/>
    </row>
    <row r="553" spans="1:4">
      <c r="A553" s="12"/>
      <c r="B553" s="12"/>
      <c r="C553" s="12"/>
      <c r="D553" s="12"/>
    </row>
    <row r="554" spans="1:4">
      <c r="A554" s="12"/>
      <c r="B554" s="12"/>
      <c r="C554" s="12"/>
      <c r="D554" s="12"/>
    </row>
    <row r="555" spans="1:4">
      <c r="A555" s="12"/>
      <c r="B555" s="12"/>
      <c r="C555" s="12"/>
      <c r="D555" s="12"/>
    </row>
  </sheetData>
  <sheetProtection sheet="1" objects="1" scenarios="1"/>
  <mergeCells count="2">
    <mergeCell ref="B14:C14"/>
    <mergeCell ref="B19:C19"/>
  </mergeCells>
  <phoneticPr fontId="28" type="noConversion"/>
  <hyperlinks>
    <hyperlink ref="B7" r:id="rId1" xr:uid="{00000000-0004-0000-0000-000000000000}"/>
  </hyperlinks>
  <printOptions horizontalCentered="1" verticalCentered="1"/>
  <pageMargins left="0" right="0.23622047244094491" top="0.74803149606299213" bottom="0.74803149606299213" header="0.31496062992125984" footer="0.31496062992125984"/>
  <pageSetup paperSize="9" scale="90" orientation="portrait" r:id="rId2"/>
  <headerFooter alignWithMargins="0">
    <oddHeader>&amp;C&amp;"Arial,Fett"&amp;18Spielplan Hallensaison 2019/2020 der U14 männlich</oddHeader>
    <oddFooter>&amp;CErstellt von Markus Knodel am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IX75"/>
  <sheetViews>
    <sheetView view="pageLayout" zoomScaleNormal="100" workbookViewId="0">
      <selection activeCell="D6" sqref="D6"/>
    </sheetView>
  </sheetViews>
  <sheetFormatPr baseColWidth="10" defaultColWidth="4.5703125" defaultRowHeight="12.75"/>
  <cols>
    <col min="1" max="3" width="4.42578125" style="288" customWidth="1"/>
    <col min="4" max="4" width="18.7109375" style="288" customWidth="1"/>
    <col min="5" max="5" width="2.28515625" style="302" customWidth="1"/>
    <col min="6" max="10" width="2" style="288" customWidth="1"/>
    <col min="11" max="11" width="2" style="288" bestFit="1" customWidth="1"/>
    <col min="12" max="15" width="2" style="288" customWidth="1"/>
    <col min="16" max="16" width="18.85546875" style="288" customWidth="1"/>
    <col min="17" max="17" width="4" style="287" bestFit="1" customWidth="1"/>
    <col min="18" max="18" width="1.42578125" style="287" customWidth="1"/>
    <col min="19" max="19" width="4" style="287" bestFit="1" customWidth="1"/>
    <col min="20" max="20" width="1.42578125" style="287" customWidth="1"/>
    <col min="21" max="21" width="3.5703125" style="287" customWidth="1"/>
    <col min="22" max="22" width="1.42578125" style="287" customWidth="1"/>
    <col min="23" max="23" width="3.5703125" style="287" customWidth="1"/>
    <col min="24" max="27" width="4.140625" style="287" hidden="1" customWidth="1"/>
    <col min="28" max="28" width="1.42578125" style="288" customWidth="1"/>
    <col min="29" max="29" width="10.140625" style="288" hidden="1" customWidth="1"/>
    <col min="30" max="30" width="9" style="288" hidden="1" customWidth="1"/>
    <col min="31" max="31" width="17.7109375" style="288" hidden="1" customWidth="1"/>
    <col min="32" max="32" width="4.140625" style="287" customWidth="1"/>
    <col min="33" max="33" width="0.85546875" style="287" customWidth="1"/>
    <col min="34" max="34" width="4.140625" style="287" customWidth="1"/>
    <col min="35" max="258" width="4.5703125" style="288"/>
    <col min="259" max="259" width="15.28515625" style="288" customWidth="1"/>
    <col min="260" max="260" width="18.7109375" style="288" customWidth="1"/>
    <col min="261" max="271" width="2.28515625" style="288" customWidth="1"/>
    <col min="272" max="272" width="18.85546875" style="288" customWidth="1"/>
    <col min="273" max="273" width="4" style="288" customWidth="1"/>
    <col min="274" max="274" width="1.42578125" style="288" customWidth="1"/>
    <col min="275" max="275" width="4" style="288" customWidth="1"/>
    <col min="276" max="276" width="1.7109375" style="288" customWidth="1"/>
    <col min="277" max="277" width="4" style="288" customWidth="1"/>
    <col min="278" max="278" width="1.42578125" style="288" customWidth="1"/>
    <col min="279" max="279" width="4" style="288" customWidth="1"/>
    <col min="280" max="280" width="1.7109375" style="288" customWidth="1"/>
    <col min="281" max="281" width="4.140625" style="288" customWidth="1"/>
    <col min="282" max="282" width="0.85546875" style="288" customWidth="1"/>
    <col min="283" max="283" width="4.140625" style="288" customWidth="1"/>
    <col min="284" max="514" width="4.5703125" style="288"/>
    <col min="515" max="515" width="15.28515625" style="288" customWidth="1"/>
    <col min="516" max="516" width="18.7109375" style="288" customWidth="1"/>
    <col min="517" max="527" width="2.28515625" style="288" customWidth="1"/>
    <col min="528" max="528" width="18.85546875" style="288" customWidth="1"/>
    <col min="529" max="529" width="4" style="288" customWidth="1"/>
    <col min="530" max="530" width="1.42578125" style="288" customWidth="1"/>
    <col min="531" max="531" width="4" style="288" customWidth="1"/>
    <col min="532" max="532" width="1.7109375" style="288" customWidth="1"/>
    <col min="533" max="533" width="4" style="288" customWidth="1"/>
    <col min="534" max="534" width="1.42578125" style="288" customWidth="1"/>
    <col min="535" max="535" width="4" style="288" customWidth="1"/>
    <col min="536" max="536" width="1.7109375" style="288" customWidth="1"/>
    <col min="537" max="537" width="4.140625" style="288" customWidth="1"/>
    <col min="538" max="538" width="0.85546875" style="288" customWidth="1"/>
    <col min="539" max="539" width="4.140625" style="288" customWidth="1"/>
    <col min="540" max="770" width="4.5703125" style="288"/>
    <col min="771" max="771" width="15.28515625" style="288" customWidth="1"/>
    <col min="772" max="772" width="18.7109375" style="288" customWidth="1"/>
    <col min="773" max="783" width="2.28515625" style="288" customWidth="1"/>
    <col min="784" max="784" width="18.85546875" style="288" customWidth="1"/>
    <col min="785" max="785" width="4" style="288" customWidth="1"/>
    <col min="786" max="786" width="1.42578125" style="288" customWidth="1"/>
    <col min="787" max="787" width="4" style="288" customWidth="1"/>
    <col min="788" max="788" width="1.7109375" style="288" customWidth="1"/>
    <col min="789" max="789" width="4" style="288" customWidth="1"/>
    <col min="790" max="790" width="1.42578125" style="288" customWidth="1"/>
    <col min="791" max="791" width="4" style="288" customWidth="1"/>
    <col min="792" max="792" width="1.7109375" style="288" customWidth="1"/>
    <col min="793" max="793" width="4.140625" style="288" customWidth="1"/>
    <col min="794" max="794" width="0.85546875" style="288" customWidth="1"/>
    <col min="795" max="795" width="4.140625" style="288" customWidth="1"/>
    <col min="796" max="1026" width="4.5703125" style="288"/>
    <col min="1027" max="1027" width="15.28515625" style="288" customWidth="1"/>
    <col min="1028" max="1028" width="18.7109375" style="288" customWidth="1"/>
    <col min="1029" max="1039" width="2.28515625" style="288" customWidth="1"/>
    <col min="1040" max="1040" width="18.85546875" style="288" customWidth="1"/>
    <col min="1041" max="1041" width="4" style="288" customWidth="1"/>
    <col min="1042" max="1042" width="1.42578125" style="288" customWidth="1"/>
    <col min="1043" max="1043" width="4" style="288" customWidth="1"/>
    <col min="1044" max="1044" width="1.7109375" style="288" customWidth="1"/>
    <col min="1045" max="1045" width="4" style="288" customWidth="1"/>
    <col min="1046" max="1046" width="1.42578125" style="288" customWidth="1"/>
    <col min="1047" max="1047" width="4" style="288" customWidth="1"/>
    <col min="1048" max="1048" width="1.7109375" style="288" customWidth="1"/>
    <col min="1049" max="1049" width="4.140625" style="288" customWidth="1"/>
    <col min="1050" max="1050" width="0.85546875" style="288" customWidth="1"/>
    <col min="1051" max="1051" width="4.140625" style="288" customWidth="1"/>
    <col min="1052" max="1282" width="4.5703125" style="288"/>
    <col min="1283" max="1283" width="15.28515625" style="288" customWidth="1"/>
    <col min="1284" max="1284" width="18.7109375" style="288" customWidth="1"/>
    <col min="1285" max="1295" width="2.28515625" style="288" customWidth="1"/>
    <col min="1296" max="1296" width="18.85546875" style="288" customWidth="1"/>
    <col min="1297" max="1297" width="4" style="288" customWidth="1"/>
    <col min="1298" max="1298" width="1.42578125" style="288" customWidth="1"/>
    <col min="1299" max="1299" width="4" style="288" customWidth="1"/>
    <col min="1300" max="1300" width="1.7109375" style="288" customWidth="1"/>
    <col min="1301" max="1301" width="4" style="288" customWidth="1"/>
    <col min="1302" max="1302" width="1.42578125" style="288" customWidth="1"/>
    <col min="1303" max="1303" width="4" style="288" customWidth="1"/>
    <col min="1304" max="1304" width="1.7109375" style="288" customWidth="1"/>
    <col min="1305" max="1305" width="4.140625" style="288" customWidth="1"/>
    <col min="1306" max="1306" width="0.85546875" style="288" customWidth="1"/>
    <col min="1307" max="1307" width="4.140625" style="288" customWidth="1"/>
    <col min="1308" max="1538" width="4.5703125" style="288"/>
    <col min="1539" max="1539" width="15.28515625" style="288" customWidth="1"/>
    <col min="1540" max="1540" width="18.7109375" style="288" customWidth="1"/>
    <col min="1541" max="1551" width="2.28515625" style="288" customWidth="1"/>
    <col min="1552" max="1552" width="18.85546875" style="288" customWidth="1"/>
    <col min="1553" max="1553" width="4" style="288" customWidth="1"/>
    <col min="1554" max="1554" width="1.42578125" style="288" customWidth="1"/>
    <col min="1555" max="1555" width="4" style="288" customWidth="1"/>
    <col min="1556" max="1556" width="1.7109375" style="288" customWidth="1"/>
    <col min="1557" max="1557" width="4" style="288" customWidth="1"/>
    <col min="1558" max="1558" width="1.42578125" style="288" customWidth="1"/>
    <col min="1559" max="1559" width="4" style="288" customWidth="1"/>
    <col min="1560" max="1560" width="1.7109375" style="288" customWidth="1"/>
    <col min="1561" max="1561" width="4.140625" style="288" customWidth="1"/>
    <col min="1562" max="1562" width="0.85546875" style="288" customWidth="1"/>
    <col min="1563" max="1563" width="4.140625" style="288" customWidth="1"/>
    <col min="1564" max="1794" width="4.5703125" style="288"/>
    <col min="1795" max="1795" width="15.28515625" style="288" customWidth="1"/>
    <col min="1796" max="1796" width="18.7109375" style="288" customWidth="1"/>
    <col min="1797" max="1807" width="2.28515625" style="288" customWidth="1"/>
    <col min="1808" max="1808" width="18.85546875" style="288" customWidth="1"/>
    <col min="1809" max="1809" width="4" style="288" customWidth="1"/>
    <col min="1810" max="1810" width="1.42578125" style="288" customWidth="1"/>
    <col min="1811" max="1811" width="4" style="288" customWidth="1"/>
    <col min="1812" max="1812" width="1.7109375" style="288" customWidth="1"/>
    <col min="1813" max="1813" width="4" style="288" customWidth="1"/>
    <col min="1814" max="1814" width="1.42578125" style="288" customWidth="1"/>
    <col min="1815" max="1815" width="4" style="288" customWidth="1"/>
    <col min="1816" max="1816" width="1.7109375" style="288" customWidth="1"/>
    <col min="1817" max="1817" width="4.140625" style="288" customWidth="1"/>
    <col min="1818" max="1818" width="0.85546875" style="288" customWidth="1"/>
    <col min="1819" max="1819" width="4.140625" style="288" customWidth="1"/>
    <col min="1820" max="2050" width="4.5703125" style="288"/>
    <col min="2051" max="2051" width="15.28515625" style="288" customWidth="1"/>
    <col min="2052" max="2052" width="18.7109375" style="288" customWidth="1"/>
    <col min="2053" max="2063" width="2.28515625" style="288" customWidth="1"/>
    <col min="2064" max="2064" width="18.85546875" style="288" customWidth="1"/>
    <col min="2065" max="2065" width="4" style="288" customWidth="1"/>
    <col min="2066" max="2066" width="1.42578125" style="288" customWidth="1"/>
    <col min="2067" max="2067" width="4" style="288" customWidth="1"/>
    <col min="2068" max="2068" width="1.7109375" style="288" customWidth="1"/>
    <col min="2069" max="2069" width="4" style="288" customWidth="1"/>
    <col min="2070" max="2070" width="1.42578125" style="288" customWidth="1"/>
    <col min="2071" max="2071" width="4" style="288" customWidth="1"/>
    <col min="2072" max="2072" width="1.7109375" style="288" customWidth="1"/>
    <col min="2073" max="2073" width="4.140625" style="288" customWidth="1"/>
    <col min="2074" max="2074" width="0.85546875" style="288" customWidth="1"/>
    <col min="2075" max="2075" width="4.140625" style="288" customWidth="1"/>
    <col min="2076" max="2306" width="4.5703125" style="288"/>
    <col min="2307" max="2307" width="15.28515625" style="288" customWidth="1"/>
    <col min="2308" max="2308" width="18.7109375" style="288" customWidth="1"/>
    <col min="2309" max="2319" width="2.28515625" style="288" customWidth="1"/>
    <col min="2320" max="2320" width="18.85546875" style="288" customWidth="1"/>
    <col min="2321" max="2321" width="4" style="288" customWidth="1"/>
    <col min="2322" max="2322" width="1.42578125" style="288" customWidth="1"/>
    <col min="2323" max="2323" width="4" style="288" customWidth="1"/>
    <col min="2324" max="2324" width="1.7109375" style="288" customWidth="1"/>
    <col min="2325" max="2325" width="4" style="288" customWidth="1"/>
    <col min="2326" max="2326" width="1.42578125" style="288" customWidth="1"/>
    <col min="2327" max="2327" width="4" style="288" customWidth="1"/>
    <col min="2328" max="2328" width="1.7109375" style="288" customWidth="1"/>
    <col min="2329" max="2329" width="4.140625" style="288" customWidth="1"/>
    <col min="2330" max="2330" width="0.85546875" style="288" customWidth="1"/>
    <col min="2331" max="2331" width="4.140625" style="288" customWidth="1"/>
    <col min="2332" max="2562" width="4.5703125" style="288"/>
    <col min="2563" max="2563" width="15.28515625" style="288" customWidth="1"/>
    <col min="2564" max="2564" width="18.7109375" style="288" customWidth="1"/>
    <col min="2565" max="2575" width="2.28515625" style="288" customWidth="1"/>
    <col min="2576" max="2576" width="18.85546875" style="288" customWidth="1"/>
    <col min="2577" max="2577" width="4" style="288" customWidth="1"/>
    <col min="2578" max="2578" width="1.42578125" style="288" customWidth="1"/>
    <col min="2579" max="2579" width="4" style="288" customWidth="1"/>
    <col min="2580" max="2580" width="1.7109375" style="288" customWidth="1"/>
    <col min="2581" max="2581" width="4" style="288" customWidth="1"/>
    <col min="2582" max="2582" width="1.42578125" style="288" customWidth="1"/>
    <col min="2583" max="2583" width="4" style="288" customWidth="1"/>
    <col min="2584" max="2584" width="1.7109375" style="288" customWidth="1"/>
    <col min="2585" max="2585" width="4.140625" style="288" customWidth="1"/>
    <col min="2586" max="2586" width="0.85546875" style="288" customWidth="1"/>
    <col min="2587" max="2587" width="4.140625" style="288" customWidth="1"/>
    <col min="2588" max="2818" width="4.5703125" style="288"/>
    <col min="2819" max="2819" width="15.28515625" style="288" customWidth="1"/>
    <col min="2820" max="2820" width="18.7109375" style="288" customWidth="1"/>
    <col min="2821" max="2831" width="2.28515625" style="288" customWidth="1"/>
    <col min="2832" max="2832" width="18.85546875" style="288" customWidth="1"/>
    <col min="2833" max="2833" width="4" style="288" customWidth="1"/>
    <col min="2834" max="2834" width="1.42578125" style="288" customWidth="1"/>
    <col min="2835" max="2835" width="4" style="288" customWidth="1"/>
    <col min="2836" max="2836" width="1.7109375" style="288" customWidth="1"/>
    <col min="2837" max="2837" width="4" style="288" customWidth="1"/>
    <col min="2838" max="2838" width="1.42578125" style="288" customWidth="1"/>
    <col min="2839" max="2839" width="4" style="288" customWidth="1"/>
    <col min="2840" max="2840" width="1.7109375" style="288" customWidth="1"/>
    <col min="2841" max="2841" width="4.140625" style="288" customWidth="1"/>
    <col min="2842" max="2842" width="0.85546875" style="288" customWidth="1"/>
    <col min="2843" max="2843" width="4.140625" style="288" customWidth="1"/>
    <col min="2844" max="3074" width="4.5703125" style="288"/>
    <col min="3075" max="3075" width="15.28515625" style="288" customWidth="1"/>
    <col min="3076" max="3076" width="18.7109375" style="288" customWidth="1"/>
    <col min="3077" max="3087" width="2.28515625" style="288" customWidth="1"/>
    <col min="3088" max="3088" width="18.85546875" style="288" customWidth="1"/>
    <col min="3089" max="3089" width="4" style="288" customWidth="1"/>
    <col min="3090" max="3090" width="1.42578125" style="288" customWidth="1"/>
    <col min="3091" max="3091" width="4" style="288" customWidth="1"/>
    <col min="3092" max="3092" width="1.7109375" style="288" customWidth="1"/>
    <col min="3093" max="3093" width="4" style="288" customWidth="1"/>
    <col min="3094" max="3094" width="1.42578125" style="288" customWidth="1"/>
    <col min="3095" max="3095" width="4" style="288" customWidth="1"/>
    <col min="3096" max="3096" width="1.7109375" style="288" customWidth="1"/>
    <col min="3097" max="3097" width="4.140625" style="288" customWidth="1"/>
    <col min="3098" max="3098" width="0.85546875" style="288" customWidth="1"/>
    <col min="3099" max="3099" width="4.140625" style="288" customWidth="1"/>
    <col min="3100" max="3330" width="4.5703125" style="288"/>
    <col min="3331" max="3331" width="15.28515625" style="288" customWidth="1"/>
    <col min="3332" max="3332" width="18.7109375" style="288" customWidth="1"/>
    <col min="3333" max="3343" width="2.28515625" style="288" customWidth="1"/>
    <col min="3344" max="3344" width="18.85546875" style="288" customWidth="1"/>
    <col min="3345" max="3345" width="4" style="288" customWidth="1"/>
    <col min="3346" max="3346" width="1.42578125" style="288" customWidth="1"/>
    <col min="3347" max="3347" width="4" style="288" customWidth="1"/>
    <col min="3348" max="3348" width="1.7109375" style="288" customWidth="1"/>
    <col min="3349" max="3349" width="4" style="288" customWidth="1"/>
    <col min="3350" max="3350" width="1.42578125" style="288" customWidth="1"/>
    <col min="3351" max="3351" width="4" style="288" customWidth="1"/>
    <col min="3352" max="3352" width="1.7109375" style="288" customWidth="1"/>
    <col min="3353" max="3353" width="4.140625" style="288" customWidth="1"/>
    <col min="3354" max="3354" width="0.85546875" style="288" customWidth="1"/>
    <col min="3355" max="3355" width="4.140625" style="288" customWidth="1"/>
    <col min="3356" max="3586" width="4.5703125" style="288"/>
    <col min="3587" max="3587" width="15.28515625" style="288" customWidth="1"/>
    <col min="3588" max="3588" width="18.7109375" style="288" customWidth="1"/>
    <col min="3589" max="3599" width="2.28515625" style="288" customWidth="1"/>
    <col min="3600" max="3600" width="18.85546875" style="288" customWidth="1"/>
    <col min="3601" max="3601" width="4" style="288" customWidth="1"/>
    <col min="3602" max="3602" width="1.42578125" style="288" customWidth="1"/>
    <col min="3603" max="3603" width="4" style="288" customWidth="1"/>
    <col min="3604" max="3604" width="1.7109375" style="288" customWidth="1"/>
    <col min="3605" max="3605" width="4" style="288" customWidth="1"/>
    <col min="3606" max="3606" width="1.42578125" style="288" customWidth="1"/>
    <col min="3607" max="3607" width="4" style="288" customWidth="1"/>
    <col min="3608" max="3608" width="1.7109375" style="288" customWidth="1"/>
    <col min="3609" max="3609" width="4.140625" style="288" customWidth="1"/>
    <col min="3610" max="3610" width="0.85546875" style="288" customWidth="1"/>
    <col min="3611" max="3611" width="4.140625" style="288" customWidth="1"/>
    <col min="3612" max="3842" width="4.5703125" style="288"/>
    <col min="3843" max="3843" width="15.28515625" style="288" customWidth="1"/>
    <col min="3844" max="3844" width="18.7109375" style="288" customWidth="1"/>
    <col min="3845" max="3855" width="2.28515625" style="288" customWidth="1"/>
    <col min="3856" max="3856" width="18.85546875" style="288" customWidth="1"/>
    <col min="3857" max="3857" width="4" style="288" customWidth="1"/>
    <col min="3858" max="3858" width="1.42578125" style="288" customWidth="1"/>
    <col min="3859" max="3859" width="4" style="288" customWidth="1"/>
    <col min="3860" max="3860" width="1.7109375" style="288" customWidth="1"/>
    <col min="3861" max="3861" width="4" style="288" customWidth="1"/>
    <col min="3862" max="3862" width="1.42578125" style="288" customWidth="1"/>
    <col min="3863" max="3863" width="4" style="288" customWidth="1"/>
    <col min="3864" max="3864" width="1.7109375" style="288" customWidth="1"/>
    <col min="3865" max="3865" width="4.140625" style="288" customWidth="1"/>
    <col min="3866" max="3866" width="0.85546875" style="288" customWidth="1"/>
    <col min="3867" max="3867" width="4.140625" style="288" customWidth="1"/>
    <col min="3868" max="4098" width="4.5703125" style="288"/>
    <col min="4099" max="4099" width="15.28515625" style="288" customWidth="1"/>
    <col min="4100" max="4100" width="18.7109375" style="288" customWidth="1"/>
    <col min="4101" max="4111" width="2.28515625" style="288" customWidth="1"/>
    <col min="4112" max="4112" width="18.85546875" style="288" customWidth="1"/>
    <col min="4113" max="4113" width="4" style="288" customWidth="1"/>
    <col min="4114" max="4114" width="1.42578125" style="288" customWidth="1"/>
    <col min="4115" max="4115" width="4" style="288" customWidth="1"/>
    <col min="4116" max="4116" width="1.7109375" style="288" customWidth="1"/>
    <col min="4117" max="4117" width="4" style="288" customWidth="1"/>
    <col min="4118" max="4118" width="1.42578125" style="288" customWidth="1"/>
    <col min="4119" max="4119" width="4" style="288" customWidth="1"/>
    <col min="4120" max="4120" width="1.7109375" style="288" customWidth="1"/>
    <col min="4121" max="4121" width="4.140625" style="288" customWidth="1"/>
    <col min="4122" max="4122" width="0.85546875" style="288" customWidth="1"/>
    <col min="4123" max="4123" width="4.140625" style="288" customWidth="1"/>
    <col min="4124" max="4354" width="4.5703125" style="288"/>
    <col min="4355" max="4355" width="15.28515625" style="288" customWidth="1"/>
    <col min="4356" max="4356" width="18.7109375" style="288" customWidth="1"/>
    <col min="4357" max="4367" width="2.28515625" style="288" customWidth="1"/>
    <col min="4368" max="4368" width="18.85546875" style="288" customWidth="1"/>
    <col min="4369" max="4369" width="4" style="288" customWidth="1"/>
    <col min="4370" max="4370" width="1.42578125" style="288" customWidth="1"/>
    <col min="4371" max="4371" width="4" style="288" customWidth="1"/>
    <col min="4372" max="4372" width="1.7109375" style="288" customWidth="1"/>
    <col min="4373" max="4373" width="4" style="288" customWidth="1"/>
    <col min="4374" max="4374" width="1.42578125" style="288" customWidth="1"/>
    <col min="4375" max="4375" width="4" style="288" customWidth="1"/>
    <col min="4376" max="4376" width="1.7109375" style="288" customWidth="1"/>
    <col min="4377" max="4377" width="4.140625" style="288" customWidth="1"/>
    <col min="4378" max="4378" width="0.85546875" style="288" customWidth="1"/>
    <col min="4379" max="4379" width="4.140625" style="288" customWidth="1"/>
    <col min="4380" max="4610" width="4.5703125" style="288"/>
    <col min="4611" max="4611" width="15.28515625" style="288" customWidth="1"/>
    <col min="4612" max="4612" width="18.7109375" style="288" customWidth="1"/>
    <col min="4613" max="4623" width="2.28515625" style="288" customWidth="1"/>
    <col min="4624" max="4624" width="18.85546875" style="288" customWidth="1"/>
    <col min="4625" max="4625" width="4" style="288" customWidth="1"/>
    <col min="4626" max="4626" width="1.42578125" style="288" customWidth="1"/>
    <col min="4627" max="4627" width="4" style="288" customWidth="1"/>
    <col min="4628" max="4628" width="1.7109375" style="288" customWidth="1"/>
    <col min="4629" max="4629" width="4" style="288" customWidth="1"/>
    <col min="4630" max="4630" width="1.42578125" style="288" customWidth="1"/>
    <col min="4631" max="4631" width="4" style="288" customWidth="1"/>
    <col min="4632" max="4632" width="1.7109375" style="288" customWidth="1"/>
    <col min="4633" max="4633" width="4.140625" style="288" customWidth="1"/>
    <col min="4634" max="4634" width="0.85546875" style="288" customWidth="1"/>
    <col min="4635" max="4635" width="4.140625" style="288" customWidth="1"/>
    <col min="4636" max="4866" width="4.5703125" style="288"/>
    <col min="4867" max="4867" width="15.28515625" style="288" customWidth="1"/>
    <col min="4868" max="4868" width="18.7109375" style="288" customWidth="1"/>
    <col min="4869" max="4879" width="2.28515625" style="288" customWidth="1"/>
    <col min="4880" max="4880" width="18.85546875" style="288" customWidth="1"/>
    <col min="4881" max="4881" width="4" style="288" customWidth="1"/>
    <col min="4882" max="4882" width="1.42578125" style="288" customWidth="1"/>
    <col min="4883" max="4883" width="4" style="288" customWidth="1"/>
    <col min="4884" max="4884" width="1.7109375" style="288" customWidth="1"/>
    <col min="4885" max="4885" width="4" style="288" customWidth="1"/>
    <col min="4886" max="4886" width="1.42578125" style="288" customWidth="1"/>
    <col min="4887" max="4887" width="4" style="288" customWidth="1"/>
    <col min="4888" max="4888" width="1.7109375" style="288" customWidth="1"/>
    <col min="4889" max="4889" width="4.140625" style="288" customWidth="1"/>
    <col min="4890" max="4890" width="0.85546875" style="288" customWidth="1"/>
    <col min="4891" max="4891" width="4.140625" style="288" customWidth="1"/>
    <col min="4892" max="5122" width="4.5703125" style="288"/>
    <col min="5123" max="5123" width="15.28515625" style="288" customWidth="1"/>
    <col min="5124" max="5124" width="18.7109375" style="288" customWidth="1"/>
    <col min="5125" max="5135" width="2.28515625" style="288" customWidth="1"/>
    <col min="5136" max="5136" width="18.85546875" style="288" customWidth="1"/>
    <col min="5137" max="5137" width="4" style="288" customWidth="1"/>
    <col min="5138" max="5138" width="1.42578125" style="288" customWidth="1"/>
    <col min="5139" max="5139" width="4" style="288" customWidth="1"/>
    <col min="5140" max="5140" width="1.7109375" style="288" customWidth="1"/>
    <col min="5141" max="5141" width="4" style="288" customWidth="1"/>
    <col min="5142" max="5142" width="1.42578125" style="288" customWidth="1"/>
    <col min="5143" max="5143" width="4" style="288" customWidth="1"/>
    <col min="5144" max="5144" width="1.7109375" style="288" customWidth="1"/>
    <col min="5145" max="5145" width="4.140625" style="288" customWidth="1"/>
    <col min="5146" max="5146" width="0.85546875" style="288" customWidth="1"/>
    <col min="5147" max="5147" width="4.140625" style="288" customWidth="1"/>
    <col min="5148" max="5378" width="4.5703125" style="288"/>
    <col min="5379" max="5379" width="15.28515625" style="288" customWidth="1"/>
    <col min="5380" max="5380" width="18.7109375" style="288" customWidth="1"/>
    <col min="5381" max="5391" width="2.28515625" style="288" customWidth="1"/>
    <col min="5392" max="5392" width="18.85546875" style="288" customWidth="1"/>
    <col min="5393" max="5393" width="4" style="288" customWidth="1"/>
    <col min="5394" max="5394" width="1.42578125" style="288" customWidth="1"/>
    <col min="5395" max="5395" width="4" style="288" customWidth="1"/>
    <col min="5396" max="5396" width="1.7109375" style="288" customWidth="1"/>
    <col min="5397" max="5397" width="4" style="288" customWidth="1"/>
    <col min="5398" max="5398" width="1.42578125" style="288" customWidth="1"/>
    <col min="5399" max="5399" width="4" style="288" customWidth="1"/>
    <col min="5400" max="5400" width="1.7109375" style="288" customWidth="1"/>
    <col min="5401" max="5401" width="4.140625" style="288" customWidth="1"/>
    <col min="5402" max="5402" width="0.85546875" style="288" customWidth="1"/>
    <col min="5403" max="5403" width="4.140625" style="288" customWidth="1"/>
    <col min="5404" max="5634" width="4.5703125" style="288"/>
    <col min="5635" max="5635" width="15.28515625" style="288" customWidth="1"/>
    <col min="5636" max="5636" width="18.7109375" style="288" customWidth="1"/>
    <col min="5637" max="5647" width="2.28515625" style="288" customWidth="1"/>
    <col min="5648" max="5648" width="18.85546875" style="288" customWidth="1"/>
    <col min="5649" max="5649" width="4" style="288" customWidth="1"/>
    <col min="5650" max="5650" width="1.42578125" style="288" customWidth="1"/>
    <col min="5651" max="5651" width="4" style="288" customWidth="1"/>
    <col min="5652" max="5652" width="1.7109375" style="288" customWidth="1"/>
    <col min="5653" max="5653" width="4" style="288" customWidth="1"/>
    <col min="5654" max="5654" width="1.42578125" style="288" customWidth="1"/>
    <col min="5655" max="5655" width="4" style="288" customWidth="1"/>
    <col min="5656" max="5656" width="1.7109375" style="288" customWidth="1"/>
    <col min="5657" max="5657" width="4.140625" style="288" customWidth="1"/>
    <col min="5658" max="5658" width="0.85546875" style="288" customWidth="1"/>
    <col min="5659" max="5659" width="4.140625" style="288" customWidth="1"/>
    <col min="5660" max="5890" width="4.5703125" style="288"/>
    <col min="5891" max="5891" width="15.28515625" style="288" customWidth="1"/>
    <col min="5892" max="5892" width="18.7109375" style="288" customWidth="1"/>
    <col min="5893" max="5903" width="2.28515625" style="288" customWidth="1"/>
    <col min="5904" max="5904" width="18.85546875" style="288" customWidth="1"/>
    <col min="5905" max="5905" width="4" style="288" customWidth="1"/>
    <col min="5906" max="5906" width="1.42578125" style="288" customWidth="1"/>
    <col min="5907" max="5907" width="4" style="288" customWidth="1"/>
    <col min="5908" max="5908" width="1.7109375" style="288" customWidth="1"/>
    <col min="5909" max="5909" width="4" style="288" customWidth="1"/>
    <col min="5910" max="5910" width="1.42578125" style="288" customWidth="1"/>
    <col min="5911" max="5911" width="4" style="288" customWidth="1"/>
    <col min="5912" max="5912" width="1.7109375" style="288" customWidth="1"/>
    <col min="5913" max="5913" width="4.140625" style="288" customWidth="1"/>
    <col min="5914" max="5914" width="0.85546875" style="288" customWidth="1"/>
    <col min="5915" max="5915" width="4.140625" style="288" customWidth="1"/>
    <col min="5916" max="6146" width="4.5703125" style="288"/>
    <col min="6147" max="6147" width="15.28515625" style="288" customWidth="1"/>
    <col min="6148" max="6148" width="18.7109375" style="288" customWidth="1"/>
    <col min="6149" max="6159" width="2.28515625" style="288" customWidth="1"/>
    <col min="6160" max="6160" width="18.85546875" style="288" customWidth="1"/>
    <col min="6161" max="6161" width="4" style="288" customWidth="1"/>
    <col min="6162" max="6162" width="1.42578125" style="288" customWidth="1"/>
    <col min="6163" max="6163" width="4" style="288" customWidth="1"/>
    <col min="6164" max="6164" width="1.7109375" style="288" customWidth="1"/>
    <col min="6165" max="6165" width="4" style="288" customWidth="1"/>
    <col min="6166" max="6166" width="1.42578125" style="288" customWidth="1"/>
    <col min="6167" max="6167" width="4" style="288" customWidth="1"/>
    <col min="6168" max="6168" width="1.7109375" style="288" customWidth="1"/>
    <col min="6169" max="6169" width="4.140625" style="288" customWidth="1"/>
    <col min="6170" max="6170" width="0.85546875" style="288" customWidth="1"/>
    <col min="6171" max="6171" width="4.140625" style="288" customWidth="1"/>
    <col min="6172" max="6402" width="4.5703125" style="288"/>
    <col min="6403" max="6403" width="15.28515625" style="288" customWidth="1"/>
    <col min="6404" max="6404" width="18.7109375" style="288" customWidth="1"/>
    <col min="6405" max="6415" width="2.28515625" style="288" customWidth="1"/>
    <col min="6416" max="6416" width="18.85546875" style="288" customWidth="1"/>
    <col min="6417" max="6417" width="4" style="288" customWidth="1"/>
    <col min="6418" max="6418" width="1.42578125" style="288" customWidth="1"/>
    <col min="6419" max="6419" width="4" style="288" customWidth="1"/>
    <col min="6420" max="6420" width="1.7109375" style="288" customWidth="1"/>
    <col min="6421" max="6421" width="4" style="288" customWidth="1"/>
    <col min="6422" max="6422" width="1.42578125" style="288" customWidth="1"/>
    <col min="6423" max="6423" width="4" style="288" customWidth="1"/>
    <col min="6424" max="6424" width="1.7109375" style="288" customWidth="1"/>
    <col min="6425" max="6425" width="4.140625" style="288" customWidth="1"/>
    <col min="6426" max="6426" width="0.85546875" style="288" customWidth="1"/>
    <col min="6427" max="6427" width="4.140625" style="288" customWidth="1"/>
    <col min="6428" max="6658" width="4.5703125" style="288"/>
    <col min="6659" max="6659" width="15.28515625" style="288" customWidth="1"/>
    <col min="6660" max="6660" width="18.7109375" style="288" customWidth="1"/>
    <col min="6661" max="6671" width="2.28515625" style="288" customWidth="1"/>
    <col min="6672" max="6672" width="18.85546875" style="288" customWidth="1"/>
    <col min="6673" max="6673" width="4" style="288" customWidth="1"/>
    <col min="6674" max="6674" width="1.42578125" style="288" customWidth="1"/>
    <col min="6675" max="6675" width="4" style="288" customWidth="1"/>
    <col min="6676" max="6676" width="1.7109375" style="288" customWidth="1"/>
    <col min="6677" max="6677" width="4" style="288" customWidth="1"/>
    <col min="6678" max="6678" width="1.42578125" style="288" customWidth="1"/>
    <col min="6679" max="6679" width="4" style="288" customWidth="1"/>
    <col min="6680" max="6680" width="1.7109375" style="288" customWidth="1"/>
    <col min="6681" max="6681" width="4.140625" style="288" customWidth="1"/>
    <col min="6682" max="6682" width="0.85546875" style="288" customWidth="1"/>
    <col min="6683" max="6683" width="4.140625" style="288" customWidth="1"/>
    <col min="6684" max="6914" width="4.5703125" style="288"/>
    <col min="6915" max="6915" width="15.28515625" style="288" customWidth="1"/>
    <col min="6916" max="6916" width="18.7109375" style="288" customWidth="1"/>
    <col min="6917" max="6927" width="2.28515625" style="288" customWidth="1"/>
    <col min="6928" max="6928" width="18.85546875" style="288" customWidth="1"/>
    <col min="6929" max="6929" width="4" style="288" customWidth="1"/>
    <col min="6930" max="6930" width="1.42578125" style="288" customWidth="1"/>
    <col min="6931" max="6931" width="4" style="288" customWidth="1"/>
    <col min="6932" max="6932" width="1.7109375" style="288" customWidth="1"/>
    <col min="6933" max="6933" width="4" style="288" customWidth="1"/>
    <col min="6934" max="6934" width="1.42578125" style="288" customWidth="1"/>
    <col min="6935" max="6935" width="4" style="288" customWidth="1"/>
    <col min="6936" max="6936" width="1.7109375" style="288" customWidth="1"/>
    <col min="6937" max="6937" width="4.140625" style="288" customWidth="1"/>
    <col min="6938" max="6938" width="0.85546875" style="288" customWidth="1"/>
    <col min="6939" max="6939" width="4.140625" style="288" customWidth="1"/>
    <col min="6940" max="7170" width="4.5703125" style="288"/>
    <col min="7171" max="7171" width="15.28515625" style="288" customWidth="1"/>
    <col min="7172" max="7172" width="18.7109375" style="288" customWidth="1"/>
    <col min="7173" max="7183" width="2.28515625" style="288" customWidth="1"/>
    <col min="7184" max="7184" width="18.85546875" style="288" customWidth="1"/>
    <col min="7185" max="7185" width="4" style="288" customWidth="1"/>
    <col min="7186" max="7186" width="1.42578125" style="288" customWidth="1"/>
    <col min="7187" max="7187" width="4" style="288" customWidth="1"/>
    <col min="7188" max="7188" width="1.7109375" style="288" customWidth="1"/>
    <col min="7189" max="7189" width="4" style="288" customWidth="1"/>
    <col min="7190" max="7190" width="1.42578125" style="288" customWidth="1"/>
    <col min="7191" max="7191" width="4" style="288" customWidth="1"/>
    <col min="7192" max="7192" width="1.7109375" style="288" customWidth="1"/>
    <col min="7193" max="7193" width="4.140625" style="288" customWidth="1"/>
    <col min="7194" max="7194" width="0.85546875" style="288" customWidth="1"/>
    <col min="7195" max="7195" width="4.140625" style="288" customWidth="1"/>
    <col min="7196" max="7426" width="4.5703125" style="288"/>
    <col min="7427" max="7427" width="15.28515625" style="288" customWidth="1"/>
    <col min="7428" max="7428" width="18.7109375" style="288" customWidth="1"/>
    <col min="7429" max="7439" width="2.28515625" style="288" customWidth="1"/>
    <col min="7440" max="7440" width="18.85546875" style="288" customWidth="1"/>
    <col min="7441" max="7441" width="4" style="288" customWidth="1"/>
    <col min="7442" max="7442" width="1.42578125" style="288" customWidth="1"/>
    <col min="7443" max="7443" width="4" style="288" customWidth="1"/>
    <col min="7444" max="7444" width="1.7109375" style="288" customWidth="1"/>
    <col min="7445" max="7445" width="4" style="288" customWidth="1"/>
    <col min="7446" max="7446" width="1.42578125" style="288" customWidth="1"/>
    <col min="7447" max="7447" width="4" style="288" customWidth="1"/>
    <col min="7448" max="7448" width="1.7109375" style="288" customWidth="1"/>
    <col min="7449" max="7449" width="4.140625" style="288" customWidth="1"/>
    <col min="7450" max="7450" width="0.85546875" style="288" customWidth="1"/>
    <col min="7451" max="7451" width="4.140625" style="288" customWidth="1"/>
    <col min="7452" max="7682" width="4.5703125" style="288"/>
    <col min="7683" max="7683" width="15.28515625" style="288" customWidth="1"/>
    <col min="7684" max="7684" width="18.7109375" style="288" customWidth="1"/>
    <col min="7685" max="7695" width="2.28515625" style="288" customWidth="1"/>
    <col min="7696" max="7696" width="18.85546875" style="288" customWidth="1"/>
    <col min="7697" max="7697" width="4" style="288" customWidth="1"/>
    <col min="7698" max="7698" width="1.42578125" style="288" customWidth="1"/>
    <col min="7699" max="7699" width="4" style="288" customWidth="1"/>
    <col min="7700" max="7700" width="1.7109375" style="288" customWidth="1"/>
    <col min="7701" max="7701" width="4" style="288" customWidth="1"/>
    <col min="7702" max="7702" width="1.42578125" style="288" customWidth="1"/>
    <col min="7703" max="7703" width="4" style="288" customWidth="1"/>
    <col min="7704" max="7704" width="1.7109375" style="288" customWidth="1"/>
    <col min="7705" max="7705" width="4.140625" style="288" customWidth="1"/>
    <col min="7706" max="7706" width="0.85546875" style="288" customWidth="1"/>
    <col min="7707" max="7707" width="4.140625" style="288" customWidth="1"/>
    <col min="7708" max="7938" width="4.5703125" style="288"/>
    <col min="7939" max="7939" width="15.28515625" style="288" customWidth="1"/>
    <col min="7940" max="7940" width="18.7109375" style="288" customWidth="1"/>
    <col min="7941" max="7951" width="2.28515625" style="288" customWidth="1"/>
    <col min="7952" max="7952" width="18.85546875" style="288" customWidth="1"/>
    <col min="7953" max="7953" width="4" style="288" customWidth="1"/>
    <col min="7954" max="7954" width="1.42578125" style="288" customWidth="1"/>
    <col min="7955" max="7955" width="4" style="288" customWidth="1"/>
    <col min="7956" max="7956" width="1.7109375" style="288" customWidth="1"/>
    <col min="7957" max="7957" width="4" style="288" customWidth="1"/>
    <col min="7958" max="7958" width="1.42578125" style="288" customWidth="1"/>
    <col min="7959" max="7959" width="4" style="288" customWidth="1"/>
    <col min="7960" max="7960" width="1.7109375" style="288" customWidth="1"/>
    <col min="7961" max="7961" width="4.140625" style="288" customWidth="1"/>
    <col min="7962" max="7962" width="0.85546875" style="288" customWidth="1"/>
    <col min="7963" max="7963" width="4.140625" style="288" customWidth="1"/>
    <col min="7964" max="8194" width="4.5703125" style="288"/>
    <col min="8195" max="8195" width="15.28515625" style="288" customWidth="1"/>
    <col min="8196" max="8196" width="18.7109375" style="288" customWidth="1"/>
    <col min="8197" max="8207" width="2.28515625" style="288" customWidth="1"/>
    <col min="8208" max="8208" width="18.85546875" style="288" customWidth="1"/>
    <col min="8209" max="8209" width="4" style="288" customWidth="1"/>
    <col min="8210" max="8210" width="1.42578125" style="288" customWidth="1"/>
    <col min="8211" max="8211" width="4" style="288" customWidth="1"/>
    <col min="8212" max="8212" width="1.7109375" style="288" customWidth="1"/>
    <col min="8213" max="8213" width="4" style="288" customWidth="1"/>
    <col min="8214" max="8214" width="1.42578125" style="288" customWidth="1"/>
    <col min="8215" max="8215" width="4" style="288" customWidth="1"/>
    <col min="8216" max="8216" width="1.7109375" style="288" customWidth="1"/>
    <col min="8217" max="8217" width="4.140625" style="288" customWidth="1"/>
    <col min="8218" max="8218" width="0.85546875" style="288" customWidth="1"/>
    <col min="8219" max="8219" width="4.140625" style="288" customWidth="1"/>
    <col min="8220" max="8450" width="4.5703125" style="288"/>
    <col min="8451" max="8451" width="15.28515625" style="288" customWidth="1"/>
    <col min="8452" max="8452" width="18.7109375" style="288" customWidth="1"/>
    <col min="8453" max="8463" width="2.28515625" style="288" customWidth="1"/>
    <col min="8464" max="8464" width="18.85546875" style="288" customWidth="1"/>
    <col min="8465" max="8465" width="4" style="288" customWidth="1"/>
    <col min="8466" max="8466" width="1.42578125" style="288" customWidth="1"/>
    <col min="8467" max="8467" width="4" style="288" customWidth="1"/>
    <col min="8468" max="8468" width="1.7109375" style="288" customWidth="1"/>
    <col min="8469" max="8469" width="4" style="288" customWidth="1"/>
    <col min="8470" max="8470" width="1.42578125" style="288" customWidth="1"/>
    <col min="8471" max="8471" width="4" style="288" customWidth="1"/>
    <col min="8472" max="8472" width="1.7109375" style="288" customWidth="1"/>
    <col min="8473" max="8473" width="4.140625" style="288" customWidth="1"/>
    <col min="8474" max="8474" width="0.85546875" style="288" customWidth="1"/>
    <col min="8475" max="8475" width="4.140625" style="288" customWidth="1"/>
    <col min="8476" max="8706" width="4.5703125" style="288"/>
    <col min="8707" max="8707" width="15.28515625" style="288" customWidth="1"/>
    <col min="8708" max="8708" width="18.7109375" style="288" customWidth="1"/>
    <col min="8709" max="8719" width="2.28515625" style="288" customWidth="1"/>
    <col min="8720" max="8720" width="18.85546875" style="288" customWidth="1"/>
    <col min="8721" max="8721" width="4" style="288" customWidth="1"/>
    <col min="8722" max="8722" width="1.42578125" style="288" customWidth="1"/>
    <col min="8723" max="8723" width="4" style="288" customWidth="1"/>
    <col min="8724" max="8724" width="1.7109375" style="288" customWidth="1"/>
    <col min="8725" max="8725" width="4" style="288" customWidth="1"/>
    <col min="8726" max="8726" width="1.42578125" style="288" customWidth="1"/>
    <col min="8727" max="8727" width="4" style="288" customWidth="1"/>
    <col min="8728" max="8728" width="1.7109375" style="288" customWidth="1"/>
    <col min="8729" max="8729" width="4.140625" style="288" customWidth="1"/>
    <col min="8730" max="8730" width="0.85546875" style="288" customWidth="1"/>
    <col min="8731" max="8731" width="4.140625" style="288" customWidth="1"/>
    <col min="8732" max="8962" width="4.5703125" style="288"/>
    <col min="8963" max="8963" width="15.28515625" style="288" customWidth="1"/>
    <col min="8964" max="8964" width="18.7109375" style="288" customWidth="1"/>
    <col min="8965" max="8975" width="2.28515625" style="288" customWidth="1"/>
    <col min="8976" max="8976" width="18.85546875" style="288" customWidth="1"/>
    <col min="8977" max="8977" width="4" style="288" customWidth="1"/>
    <col min="8978" max="8978" width="1.42578125" style="288" customWidth="1"/>
    <col min="8979" max="8979" width="4" style="288" customWidth="1"/>
    <col min="8980" max="8980" width="1.7109375" style="288" customWidth="1"/>
    <col min="8981" max="8981" width="4" style="288" customWidth="1"/>
    <col min="8982" max="8982" width="1.42578125" style="288" customWidth="1"/>
    <col min="8983" max="8983" width="4" style="288" customWidth="1"/>
    <col min="8984" max="8984" width="1.7109375" style="288" customWidth="1"/>
    <col min="8985" max="8985" width="4.140625" style="288" customWidth="1"/>
    <col min="8986" max="8986" width="0.85546875" style="288" customWidth="1"/>
    <col min="8987" max="8987" width="4.140625" style="288" customWidth="1"/>
    <col min="8988" max="9218" width="4.5703125" style="288"/>
    <col min="9219" max="9219" width="15.28515625" style="288" customWidth="1"/>
    <col min="9220" max="9220" width="18.7109375" style="288" customWidth="1"/>
    <col min="9221" max="9231" width="2.28515625" style="288" customWidth="1"/>
    <col min="9232" max="9232" width="18.85546875" style="288" customWidth="1"/>
    <col min="9233" max="9233" width="4" style="288" customWidth="1"/>
    <col min="9234" max="9234" width="1.42578125" style="288" customWidth="1"/>
    <col min="9235" max="9235" width="4" style="288" customWidth="1"/>
    <col min="9236" max="9236" width="1.7109375" style="288" customWidth="1"/>
    <col min="9237" max="9237" width="4" style="288" customWidth="1"/>
    <col min="9238" max="9238" width="1.42578125" style="288" customWidth="1"/>
    <col min="9239" max="9239" width="4" style="288" customWidth="1"/>
    <col min="9240" max="9240" width="1.7109375" style="288" customWidth="1"/>
    <col min="9241" max="9241" width="4.140625" style="288" customWidth="1"/>
    <col min="9242" max="9242" width="0.85546875" style="288" customWidth="1"/>
    <col min="9243" max="9243" width="4.140625" style="288" customWidth="1"/>
    <col min="9244" max="9474" width="4.5703125" style="288"/>
    <col min="9475" max="9475" width="15.28515625" style="288" customWidth="1"/>
    <col min="9476" max="9476" width="18.7109375" style="288" customWidth="1"/>
    <col min="9477" max="9487" width="2.28515625" style="288" customWidth="1"/>
    <col min="9488" max="9488" width="18.85546875" style="288" customWidth="1"/>
    <col min="9489" max="9489" width="4" style="288" customWidth="1"/>
    <col min="9490" max="9490" width="1.42578125" style="288" customWidth="1"/>
    <col min="9491" max="9491" width="4" style="288" customWidth="1"/>
    <col min="9492" max="9492" width="1.7109375" style="288" customWidth="1"/>
    <col min="9493" max="9493" width="4" style="288" customWidth="1"/>
    <col min="9494" max="9494" width="1.42578125" style="288" customWidth="1"/>
    <col min="9495" max="9495" width="4" style="288" customWidth="1"/>
    <col min="9496" max="9496" width="1.7109375" style="288" customWidth="1"/>
    <col min="9497" max="9497" width="4.140625" style="288" customWidth="1"/>
    <col min="9498" max="9498" width="0.85546875" style="288" customWidth="1"/>
    <col min="9499" max="9499" width="4.140625" style="288" customWidth="1"/>
    <col min="9500" max="9730" width="4.5703125" style="288"/>
    <col min="9731" max="9731" width="15.28515625" style="288" customWidth="1"/>
    <col min="9732" max="9732" width="18.7109375" style="288" customWidth="1"/>
    <col min="9733" max="9743" width="2.28515625" style="288" customWidth="1"/>
    <col min="9744" max="9744" width="18.85546875" style="288" customWidth="1"/>
    <col min="9745" max="9745" width="4" style="288" customWidth="1"/>
    <col min="9746" max="9746" width="1.42578125" style="288" customWidth="1"/>
    <col min="9747" max="9747" width="4" style="288" customWidth="1"/>
    <col min="9748" max="9748" width="1.7109375" style="288" customWidth="1"/>
    <col min="9749" max="9749" width="4" style="288" customWidth="1"/>
    <col min="9750" max="9750" width="1.42578125" style="288" customWidth="1"/>
    <col min="9751" max="9751" width="4" style="288" customWidth="1"/>
    <col min="9752" max="9752" width="1.7109375" style="288" customWidth="1"/>
    <col min="9753" max="9753" width="4.140625" style="288" customWidth="1"/>
    <col min="9754" max="9754" width="0.85546875" style="288" customWidth="1"/>
    <col min="9755" max="9755" width="4.140625" style="288" customWidth="1"/>
    <col min="9756" max="9986" width="4.5703125" style="288"/>
    <col min="9987" max="9987" width="15.28515625" style="288" customWidth="1"/>
    <col min="9988" max="9988" width="18.7109375" style="288" customWidth="1"/>
    <col min="9989" max="9999" width="2.28515625" style="288" customWidth="1"/>
    <col min="10000" max="10000" width="18.85546875" style="288" customWidth="1"/>
    <col min="10001" max="10001" width="4" style="288" customWidth="1"/>
    <col min="10002" max="10002" width="1.42578125" style="288" customWidth="1"/>
    <col min="10003" max="10003" width="4" style="288" customWidth="1"/>
    <col min="10004" max="10004" width="1.7109375" style="288" customWidth="1"/>
    <col min="10005" max="10005" width="4" style="288" customWidth="1"/>
    <col min="10006" max="10006" width="1.42578125" style="288" customWidth="1"/>
    <col min="10007" max="10007" width="4" style="288" customWidth="1"/>
    <col min="10008" max="10008" width="1.7109375" style="288" customWidth="1"/>
    <col min="10009" max="10009" width="4.140625" style="288" customWidth="1"/>
    <col min="10010" max="10010" width="0.85546875" style="288" customWidth="1"/>
    <col min="10011" max="10011" width="4.140625" style="288" customWidth="1"/>
    <col min="10012" max="10242" width="4.5703125" style="288"/>
    <col min="10243" max="10243" width="15.28515625" style="288" customWidth="1"/>
    <col min="10244" max="10244" width="18.7109375" style="288" customWidth="1"/>
    <col min="10245" max="10255" width="2.28515625" style="288" customWidth="1"/>
    <col min="10256" max="10256" width="18.85546875" style="288" customWidth="1"/>
    <col min="10257" max="10257" width="4" style="288" customWidth="1"/>
    <col min="10258" max="10258" width="1.42578125" style="288" customWidth="1"/>
    <col min="10259" max="10259" width="4" style="288" customWidth="1"/>
    <col min="10260" max="10260" width="1.7109375" style="288" customWidth="1"/>
    <col min="10261" max="10261" width="4" style="288" customWidth="1"/>
    <col min="10262" max="10262" width="1.42578125" style="288" customWidth="1"/>
    <col min="10263" max="10263" width="4" style="288" customWidth="1"/>
    <col min="10264" max="10264" width="1.7109375" style="288" customWidth="1"/>
    <col min="10265" max="10265" width="4.140625" style="288" customWidth="1"/>
    <col min="10266" max="10266" width="0.85546875" style="288" customWidth="1"/>
    <col min="10267" max="10267" width="4.140625" style="288" customWidth="1"/>
    <col min="10268" max="10498" width="4.5703125" style="288"/>
    <col min="10499" max="10499" width="15.28515625" style="288" customWidth="1"/>
    <col min="10500" max="10500" width="18.7109375" style="288" customWidth="1"/>
    <col min="10501" max="10511" width="2.28515625" style="288" customWidth="1"/>
    <col min="10512" max="10512" width="18.85546875" style="288" customWidth="1"/>
    <col min="10513" max="10513" width="4" style="288" customWidth="1"/>
    <col min="10514" max="10514" width="1.42578125" style="288" customWidth="1"/>
    <col min="10515" max="10515" width="4" style="288" customWidth="1"/>
    <col min="10516" max="10516" width="1.7109375" style="288" customWidth="1"/>
    <col min="10517" max="10517" width="4" style="288" customWidth="1"/>
    <col min="10518" max="10518" width="1.42578125" style="288" customWidth="1"/>
    <col min="10519" max="10519" width="4" style="288" customWidth="1"/>
    <col min="10520" max="10520" width="1.7109375" style="288" customWidth="1"/>
    <col min="10521" max="10521" width="4.140625" style="288" customWidth="1"/>
    <col min="10522" max="10522" width="0.85546875" style="288" customWidth="1"/>
    <col min="10523" max="10523" width="4.140625" style="288" customWidth="1"/>
    <col min="10524" max="10754" width="4.5703125" style="288"/>
    <col min="10755" max="10755" width="15.28515625" style="288" customWidth="1"/>
    <col min="10756" max="10756" width="18.7109375" style="288" customWidth="1"/>
    <col min="10757" max="10767" width="2.28515625" style="288" customWidth="1"/>
    <col min="10768" max="10768" width="18.85546875" style="288" customWidth="1"/>
    <col min="10769" max="10769" width="4" style="288" customWidth="1"/>
    <col min="10770" max="10770" width="1.42578125" style="288" customWidth="1"/>
    <col min="10771" max="10771" width="4" style="288" customWidth="1"/>
    <col min="10772" max="10772" width="1.7109375" style="288" customWidth="1"/>
    <col min="10773" max="10773" width="4" style="288" customWidth="1"/>
    <col min="10774" max="10774" width="1.42578125" style="288" customWidth="1"/>
    <col min="10775" max="10775" width="4" style="288" customWidth="1"/>
    <col min="10776" max="10776" width="1.7109375" style="288" customWidth="1"/>
    <col min="10777" max="10777" width="4.140625" style="288" customWidth="1"/>
    <col min="10778" max="10778" width="0.85546875" style="288" customWidth="1"/>
    <col min="10779" max="10779" width="4.140625" style="288" customWidth="1"/>
    <col min="10780" max="11010" width="4.5703125" style="288"/>
    <col min="11011" max="11011" width="15.28515625" style="288" customWidth="1"/>
    <col min="11012" max="11012" width="18.7109375" style="288" customWidth="1"/>
    <col min="11013" max="11023" width="2.28515625" style="288" customWidth="1"/>
    <col min="11024" max="11024" width="18.85546875" style="288" customWidth="1"/>
    <col min="11025" max="11025" width="4" style="288" customWidth="1"/>
    <col min="11026" max="11026" width="1.42578125" style="288" customWidth="1"/>
    <col min="11027" max="11027" width="4" style="288" customWidth="1"/>
    <col min="11028" max="11028" width="1.7109375" style="288" customWidth="1"/>
    <col min="11029" max="11029" width="4" style="288" customWidth="1"/>
    <col min="11030" max="11030" width="1.42578125" style="288" customWidth="1"/>
    <col min="11031" max="11031" width="4" style="288" customWidth="1"/>
    <col min="11032" max="11032" width="1.7109375" style="288" customWidth="1"/>
    <col min="11033" max="11033" width="4.140625" style="288" customWidth="1"/>
    <col min="11034" max="11034" width="0.85546875" style="288" customWidth="1"/>
    <col min="11035" max="11035" width="4.140625" style="288" customWidth="1"/>
    <col min="11036" max="11266" width="4.5703125" style="288"/>
    <col min="11267" max="11267" width="15.28515625" style="288" customWidth="1"/>
    <col min="11268" max="11268" width="18.7109375" style="288" customWidth="1"/>
    <col min="11269" max="11279" width="2.28515625" style="288" customWidth="1"/>
    <col min="11280" max="11280" width="18.85546875" style="288" customWidth="1"/>
    <col min="11281" max="11281" width="4" style="288" customWidth="1"/>
    <col min="11282" max="11282" width="1.42578125" style="288" customWidth="1"/>
    <col min="11283" max="11283" width="4" style="288" customWidth="1"/>
    <col min="11284" max="11284" width="1.7109375" style="288" customWidth="1"/>
    <col min="11285" max="11285" width="4" style="288" customWidth="1"/>
    <col min="11286" max="11286" width="1.42578125" style="288" customWidth="1"/>
    <col min="11287" max="11287" width="4" style="288" customWidth="1"/>
    <col min="11288" max="11288" width="1.7109375" style="288" customWidth="1"/>
    <col min="11289" max="11289" width="4.140625" style="288" customWidth="1"/>
    <col min="11290" max="11290" width="0.85546875" style="288" customWidth="1"/>
    <col min="11291" max="11291" width="4.140625" style="288" customWidth="1"/>
    <col min="11292" max="11522" width="4.5703125" style="288"/>
    <col min="11523" max="11523" width="15.28515625" style="288" customWidth="1"/>
    <col min="11524" max="11524" width="18.7109375" style="288" customWidth="1"/>
    <col min="11525" max="11535" width="2.28515625" style="288" customWidth="1"/>
    <col min="11536" max="11536" width="18.85546875" style="288" customWidth="1"/>
    <col min="11537" max="11537" width="4" style="288" customWidth="1"/>
    <col min="11538" max="11538" width="1.42578125" style="288" customWidth="1"/>
    <col min="11539" max="11539" width="4" style="288" customWidth="1"/>
    <col min="11540" max="11540" width="1.7109375" style="288" customWidth="1"/>
    <col min="11541" max="11541" width="4" style="288" customWidth="1"/>
    <col min="11542" max="11542" width="1.42578125" style="288" customWidth="1"/>
    <col min="11543" max="11543" width="4" style="288" customWidth="1"/>
    <col min="11544" max="11544" width="1.7109375" style="288" customWidth="1"/>
    <col min="11545" max="11545" width="4.140625" style="288" customWidth="1"/>
    <col min="11546" max="11546" width="0.85546875" style="288" customWidth="1"/>
    <col min="11547" max="11547" width="4.140625" style="288" customWidth="1"/>
    <col min="11548" max="11778" width="4.5703125" style="288"/>
    <col min="11779" max="11779" width="15.28515625" style="288" customWidth="1"/>
    <col min="11780" max="11780" width="18.7109375" style="288" customWidth="1"/>
    <col min="11781" max="11791" width="2.28515625" style="288" customWidth="1"/>
    <col min="11792" max="11792" width="18.85546875" style="288" customWidth="1"/>
    <col min="11793" max="11793" width="4" style="288" customWidth="1"/>
    <col min="11794" max="11794" width="1.42578125" style="288" customWidth="1"/>
    <col min="11795" max="11795" width="4" style="288" customWidth="1"/>
    <col min="11796" max="11796" width="1.7109375" style="288" customWidth="1"/>
    <col min="11797" max="11797" width="4" style="288" customWidth="1"/>
    <col min="11798" max="11798" width="1.42578125" style="288" customWidth="1"/>
    <col min="11799" max="11799" width="4" style="288" customWidth="1"/>
    <col min="11800" max="11800" width="1.7109375" style="288" customWidth="1"/>
    <col min="11801" max="11801" width="4.140625" style="288" customWidth="1"/>
    <col min="11802" max="11802" width="0.85546875" style="288" customWidth="1"/>
    <col min="11803" max="11803" width="4.140625" style="288" customWidth="1"/>
    <col min="11804" max="12034" width="4.5703125" style="288"/>
    <col min="12035" max="12035" width="15.28515625" style="288" customWidth="1"/>
    <col min="12036" max="12036" width="18.7109375" style="288" customWidth="1"/>
    <col min="12037" max="12047" width="2.28515625" style="288" customWidth="1"/>
    <col min="12048" max="12048" width="18.85546875" style="288" customWidth="1"/>
    <col min="12049" max="12049" width="4" style="288" customWidth="1"/>
    <col min="12050" max="12050" width="1.42578125" style="288" customWidth="1"/>
    <col min="12051" max="12051" width="4" style="288" customWidth="1"/>
    <col min="12052" max="12052" width="1.7109375" style="288" customWidth="1"/>
    <col min="12053" max="12053" width="4" style="288" customWidth="1"/>
    <col min="12054" max="12054" width="1.42578125" style="288" customWidth="1"/>
    <col min="12055" max="12055" width="4" style="288" customWidth="1"/>
    <col min="12056" max="12056" width="1.7109375" style="288" customWidth="1"/>
    <col min="12057" max="12057" width="4.140625" style="288" customWidth="1"/>
    <col min="12058" max="12058" width="0.85546875" style="288" customWidth="1"/>
    <col min="12059" max="12059" width="4.140625" style="288" customWidth="1"/>
    <col min="12060" max="12290" width="4.5703125" style="288"/>
    <col min="12291" max="12291" width="15.28515625" style="288" customWidth="1"/>
    <col min="12292" max="12292" width="18.7109375" style="288" customWidth="1"/>
    <col min="12293" max="12303" width="2.28515625" style="288" customWidth="1"/>
    <col min="12304" max="12304" width="18.85546875" style="288" customWidth="1"/>
    <col min="12305" max="12305" width="4" style="288" customWidth="1"/>
    <col min="12306" max="12306" width="1.42578125" style="288" customWidth="1"/>
    <col min="12307" max="12307" width="4" style="288" customWidth="1"/>
    <col min="12308" max="12308" width="1.7109375" style="288" customWidth="1"/>
    <col min="12309" max="12309" width="4" style="288" customWidth="1"/>
    <col min="12310" max="12310" width="1.42578125" style="288" customWidth="1"/>
    <col min="12311" max="12311" width="4" style="288" customWidth="1"/>
    <col min="12312" max="12312" width="1.7109375" style="288" customWidth="1"/>
    <col min="12313" max="12313" width="4.140625" style="288" customWidth="1"/>
    <col min="12314" max="12314" width="0.85546875" style="288" customWidth="1"/>
    <col min="12315" max="12315" width="4.140625" style="288" customWidth="1"/>
    <col min="12316" max="12546" width="4.5703125" style="288"/>
    <col min="12547" max="12547" width="15.28515625" style="288" customWidth="1"/>
    <col min="12548" max="12548" width="18.7109375" style="288" customWidth="1"/>
    <col min="12549" max="12559" width="2.28515625" style="288" customWidth="1"/>
    <col min="12560" max="12560" width="18.85546875" style="288" customWidth="1"/>
    <col min="12561" max="12561" width="4" style="288" customWidth="1"/>
    <col min="12562" max="12562" width="1.42578125" style="288" customWidth="1"/>
    <col min="12563" max="12563" width="4" style="288" customWidth="1"/>
    <col min="12564" max="12564" width="1.7109375" style="288" customWidth="1"/>
    <col min="12565" max="12565" width="4" style="288" customWidth="1"/>
    <col min="12566" max="12566" width="1.42578125" style="288" customWidth="1"/>
    <col min="12567" max="12567" width="4" style="288" customWidth="1"/>
    <col min="12568" max="12568" width="1.7109375" style="288" customWidth="1"/>
    <col min="12569" max="12569" width="4.140625" style="288" customWidth="1"/>
    <col min="12570" max="12570" width="0.85546875" style="288" customWidth="1"/>
    <col min="12571" max="12571" width="4.140625" style="288" customWidth="1"/>
    <col min="12572" max="12802" width="4.5703125" style="288"/>
    <col min="12803" max="12803" width="15.28515625" style="288" customWidth="1"/>
    <col min="12804" max="12804" width="18.7109375" style="288" customWidth="1"/>
    <col min="12805" max="12815" width="2.28515625" style="288" customWidth="1"/>
    <col min="12816" max="12816" width="18.85546875" style="288" customWidth="1"/>
    <col min="12817" max="12817" width="4" style="288" customWidth="1"/>
    <col min="12818" max="12818" width="1.42578125" style="288" customWidth="1"/>
    <col min="12819" max="12819" width="4" style="288" customWidth="1"/>
    <col min="12820" max="12820" width="1.7109375" style="288" customWidth="1"/>
    <col min="12821" max="12821" width="4" style="288" customWidth="1"/>
    <col min="12822" max="12822" width="1.42578125" style="288" customWidth="1"/>
    <col min="12823" max="12823" width="4" style="288" customWidth="1"/>
    <col min="12824" max="12824" width="1.7109375" style="288" customWidth="1"/>
    <col min="12825" max="12825" width="4.140625" style="288" customWidth="1"/>
    <col min="12826" max="12826" width="0.85546875" style="288" customWidth="1"/>
    <col min="12827" max="12827" width="4.140625" style="288" customWidth="1"/>
    <col min="12828" max="13058" width="4.5703125" style="288"/>
    <col min="13059" max="13059" width="15.28515625" style="288" customWidth="1"/>
    <col min="13060" max="13060" width="18.7109375" style="288" customWidth="1"/>
    <col min="13061" max="13071" width="2.28515625" style="288" customWidth="1"/>
    <col min="13072" max="13072" width="18.85546875" style="288" customWidth="1"/>
    <col min="13073" max="13073" width="4" style="288" customWidth="1"/>
    <col min="13074" max="13074" width="1.42578125" style="288" customWidth="1"/>
    <col min="13075" max="13075" width="4" style="288" customWidth="1"/>
    <col min="13076" max="13076" width="1.7109375" style="288" customWidth="1"/>
    <col min="13077" max="13077" width="4" style="288" customWidth="1"/>
    <col min="13078" max="13078" width="1.42578125" style="288" customWidth="1"/>
    <col min="13079" max="13079" width="4" style="288" customWidth="1"/>
    <col min="13080" max="13080" width="1.7109375" style="288" customWidth="1"/>
    <col min="13081" max="13081" width="4.140625" style="288" customWidth="1"/>
    <col min="13082" max="13082" width="0.85546875" style="288" customWidth="1"/>
    <col min="13083" max="13083" width="4.140625" style="288" customWidth="1"/>
    <col min="13084" max="13314" width="4.5703125" style="288"/>
    <col min="13315" max="13315" width="15.28515625" style="288" customWidth="1"/>
    <col min="13316" max="13316" width="18.7109375" style="288" customWidth="1"/>
    <col min="13317" max="13327" width="2.28515625" style="288" customWidth="1"/>
    <col min="13328" max="13328" width="18.85546875" style="288" customWidth="1"/>
    <col min="13329" max="13329" width="4" style="288" customWidth="1"/>
    <col min="13330" max="13330" width="1.42578125" style="288" customWidth="1"/>
    <col min="13331" max="13331" width="4" style="288" customWidth="1"/>
    <col min="13332" max="13332" width="1.7109375" style="288" customWidth="1"/>
    <col min="13333" max="13333" width="4" style="288" customWidth="1"/>
    <col min="13334" max="13334" width="1.42578125" style="288" customWidth="1"/>
    <col min="13335" max="13335" width="4" style="288" customWidth="1"/>
    <col min="13336" max="13336" width="1.7109375" style="288" customWidth="1"/>
    <col min="13337" max="13337" width="4.140625" style="288" customWidth="1"/>
    <col min="13338" max="13338" width="0.85546875" style="288" customWidth="1"/>
    <col min="13339" max="13339" width="4.140625" style="288" customWidth="1"/>
    <col min="13340" max="13570" width="4.5703125" style="288"/>
    <col min="13571" max="13571" width="15.28515625" style="288" customWidth="1"/>
    <col min="13572" max="13572" width="18.7109375" style="288" customWidth="1"/>
    <col min="13573" max="13583" width="2.28515625" style="288" customWidth="1"/>
    <col min="13584" max="13584" width="18.85546875" style="288" customWidth="1"/>
    <col min="13585" max="13585" width="4" style="288" customWidth="1"/>
    <col min="13586" max="13586" width="1.42578125" style="288" customWidth="1"/>
    <col min="13587" max="13587" width="4" style="288" customWidth="1"/>
    <col min="13588" max="13588" width="1.7109375" style="288" customWidth="1"/>
    <col min="13589" max="13589" width="4" style="288" customWidth="1"/>
    <col min="13590" max="13590" width="1.42578125" style="288" customWidth="1"/>
    <col min="13591" max="13591" width="4" style="288" customWidth="1"/>
    <col min="13592" max="13592" width="1.7109375" style="288" customWidth="1"/>
    <col min="13593" max="13593" width="4.140625" style="288" customWidth="1"/>
    <col min="13594" max="13594" width="0.85546875" style="288" customWidth="1"/>
    <col min="13595" max="13595" width="4.140625" style="288" customWidth="1"/>
    <col min="13596" max="13826" width="4.5703125" style="288"/>
    <col min="13827" max="13827" width="15.28515625" style="288" customWidth="1"/>
    <col min="13828" max="13828" width="18.7109375" style="288" customWidth="1"/>
    <col min="13829" max="13839" width="2.28515625" style="288" customWidth="1"/>
    <col min="13840" max="13840" width="18.85546875" style="288" customWidth="1"/>
    <col min="13841" max="13841" width="4" style="288" customWidth="1"/>
    <col min="13842" max="13842" width="1.42578125" style="288" customWidth="1"/>
    <col min="13843" max="13843" width="4" style="288" customWidth="1"/>
    <col min="13844" max="13844" width="1.7109375" style="288" customWidth="1"/>
    <col min="13845" max="13845" width="4" style="288" customWidth="1"/>
    <col min="13846" max="13846" width="1.42578125" style="288" customWidth="1"/>
    <col min="13847" max="13847" width="4" style="288" customWidth="1"/>
    <col min="13848" max="13848" width="1.7109375" style="288" customWidth="1"/>
    <col min="13849" max="13849" width="4.140625" style="288" customWidth="1"/>
    <col min="13850" max="13850" width="0.85546875" style="288" customWidth="1"/>
    <col min="13851" max="13851" width="4.140625" style="288" customWidth="1"/>
    <col min="13852" max="14082" width="4.5703125" style="288"/>
    <col min="14083" max="14083" width="15.28515625" style="288" customWidth="1"/>
    <col min="14084" max="14084" width="18.7109375" style="288" customWidth="1"/>
    <col min="14085" max="14095" width="2.28515625" style="288" customWidth="1"/>
    <col min="14096" max="14096" width="18.85546875" style="288" customWidth="1"/>
    <col min="14097" max="14097" width="4" style="288" customWidth="1"/>
    <col min="14098" max="14098" width="1.42578125" style="288" customWidth="1"/>
    <col min="14099" max="14099" width="4" style="288" customWidth="1"/>
    <col min="14100" max="14100" width="1.7109375" style="288" customWidth="1"/>
    <col min="14101" max="14101" width="4" style="288" customWidth="1"/>
    <col min="14102" max="14102" width="1.42578125" style="288" customWidth="1"/>
    <col min="14103" max="14103" width="4" style="288" customWidth="1"/>
    <col min="14104" max="14104" width="1.7109375" style="288" customWidth="1"/>
    <col min="14105" max="14105" width="4.140625" style="288" customWidth="1"/>
    <col min="14106" max="14106" width="0.85546875" style="288" customWidth="1"/>
    <col min="14107" max="14107" width="4.140625" style="288" customWidth="1"/>
    <col min="14108" max="14338" width="4.5703125" style="288"/>
    <col min="14339" max="14339" width="15.28515625" style="288" customWidth="1"/>
    <col min="14340" max="14340" width="18.7109375" style="288" customWidth="1"/>
    <col min="14341" max="14351" width="2.28515625" style="288" customWidth="1"/>
    <col min="14352" max="14352" width="18.85546875" style="288" customWidth="1"/>
    <col min="14353" max="14353" width="4" style="288" customWidth="1"/>
    <col min="14354" max="14354" width="1.42578125" style="288" customWidth="1"/>
    <col min="14355" max="14355" width="4" style="288" customWidth="1"/>
    <col min="14356" max="14356" width="1.7109375" style="288" customWidth="1"/>
    <col min="14357" max="14357" width="4" style="288" customWidth="1"/>
    <col min="14358" max="14358" width="1.42578125" style="288" customWidth="1"/>
    <col min="14359" max="14359" width="4" style="288" customWidth="1"/>
    <col min="14360" max="14360" width="1.7109375" style="288" customWidth="1"/>
    <col min="14361" max="14361" width="4.140625" style="288" customWidth="1"/>
    <col min="14362" max="14362" width="0.85546875" style="288" customWidth="1"/>
    <col min="14363" max="14363" width="4.140625" style="288" customWidth="1"/>
    <col min="14364" max="14594" width="4.5703125" style="288"/>
    <col min="14595" max="14595" width="15.28515625" style="288" customWidth="1"/>
    <col min="14596" max="14596" width="18.7109375" style="288" customWidth="1"/>
    <col min="14597" max="14607" width="2.28515625" style="288" customWidth="1"/>
    <col min="14608" max="14608" width="18.85546875" style="288" customWidth="1"/>
    <col min="14609" max="14609" width="4" style="288" customWidth="1"/>
    <col min="14610" max="14610" width="1.42578125" style="288" customWidth="1"/>
    <col min="14611" max="14611" width="4" style="288" customWidth="1"/>
    <col min="14612" max="14612" width="1.7109375" style="288" customWidth="1"/>
    <col min="14613" max="14613" width="4" style="288" customWidth="1"/>
    <col min="14614" max="14614" width="1.42578125" style="288" customWidth="1"/>
    <col min="14615" max="14615" width="4" style="288" customWidth="1"/>
    <col min="14616" max="14616" width="1.7109375" style="288" customWidth="1"/>
    <col min="14617" max="14617" width="4.140625" style="288" customWidth="1"/>
    <col min="14618" max="14618" width="0.85546875" style="288" customWidth="1"/>
    <col min="14619" max="14619" width="4.140625" style="288" customWidth="1"/>
    <col min="14620" max="14850" width="4.5703125" style="288"/>
    <col min="14851" max="14851" width="15.28515625" style="288" customWidth="1"/>
    <col min="14852" max="14852" width="18.7109375" style="288" customWidth="1"/>
    <col min="14853" max="14863" width="2.28515625" style="288" customWidth="1"/>
    <col min="14864" max="14864" width="18.85546875" style="288" customWidth="1"/>
    <col min="14865" max="14865" width="4" style="288" customWidth="1"/>
    <col min="14866" max="14866" width="1.42578125" style="288" customWidth="1"/>
    <col min="14867" max="14867" width="4" style="288" customWidth="1"/>
    <col min="14868" max="14868" width="1.7109375" style="288" customWidth="1"/>
    <col min="14869" max="14869" width="4" style="288" customWidth="1"/>
    <col min="14870" max="14870" width="1.42578125" style="288" customWidth="1"/>
    <col min="14871" max="14871" width="4" style="288" customWidth="1"/>
    <col min="14872" max="14872" width="1.7109375" style="288" customWidth="1"/>
    <col min="14873" max="14873" width="4.140625" style="288" customWidth="1"/>
    <col min="14874" max="14874" width="0.85546875" style="288" customWidth="1"/>
    <col min="14875" max="14875" width="4.140625" style="288" customWidth="1"/>
    <col min="14876" max="15106" width="4.5703125" style="288"/>
    <col min="15107" max="15107" width="15.28515625" style="288" customWidth="1"/>
    <col min="15108" max="15108" width="18.7109375" style="288" customWidth="1"/>
    <col min="15109" max="15119" width="2.28515625" style="288" customWidth="1"/>
    <col min="15120" max="15120" width="18.85546875" style="288" customWidth="1"/>
    <col min="15121" max="15121" width="4" style="288" customWidth="1"/>
    <col min="15122" max="15122" width="1.42578125" style="288" customWidth="1"/>
    <col min="15123" max="15123" width="4" style="288" customWidth="1"/>
    <col min="15124" max="15124" width="1.7109375" style="288" customWidth="1"/>
    <col min="15125" max="15125" width="4" style="288" customWidth="1"/>
    <col min="15126" max="15126" width="1.42578125" style="288" customWidth="1"/>
    <col min="15127" max="15127" width="4" style="288" customWidth="1"/>
    <col min="15128" max="15128" width="1.7109375" style="288" customWidth="1"/>
    <col min="15129" max="15129" width="4.140625" style="288" customWidth="1"/>
    <col min="15130" max="15130" width="0.85546875" style="288" customWidth="1"/>
    <col min="15131" max="15131" width="4.140625" style="288" customWidth="1"/>
    <col min="15132" max="15362" width="4.5703125" style="288"/>
    <col min="15363" max="15363" width="15.28515625" style="288" customWidth="1"/>
    <col min="15364" max="15364" width="18.7109375" style="288" customWidth="1"/>
    <col min="15365" max="15375" width="2.28515625" style="288" customWidth="1"/>
    <col min="15376" max="15376" width="18.85546875" style="288" customWidth="1"/>
    <col min="15377" max="15377" width="4" style="288" customWidth="1"/>
    <col min="15378" max="15378" width="1.42578125" style="288" customWidth="1"/>
    <col min="15379" max="15379" width="4" style="288" customWidth="1"/>
    <col min="15380" max="15380" width="1.7109375" style="288" customWidth="1"/>
    <col min="15381" max="15381" width="4" style="288" customWidth="1"/>
    <col min="15382" max="15382" width="1.42578125" style="288" customWidth="1"/>
    <col min="15383" max="15383" width="4" style="288" customWidth="1"/>
    <col min="15384" max="15384" width="1.7109375" style="288" customWidth="1"/>
    <col min="15385" max="15385" width="4.140625" style="288" customWidth="1"/>
    <col min="15386" max="15386" width="0.85546875" style="288" customWidth="1"/>
    <col min="15387" max="15387" width="4.140625" style="288" customWidth="1"/>
    <col min="15388" max="15618" width="4.5703125" style="288"/>
    <col min="15619" max="15619" width="15.28515625" style="288" customWidth="1"/>
    <col min="15620" max="15620" width="18.7109375" style="288" customWidth="1"/>
    <col min="15621" max="15631" width="2.28515625" style="288" customWidth="1"/>
    <col min="15632" max="15632" width="18.85546875" style="288" customWidth="1"/>
    <col min="15633" max="15633" width="4" style="288" customWidth="1"/>
    <col min="15634" max="15634" width="1.42578125" style="288" customWidth="1"/>
    <col min="15635" max="15635" width="4" style="288" customWidth="1"/>
    <col min="15636" max="15636" width="1.7109375" style="288" customWidth="1"/>
    <col min="15637" max="15637" width="4" style="288" customWidth="1"/>
    <col min="15638" max="15638" width="1.42578125" style="288" customWidth="1"/>
    <col min="15639" max="15639" width="4" style="288" customWidth="1"/>
    <col min="15640" max="15640" width="1.7109375" style="288" customWidth="1"/>
    <col min="15641" max="15641" width="4.140625" style="288" customWidth="1"/>
    <col min="15642" max="15642" width="0.85546875" style="288" customWidth="1"/>
    <col min="15643" max="15643" width="4.140625" style="288" customWidth="1"/>
    <col min="15644" max="15874" width="4.5703125" style="288"/>
    <col min="15875" max="15875" width="15.28515625" style="288" customWidth="1"/>
    <col min="15876" max="15876" width="18.7109375" style="288" customWidth="1"/>
    <col min="15877" max="15887" width="2.28515625" style="288" customWidth="1"/>
    <col min="15888" max="15888" width="18.85546875" style="288" customWidth="1"/>
    <col min="15889" max="15889" width="4" style="288" customWidth="1"/>
    <col min="15890" max="15890" width="1.42578125" style="288" customWidth="1"/>
    <col min="15891" max="15891" width="4" style="288" customWidth="1"/>
    <col min="15892" max="15892" width="1.7109375" style="288" customWidth="1"/>
    <col min="15893" max="15893" width="4" style="288" customWidth="1"/>
    <col min="15894" max="15894" width="1.42578125" style="288" customWidth="1"/>
    <col min="15895" max="15895" width="4" style="288" customWidth="1"/>
    <col min="15896" max="15896" width="1.7109375" style="288" customWidth="1"/>
    <col min="15897" max="15897" width="4.140625" style="288" customWidth="1"/>
    <col min="15898" max="15898" width="0.85546875" style="288" customWidth="1"/>
    <col min="15899" max="15899" width="4.140625" style="288" customWidth="1"/>
    <col min="15900" max="16130" width="4.5703125" style="288"/>
    <col min="16131" max="16131" width="15.28515625" style="288" customWidth="1"/>
    <col min="16132" max="16132" width="18.7109375" style="288" customWidth="1"/>
    <col min="16133" max="16143" width="2.28515625" style="288" customWidth="1"/>
    <col min="16144" max="16144" width="18.85546875" style="288" customWidth="1"/>
    <col min="16145" max="16145" width="4" style="288" customWidth="1"/>
    <col min="16146" max="16146" width="1.42578125" style="288" customWidth="1"/>
    <col min="16147" max="16147" width="4" style="288" customWidth="1"/>
    <col min="16148" max="16148" width="1.7109375" style="288" customWidth="1"/>
    <col min="16149" max="16149" width="4" style="288" customWidth="1"/>
    <col min="16150" max="16150" width="1.42578125" style="288" customWidth="1"/>
    <col min="16151" max="16151" width="4" style="288" customWidth="1"/>
    <col min="16152" max="16152" width="1.7109375" style="288" customWidth="1"/>
    <col min="16153" max="16153" width="4.140625" style="288" customWidth="1"/>
    <col min="16154" max="16154" width="0.85546875" style="288" customWidth="1"/>
    <col min="16155" max="16155" width="4.140625" style="288" customWidth="1"/>
    <col min="16156" max="16384" width="4.5703125" style="288"/>
  </cols>
  <sheetData>
    <row r="1" spans="1:258" s="285" customFormat="1">
      <c r="A1" s="285" t="s">
        <v>478</v>
      </c>
      <c r="B1" s="281"/>
      <c r="C1" s="281"/>
      <c r="E1" s="284"/>
      <c r="Q1" s="282"/>
      <c r="R1" s="282"/>
      <c r="S1" s="282"/>
      <c r="T1" s="282"/>
      <c r="U1" s="282"/>
      <c r="V1" s="282"/>
      <c r="W1" s="282"/>
      <c r="X1" s="282"/>
      <c r="Y1" s="282"/>
      <c r="Z1" s="282"/>
      <c r="AA1" s="282"/>
      <c r="AF1" s="282"/>
      <c r="AG1" s="282"/>
      <c r="AH1" s="282"/>
    </row>
    <row r="2" spans="1:258" s="285" customFormat="1">
      <c r="A2" s="285" t="s">
        <v>82</v>
      </c>
      <c r="B2" s="281"/>
      <c r="C2" s="281"/>
      <c r="D2" s="298" t="s">
        <v>103</v>
      </c>
      <c r="E2" s="284"/>
      <c r="Q2" s="282"/>
      <c r="R2" s="282"/>
      <c r="S2" s="282"/>
      <c r="T2" s="282"/>
      <c r="U2" s="282"/>
      <c r="V2" s="282"/>
      <c r="W2" s="282"/>
      <c r="X2" s="282"/>
      <c r="Y2" s="282"/>
      <c r="Z2" s="282"/>
      <c r="AA2" s="282"/>
      <c r="AF2" s="282"/>
      <c r="AG2" s="282"/>
      <c r="AH2" s="282"/>
    </row>
    <row r="3" spans="1:258" s="285" customFormat="1">
      <c r="B3" s="281"/>
      <c r="C3" s="281"/>
      <c r="D3" s="298" t="s">
        <v>374</v>
      </c>
      <c r="E3" s="284"/>
      <c r="Q3" s="282"/>
      <c r="R3" s="282"/>
      <c r="S3" s="282"/>
      <c r="T3" s="282"/>
      <c r="U3" s="282"/>
      <c r="V3" s="282"/>
      <c r="W3" s="282"/>
      <c r="X3" s="282"/>
      <c r="Y3" s="282"/>
      <c r="Z3" s="282"/>
      <c r="AA3" s="282"/>
      <c r="AF3" s="282"/>
      <c r="AG3" s="282"/>
      <c r="AH3" s="282"/>
    </row>
    <row r="4" spans="1:258" s="285" customFormat="1">
      <c r="B4" s="281"/>
      <c r="C4" s="281"/>
      <c r="D4" s="298" t="s">
        <v>373</v>
      </c>
      <c r="E4" s="284"/>
      <c r="Q4" s="282"/>
      <c r="R4" s="282"/>
      <c r="S4" s="282"/>
      <c r="T4" s="282"/>
      <c r="U4" s="282"/>
      <c r="V4" s="282"/>
      <c r="W4" s="282"/>
      <c r="X4" s="282"/>
      <c r="Y4" s="282"/>
      <c r="Z4" s="282"/>
      <c r="AA4" s="282"/>
      <c r="AF4" s="282"/>
      <c r="AG4" s="282"/>
      <c r="AH4" s="282"/>
    </row>
    <row r="5" spans="1:258" s="285" customFormat="1">
      <c r="B5" s="281"/>
      <c r="C5" s="281"/>
      <c r="D5" s="298" t="s">
        <v>376</v>
      </c>
      <c r="E5" s="284"/>
      <c r="Q5" s="282"/>
      <c r="R5" s="282"/>
      <c r="S5" s="282"/>
      <c r="T5" s="287"/>
      <c r="U5" s="282"/>
      <c r="V5" s="282"/>
      <c r="W5" s="282"/>
      <c r="X5" s="287"/>
      <c r="Y5" s="287"/>
      <c r="Z5" s="287"/>
      <c r="AA5" s="287"/>
      <c r="AF5" s="287"/>
      <c r="AG5" s="287"/>
      <c r="AH5" s="287"/>
    </row>
    <row r="6" spans="1:258" s="285" customFormat="1">
      <c r="B6" s="281"/>
      <c r="C6" s="281"/>
      <c r="D6" s="298"/>
      <c r="E6" s="284"/>
      <c r="Q6" s="282"/>
      <c r="R6" s="282"/>
      <c r="S6" s="282"/>
      <c r="T6" s="287"/>
      <c r="U6" s="282"/>
      <c r="V6" s="282"/>
      <c r="W6" s="282"/>
      <c r="X6" s="287"/>
      <c r="Y6" s="287"/>
      <c r="Z6" s="287"/>
      <c r="AA6" s="287"/>
      <c r="AF6" s="287"/>
      <c r="AG6" s="287"/>
      <c r="AH6" s="287"/>
    </row>
    <row r="7" spans="1:258" s="285" customFormat="1">
      <c r="B7" s="281"/>
      <c r="C7" s="281"/>
      <c r="D7" s="298"/>
      <c r="E7" s="284"/>
      <c r="Q7" s="282"/>
      <c r="R7" s="282"/>
      <c r="S7" s="282"/>
      <c r="T7" s="287"/>
      <c r="U7" s="282"/>
      <c r="V7" s="282"/>
      <c r="W7" s="282"/>
      <c r="X7" s="287"/>
      <c r="Y7" s="287"/>
      <c r="Z7" s="287"/>
      <c r="AA7" s="287"/>
      <c r="AF7" s="287"/>
      <c r="AG7" s="287"/>
      <c r="AH7" s="287"/>
    </row>
    <row r="8" spans="1:258" s="285" customFormat="1">
      <c r="B8" s="281"/>
      <c r="C8" s="281"/>
      <c r="D8" s="298"/>
      <c r="E8" s="284"/>
      <c r="Q8" s="282"/>
      <c r="R8" s="282"/>
      <c r="S8" s="282"/>
      <c r="T8" s="287"/>
      <c r="U8" s="282"/>
      <c r="V8" s="282"/>
      <c r="W8" s="282"/>
      <c r="X8" s="287"/>
      <c r="Y8" s="287"/>
      <c r="Z8" s="287"/>
      <c r="AA8" s="287"/>
      <c r="AF8" s="287"/>
      <c r="AG8" s="287"/>
      <c r="AH8" s="287"/>
    </row>
    <row r="9" spans="1:258" s="285" customFormat="1">
      <c r="A9" s="285" t="s">
        <v>3</v>
      </c>
      <c r="B9" s="281"/>
      <c r="C9" s="281"/>
      <c r="D9" s="289">
        <f>Spielplan!C29</f>
        <v>43849</v>
      </c>
      <c r="E9" s="284"/>
      <c r="Q9" s="282"/>
      <c r="R9" s="282"/>
      <c r="S9" s="282"/>
      <c r="T9" s="282"/>
      <c r="U9" s="282"/>
      <c r="V9" s="282"/>
      <c r="W9" s="282"/>
      <c r="X9" s="282"/>
      <c r="Y9" s="282"/>
      <c r="Z9" s="282"/>
      <c r="AA9" s="282"/>
      <c r="AF9" s="282"/>
      <c r="AG9" s="282"/>
      <c r="AH9" s="282"/>
    </row>
    <row r="10" spans="1:258" s="285" customFormat="1">
      <c r="A10" s="285" t="s">
        <v>4</v>
      </c>
      <c r="B10" s="281"/>
      <c r="C10" s="281"/>
      <c r="D10" s="290" t="str">
        <f>Spielplan!G29</f>
        <v>Westerstetten</v>
      </c>
      <c r="E10" s="284"/>
      <c r="Q10" s="282"/>
      <c r="R10" s="282"/>
      <c r="S10" s="282"/>
      <c r="T10" s="282"/>
      <c r="U10" s="282"/>
      <c r="V10" s="282"/>
      <c r="W10" s="282"/>
      <c r="X10" s="282"/>
      <c r="Y10" s="282"/>
      <c r="Z10" s="282"/>
      <c r="AA10" s="282"/>
      <c r="AF10" s="282"/>
      <c r="AG10" s="282"/>
      <c r="AH10" s="282"/>
    </row>
    <row r="11" spans="1:258" s="285" customFormat="1">
      <c r="A11" s="285" t="s">
        <v>6</v>
      </c>
      <c r="B11" s="281"/>
      <c r="C11" s="281"/>
      <c r="D11" s="290"/>
      <c r="Q11" s="282"/>
      <c r="R11" s="282"/>
      <c r="S11" s="282"/>
      <c r="T11" s="282"/>
      <c r="U11" s="282"/>
      <c r="V11" s="282"/>
      <c r="W11" s="282"/>
      <c r="X11" s="282"/>
      <c r="Y11" s="282"/>
      <c r="Z11" s="282"/>
      <c r="AA11" s="282"/>
      <c r="AF11" s="282"/>
      <c r="AG11" s="282"/>
      <c r="AH11" s="282"/>
    </row>
    <row r="12" spans="1:258" s="285" customFormat="1">
      <c r="A12" s="285" t="s">
        <v>79</v>
      </c>
      <c r="B12" s="281"/>
      <c r="C12" s="281"/>
      <c r="D12" s="292">
        <f>Spielplan!E29</f>
        <v>0.45833333333333331</v>
      </c>
      <c r="E12" s="284"/>
      <c r="Q12" s="282"/>
      <c r="R12" s="282"/>
      <c r="S12" s="282"/>
      <c r="T12" s="282"/>
      <c r="U12" s="282"/>
      <c r="V12" s="282"/>
      <c r="W12" s="282"/>
      <c r="X12" s="282"/>
      <c r="Y12" s="282"/>
      <c r="Z12" s="282"/>
      <c r="AA12" s="282"/>
      <c r="AF12" s="282"/>
      <c r="AG12" s="282"/>
      <c r="AH12" s="282"/>
    </row>
    <row r="13" spans="1:258" s="285" customFormat="1">
      <c r="A13" s="285" t="s">
        <v>5</v>
      </c>
      <c r="B13" s="281"/>
      <c r="C13" s="281"/>
      <c r="D13" s="285" t="s">
        <v>102</v>
      </c>
      <c r="E13" s="284"/>
      <c r="Q13" s="282"/>
      <c r="R13" s="282"/>
      <c r="S13" s="282"/>
      <c r="T13" s="282"/>
      <c r="U13" s="282"/>
      <c r="V13" s="282"/>
      <c r="W13" s="282"/>
      <c r="X13" s="282"/>
      <c r="Y13" s="282"/>
      <c r="Z13" s="282"/>
      <c r="AA13" s="282"/>
      <c r="AF13" s="282"/>
      <c r="AG13" s="282"/>
      <c r="AH13" s="282"/>
    </row>
    <row r="14" spans="1:258" s="285" customFormat="1">
      <c r="A14" s="285" t="s">
        <v>88</v>
      </c>
      <c r="B14" s="281"/>
      <c r="C14" s="281"/>
      <c r="D14" s="281"/>
      <c r="E14" s="295"/>
      <c r="F14" s="281"/>
      <c r="G14" s="281"/>
      <c r="H14" s="281"/>
      <c r="I14" s="281"/>
      <c r="J14" s="281"/>
      <c r="K14" s="281"/>
      <c r="L14" s="281"/>
      <c r="M14" s="281"/>
      <c r="N14" s="281"/>
      <c r="O14" s="281"/>
      <c r="P14" s="281"/>
      <c r="Q14" s="281"/>
      <c r="R14" s="281"/>
      <c r="S14" s="281"/>
      <c r="T14" s="281"/>
      <c r="U14" s="281"/>
      <c r="V14" s="281"/>
      <c r="W14" s="281"/>
      <c r="X14" s="282"/>
      <c r="Y14" s="282"/>
      <c r="Z14" s="282"/>
      <c r="AA14" s="282"/>
      <c r="AB14" s="281"/>
      <c r="AC14" s="281"/>
      <c r="AD14" s="281"/>
      <c r="AE14" s="281"/>
      <c r="AF14" s="282"/>
      <c r="AG14" s="282"/>
      <c r="AH14" s="282"/>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c r="IH14" s="281"/>
      <c r="II14" s="281"/>
      <c r="IJ14" s="281"/>
      <c r="IK14" s="281"/>
      <c r="IL14" s="281"/>
      <c r="IM14" s="281"/>
      <c r="IN14" s="281"/>
      <c r="IO14" s="281"/>
      <c r="IP14" s="281"/>
      <c r="IQ14" s="281"/>
      <c r="IR14" s="281"/>
      <c r="IS14" s="281"/>
      <c r="IT14" s="281"/>
      <c r="IU14" s="281"/>
      <c r="IV14" s="281"/>
      <c r="IW14" s="281"/>
      <c r="IX14" s="281"/>
    </row>
    <row r="15" spans="1:258" s="285" customFormat="1">
      <c r="B15" s="281"/>
      <c r="C15" s="281"/>
      <c r="D15" s="298"/>
      <c r="E15" s="284"/>
      <c r="Q15" s="282"/>
      <c r="R15" s="282"/>
      <c r="S15" s="282"/>
      <c r="T15" s="287"/>
      <c r="U15" s="282"/>
      <c r="V15" s="282"/>
      <c r="W15" s="282"/>
      <c r="X15" s="287"/>
      <c r="Y15" s="287"/>
      <c r="Z15" s="287"/>
      <c r="AA15" s="287"/>
      <c r="AF15" s="287"/>
      <c r="AG15" s="287"/>
      <c r="AH15" s="287"/>
    </row>
    <row r="16" spans="1:258" s="290" customFormat="1">
      <c r="A16" s="282" t="s">
        <v>397</v>
      </c>
      <c r="B16" s="295" t="s">
        <v>398</v>
      </c>
      <c r="C16" s="295" t="s">
        <v>80</v>
      </c>
      <c r="D16" s="282" t="s">
        <v>8</v>
      </c>
      <c r="E16" s="284"/>
      <c r="F16" s="285" t="s">
        <v>9</v>
      </c>
      <c r="G16" s="282"/>
      <c r="H16" s="282"/>
      <c r="I16" s="282"/>
      <c r="J16" s="282"/>
      <c r="K16" s="282"/>
      <c r="L16" s="282"/>
      <c r="M16" s="282"/>
      <c r="N16" s="282"/>
      <c r="O16" s="282"/>
      <c r="P16" s="282" t="s">
        <v>10</v>
      </c>
      <c r="Q16" s="287"/>
      <c r="R16" s="282" t="s">
        <v>97</v>
      </c>
      <c r="S16" s="282"/>
      <c r="T16" s="287"/>
      <c r="U16" s="287"/>
      <c r="V16" s="282" t="s">
        <v>98</v>
      </c>
      <c r="W16" s="282"/>
      <c r="X16" s="282" t="s">
        <v>401</v>
      </c>
      <c r="Y16" s="282" t="s">
        <v>402</v>
      </c>
      <c r="Z16" s="282" t="s">
        <v>403</v>
      </c>
      <c r="AA16" s="282" t="s">
        <v>404</v>
      </c>
      <c r="AD16" s="313">
        <v>1.7361111111111112E-2</v>
      </c>
      <c r="AF16" s="282"/>
      <c r="AG16" s="282" t="s">
        <v>1</v>
      </c>
      <c r="AH16" s="282"/>
    </row>
    <row r="17" spans="1:34" s="290" customFormat="1">
      <c r="A17" s="287"/>
      <c r="B17" s="294"/>
      <c r="C17" s="294"/>
      <c r="D17" s="282"/>
      <c r="E17" s="284"/>
      <c r="F17" s="282"/>
      <c r="G17" s="282"/>
      <c r="H17" s="282"/>
      <c r="I17" s="282"/>
      <c r="J17" s="282"/>
      <c r="K17" s="282"/>
      <c r="L17" s="282"/>
      <c r="M17" s="282"/>
      <c r="N17" s="282"/>
      <c r="O17" s="282"/>
      <c r="P17" s="282"/>
      <c r="Q17" s="282"/>
      <c r="R17" s="282"/>
      <c r="S17" s="282"/>
      <c r="T17" s="282"/>
      <c r="U17" s="282"/>
      <c r="V17" s="282"/>
      <c r="W17" s="282"/>
      <c r="X17" s="282"/>
      <c r="Y17" s="282"/>
      <c r="Z17" s="282"/>
      <c r="AA17" s="282"/>
      <c r="AF17" s="282"/>
      <c r="AG17" s="282"/>
      <c r="AH17" s="282"/>
    </row>
    <row r="18" spans="1:34">
      <c r="A18" s="317">
        <f>'Zwischenrunde 2'!A31+1</f>
        <v>106</v>
      </c>
      <c r="B18" s="317">
        <v>1</v>
      </c>
      <c r="C18" s="317">
        <v>1</v>
      </c>
      <c r="D18" s="298" t="str">
        <f>$D$2</f>
        <v>TV Waldrennach</v>
      </c>
      <c r="E18" s="297" t="s">
        <v>112</v>
      </c>
      <c r="F18" s="485" t="str">
        <f>$D$3</f>
        <v>NLV Vaihingen 1</v>
      </c>
      <c r="G18" s="485"/>
      <c r="H18" s="485"/>
      <c r="I18" s="485"/>
      <c r="J18" s="485"/>
      <c r="K18" s="485"/>
      <c r="L18" s="485"/>
      <c r="M18" s="485"/>
      <c r="N18" s="485"/>
      <c r="O18" s="298"/>
      <c r="P18" s="298" t="str">
        <f>$D$4</f>
        <v>NLV Vaihingen 2</v>
      </c>
      <c r="Q18" s="299"/>
      <c r="R18" s="287" t="s">
        <v>2</v>
      </c>
      <c r="S18" s="299"/>
      <c r="U18" s="299"/>
      <c r="V18" s="287" t="s">
        <v>2</v>
      </c>
      <c r="W18" s="299"/>
      <c r="X18" s="287" t="str">
        <f>IF(S18="","",IF(Q18&gt;S18,1,0))</f>
        <v/>
      </c>
      <c r="Y18" s="287" t="str">
        <f>IF(W18="","",IF(U18&gt;W18,1,0))</f>
        <v/>
      </c>
      <c r="Z18" s="287" t="str">
        <f>IF(S18="","",IF(Q18&lt;S18,1,0))</f>
        <v/>
      </c>
      <c r="AA18" s="287" t="str">
        <f>IF(W18="","",IF(U18&lt;W18,1,0))</f>
        <v/>
      </c>
      <c r="AC18" s="300">
        <f>$D$9</f>
        <v>43849</v>
      </c>
      <c r="AD18" s="301">
        <f>D12</f>
        <v>0.45833333333333331</v>
      </c>
      <c r="AE18" s="288" t="str">
        <f>$D$10</f>
        <v>Westerstetten</v>
      </c>
      <c r="AF18" s="468">
        <f>IF(AA18="",0,X18+Y18)</f>
        <v>0</v>
      </c>
      <c r="AG18" s="468" t="s">
        <v>2</v>
      </c>
      <c r="AH18" s="468">
        <f>IF(AA18="",0,Z18+AA18)</f>
        <v>0</v>
      </c>
    </row>
    <row r="19" spans="1:34">
      <c r="A19" s="287">
        <f>A18+1</f>
        <v>107</v>
      </c>
      <c r="B19" s="317">
        <v>2</v>
      </c>
      <c r="C19" s="317">
        <v>1</v>
      </c>
      <c r="D19" s="298" t="str">
        <f>$D$4</f>
        <v>NLV Vaihingen 2</v>
      </c>
      <c r="E19" s="297" t="s">
        <v>112</v>
      </c>
      <c r="F19" s="485" t="str">
        <f>$D$5</f>
        <v>TSV Westerstetten</v>
      </c>
      <c r="G19" s="485"/>
      <c r="H19" s="485"/>
      <c r="I19" s="485"/>
      <c r="J19" s="485"/>
      <c r="K19" s="485"/>
      <c r="L19" s="485"/>
      <c r="M19" s="485"/>
      <c r="N19" s="485"/>
      <c r="O19" s="298"/>
      <c r="P19" s="298" t="str">
        <f>$D$3</f>
        <v>NLV Vaihingen 1</v>
      </c>
      <c r="Q19" s="299"/>
      <c r="R19" s="287" t="s">
        <v>2</v>
      </c>
      <c r="S19" s="299"/>
      <c r="U19" s="299"/>
      <c r="V19" s="287" t="s">
        <v>2</v>
      </c>
      <c r="W19" s="299"/>
      <c r="X19" s="287" t="str">
        <f t="shared" ref="X19:X31" si="0">IF(S19="","",IF(Q19&gt;S19,1,0))</f>
        <v/>
      </c>
      <c r="Y19" s="287" t="str">
        <f t="shared" ref="Y19:Y31" si="1">IF(W19="","",IF(U19&gt;W19,1,0))</f>
        <v/>
      </c>
      <c r="Z19" s="287" t="str">
        <f t="shared" ref="Z19:Z31" si="2">IF(S19="","",IF(Q19&lt;S19,1,0))</f>
        <v/>
      </c>
      <c r="AA19" s="287" t="str">
        <f t="shared" ref="AA19:AA31" si="3">IF(W19="","",IF(U19&lt;W19,1,0))</f>
        <v/>
      </c>
      <c r="AC19" s="300">
        <f t="shared" ref="AC19:AC25" si="4">$D$9</f>
        <v>43849</v>
      </c>
      <c r="AD19" s="301">
        <f>AD18+$AD$16</f>
        <v>0.47569444444444442</v>
      </c>
      <c r="AE19" s="288" t="str">
        <f t="shared" ref="AE19:AE25" si="5">$D$10</f>
        <v>Westerstetten</v>
      </c>
      <c r="AF19" s="468">
        <f>IF(AA19="",0,X19+Y19)</f>
        <v>0</v>
      </c>
      <c r="AG19" s="468" t="s">
        <v>2</v>
      </c>
      <c r="AH19" s="468">
        <f>IF(AA19="",0,Z19+AA19)</f>
        <v>0</v>
      </c>
    </row>
    <row r="20" spans="1:34">
      <c r="A20" s="287"/>
      <c r="B20" s="317"/>
      <c r="C20" s="317"/>
      <c r="X20" s="287" t="str">
        <f t="shared" si="0"/>
        <v/>
      </c>
      <c r="Y20" s="287" t="str">
        <f t="shared" si="1"/>
        <v/>
      </c>
      <c r="Z20" s="287" t="str">
        <f t="shared" si="2"/>
        <v/>
      </c>
      <c r="AA20" s="287" t="str">
        <f t="shared" si="3"/>
        <v/>
      </c>
      <c r="AC20" s="300"/>
      <c r="AF20" s="468"/>
      <c r="AG20" s="468"/>
      <c r="AH20" s="468"/>
    </row>
    <row r="21" spans="1:34">
      <c r="A21" s="287">
        <f>A19+1</f>
        <v>108</v>
      </c>
      <c r="B21" s="317">
        <v>3</v>
      </c>
      <c r="C21" s="317">
        <v>1</v>
      </c>
      <c r="D21" s="298" t="str">
        <f>$D$2</f>
        <v>TV Waldrennach</v>
      </c>
      <c r="E21" s="297" t="s">
        <v>112</v>
      </c>
      <c r="F21" s="485" t="str">
        <f>$D$4</f>
        <v>NLV Vaihingen 2</v>
      </c>
      <c r="G21" s="485"/>
      <c r="H21" s="485"/>
      <c r="I21" s="485"/>
      <c r="J21" s="485"/>
      <c r="K21" s="485"/>
      <c r="L21" s="485"/>
      <c r="M21" s="485"/>
      <c r="N21" s="485"/>
      <c r="O21" s="298"/>
      <c r="P21" s="298" t="str">
        <f>$D$5</f>
        <v>TSV Westerstetten</v>
      </c>
      <c r="Q21" s="299"/>
      <c r="R21" s="287" t="s">
        <v>2</v>
      </c>
      <c r="S21" s="299"/>
      <c r="U21" s="299"/>
      <c r="V21" s="287" t="s">
        <v>2</v>
      </c>
      <c r="W21" s="299"/>
      <c r="X21" s="287" t="str">
        <f t="shared" si="0"/>
        <v/>
      </c>
      <c r="Y21" s="287" t="str">
        <f t="shared" si="1"/>
        <v/>
      </c>
      <c r="Z21" s="287" t="str">
        <f t="shared" si="2"/>
        <v/>
      </c>
      <c r="AA21" s="287" t="str">
        <f t="shared" si="3"/>
        <v/>
      </c>
      <c r="AC21" s="300">
        <f t="shared" si="4"/>
        <v>43849</v>
      </c>
      <c r="AD21" s="301">
        <f>AD19+$AD$16</f>
        <v>0.49305555555555552</v>
      </c>
      <c r="AE21" s="288" t="str">
        <f t="shared" si="5"/>
        <v>Westerstetten</v>
      </c>
      <c r="AF21" s="468">
        <f>IF(AA21="",0,X21+Y21)</f>
        <v>0</v>
      </c>
      <c r="AG21" s="468" t="s">
        <v>2</v>
      </c>
      <c r="AH21" s="468">
        <f>IF(AA21="",0,Z21+AA21)</f>
        <v>0</v>
      </c>
    </row>
    <row r="22" spans="1:34">
      <c r="A22" s="287">
        <f>A21+1</f>
        <v>109</v>
      </c>
      <c r="B22" s="317">
        <v>4</v>
      </c>
      <c r="C22" s="317">
        <v>1</v>
      </c>
      <c r="D22" s="298" t="str">
        <f>$D$3</f>
        <v>NLV Vaihingen 1</v>
      </c>
      <c r="E22" s="297" t="s">
        <v>112</v>
      </c>
      <c r="F22" s="485" t="str">
        <f>$D$5</f>
        <v>TSV Westerstetten</v>
      </c>
      <c r="G22" s="485"/>
      <c r="H22" s="485"/>
      <c r="I22" s="485"/>
      <c r="J22" s="485"/>
      <c r="K22" s="485"/>
      <c r="L22" s="485"/>
      <c r="M22" s="485"/>
      <c r="N22" s="485"/>
      <c r="O22" s="298"/>
      <c r="P22" s="298" t="str">
        <f>$D$2</f>
        <v>TV Waldrennach</v>
      </c>
      <c r="Q22" s="299"/>
      <c r="R22" s="287" t="s">
        <v>2</v>
      </c>
      <c r="S22" s="299"/>
      <c r="U22" s="299"/>
      <c r="V22" s="287" t="s">
        <v>2</v>
      </c>
      <c r="W22" s="299"/>
      <c r="X22" s="287" t="str">
        <f t="shared" si="0"/>
        <v/>
      </c>
      <c r="Y22" s="287" t="str">
        <f t="shared" si="1"/>
        <v/>
      </c>
      <c r="Z22" s="287" t="str">
        <f t="shared" si="2"/>
        <v/>
      </c>
      <c r="AA22" s="287" t="str">
        <f t="shared" si="3"/>
        <v/>
      </c>
      <c r="AC22" s="300">
        <f t="shared" si="4"/>
        <v>43849</v>
      </c>
      <c r="AD22" s="301">
        <f>AD21+$AD$16</f>
        <v>0.51041666666666663</v>
      </c>
      <c r="AE22" s="288" t="str">
        <f t="shared" si="5"/>
        <v>Westerstetten</v>
      </c>
      <c r="AF22" s="468">
        <f>IF(AA22="",0,X22+Y22)</f>
        <v>0</v>
      </c>
      <c r="AG22" s="468" t="s">
        <v>2</v>
      </c>
      <c r="AH22" s="468">
        <f>IF(AA22="",0,Z22+AA22)</f>
        <v>0</v>
      </c>
    </row>
    <row r="23" spans="1:34">
      <c r="A23" s="287"/>
      <c r="B23" s="310"/>
      <c r="C23" s="310"/>
      <c r="X23" s="287" t="str">
        <f t="shared" si="0"/>
        <v/>
      </c>
      <c r="Y23" s="287" t="str">
        <f t="shared" si="1"/>
        <v/>
      </c>
      <c r="Z23" s="287" t="str">
        <f t="shared" si="2"/>
        <v/>
      </c>
      <c r="AA23" s="287" t="str">
        <f t="shared" si="3"/>
        <v/>
      </c>
      <c r="AC23" s="300"/>
      <c r="AF23" s="468"/>
      <c r="AG23" s="468"/>
      <c r="AH23" s="468"/>
    </row>
    <row r="24" spans="1:34">
      <c r="A24" s="287">
        <f>A22+1</f>
        <v>110</v>
      </c>
      <c r="B24" s="317">
        <v>5</v>
      </c>
      <c r="C24" s="317">
        <v>1</v>
      </c>
      <c r="D24" s="298" t="str">
        <f>$D$2</f>
        <v>TV Waldrennach</v>
      </c>
      <c r="E24" s="297" t="s">
        <v>112</v>
      </c>
      <c r="F24" s="485" t="str">
        <f>$D$5</f>
        <v>TSV Westerstetten</v>
      </c>
      <c r="G24" s="485"/>
      <c r="H24" s="485"/>
      <c r="I24" s="485"/>
      <c r="J24" s="485"/>
      <c r="K24" s="485"/>
      <c r="L24" s="485"/>
      <c r="M24" s="485"/>
      <c r="N24" s="485"/>
      <c r="O24" s="298"/>
      <c r="P24" s="298" t="str">
        <f>$D$4</f>
        <v>NLV Vaihingen 2</v>
      </c>
      <c r="Q24" s="299"/>
      <c r="R24" s="287" t="s">
        <v>2</v>
      </c>
      <c r="S24" s="299"/>
      <c r="T24" s="282"/>
      <c r="U24" s="299"/>
      <c r="V24" s="287" t="s">
        <v>2</v>
      </c>
      <c r="W24" s="299"/>
      <c r="X24" s="287" t="str">
        <f t="shared" si="0"/>
        <v/>
      </c>
      <c r="Y24" s="287" t="str">
        <f t="shared" si="1"/>
        <v/>
      </c>
      <c r="Z24" s="287" t="str">
        <f t="shared" si="2"/>
        <v/>
      </c>
      <c r="AA24" s="287" t="str">
        <f t="shared" si="3"/>
        <v/>
      </c>
      <c r="AC24" s="300">
        <f t="shared" si="4"/>
        <v>43849</v>
      </c>
      <c r="AD24" s="301">
        <f>AD22+$AD$16</f>
        <v>0.52777777777777779</v>
      </c>
      <c r="AE24" s="288" t="str">
        <f t="shared" si="5"/>
        <v>Westerstetten</v>
      </c>
      <c r="AF24" s="468">
        <f>IF(AA24="",0,X24+Y24)</f>
        <v>0</v>
      </c>
      <c r="AG24" s="468" t="s">
        <v>2</v>
      </c>
      <c r="AH24" s="468">
        <f>IF(AA24="",0,Z24+AA24)</f>
        <v>0</v>
      </c>
    </row>
    <row r="25" spans="1:34">
      <c r="A25" s="287">
        <f>A24+1</f>
        <v>111</v>
      </c>
      <c r="B25" s="317">
        <v>6</v>
      </c>
      <c r="C25" s="317">
        <v>1</v>
      </c>
      <c r="D25" s="298" t="str">
        <f>$D$3</f>
        <v>NLV Vaihingen 1</v>
      </c>
      <c r="E25" s="297" t="s">
        <v>112</v>
      </c>
      <c r="F25" s="485" t="str">
        <f>$D$4</f>
        <v>NLV Vaihingen 2</v>
      </c>
      <c r="G25" s="485"/>
      <c r="H25" s="485"/>
      <c r="I25" s="485"/>
      <c r="J25" s="485"/>
      <c r="K25" s="485"/>
      <c r="L25" s="485"/>
      <c r="M25" s="485"/>
      <c r="N25" s="485"/>
      <c r="O25" s="298"/>
      <c r="P25" s="298" t="str">
        <f>$D$5</f>
        <v>TSV Westerstetten</v>
      </c>
      <c r="Q25" s="299"/>
      <c r="R25" s="287" t="s">
        <v>2</v>
      </c>
      <c r="S25" s="299"/>
      <c r="U25" s="299"/>
      <c r="V25" s="287" t="s">
        <v>2</v>
      </c>
      <c r="W25" s="299"/>
      <c r="X25" s="287" t="str">
        <f t="shared" si="0"/>
        <v/>
      </c>
      <c r="Y25" s="287" t="str">
        <f t="shared" si="1"/>
        <v/>
      </c>
      <c r="Z25" s="287" t="str">
        <f t="shared" si="2"/>
        <v/>
      </c>
      <c r="AA25" s="287" t="str">
        <f t="shared" si="3"/>
        <v/>
      </c>
      <c r="AC25" s="300">
        <f t="shared" si="4"/>
        <v>43849</v>
      </c>
      <c r="AD25" s="301">
        <f>AD24+$AD$16</f>
        <v>0.54513888888888895</v>
      </c>
      <c r="AE25" s="288" t="str">
        <f t="shared" si="5"/>
        <v>Westerstetten</v>
      </c>
      <c r="AF25" s="468">
        <f>IF(AA25="",0,X25+Y25)</f>
        <v>0</v>
      </c>
      <c r="AG25" s="468" t="s">
        <v>2</v>
      </c>
      <c r="AH25" s="468">
        <f>IF(AA25="",0,Z25+AA25)</f>
        <v>0</v>
      </c>
    </row>
    <row r="26" spans="1:34">
      <c r="A26" s="287"/>
      <c r="X26" s="287" t="str">
        <f t="shared" si="0"/>
        <v/>
      </c>
      <c r="Y26" s="287" t="str">
        <f t="shared" si="1"/>
        <v/>
      </c>
      <c r="Z26" s="287" t="str">
        <f t="shared" si="2"/>
        <v/>
      </c>
      <c r="AA26" s="287" t="str">
        <f t="shared" si="3"/>
        <v/>
      </c>
      <c r="AF26" s="468"/>
      <c r="AG26" s="468"/>
      <c r="AH26" s="468"/>
    </row>
    <row r="27" spans="1:34">
      <c r="X27" s="287" t="str">
        <f t="shared" si="0"/>
        <v/>
      </c>
      <c r="Y27" s="287" t="str">
        <f t="shared" si="1"/>
        <v/>
      </c>
      <c r="Z27" s="287" t="str">
        <f t="shared" si="2"/>
        <v/>
      </c>
      <c r="AA27" s="287" t="str">
        <f t="shared" si="3"/>
        <v/>
      </c>
      <c r="AF27" s="468"/>
      <c r="AG27" s="468"/>
      <c r="AH27" s="468"/>
    </row>
    <row r="28" spans="1:34">
      <c r="A28" s="287"/>
      <c r="B28" s="294"/>
      <c r="C28" s="294"/>
      <c r="D28" s="298"/>
      <c r="F28" s="298"/>
      <c r="G28" s="298"/>
      <c r="H28" s="298"/>
      <c r="I28" s="298"/>
      <c r="J28" s="298"/>
      <c r="K28" s="298"/>
      <c r="L28" s="298"/>
      <c r="M28" s="298"/>
      <c r="N28" s="298"/>
      <c r="O28" s="298"/>
      <c r="P28" s="298"/>
      <c r="T28" s="282"/>
      <c r="X28" s="287" t="str">
        <f t="shared" si="0"/>
        <v/>
      </c>
      <c r="Y28" s="287" t="str">
        <f t="shared" si="1"/>
        <v/>
      </c>
      <c r="Z28" s="287" t="str">
        <f t="shared" si="2"/>
        <v/>
      </c>
      <c r="AA28" s="287" t="str">
        <f t="shared" si="3"/>
        <v/>
      </c>
      <c r="AF28" s="468"/>
      <c r="AG28" s="468"/>
      <c r="AH28" s="468"/>
    </row>
    <row r="29" spans="1:34" s="285" customFormat="1">
      <c r="A29" s="285" t="s">
        <v>3</v>
      </c>
      <c r="B29" s="281"/>
      <c r="C29" s="281"/>
      <c r="D29" s="289">
        <f>Spielplan!C30</f>
        <v>43877</v>
      </c>
      <c r="E29" s="284"/>
      <c r="Q29" s="282"/>
      <c r="R29" s="282"/>
      <c r="S29" s="282"/>
      <c r="T29" s="282"/>
      <c r="U29" s="282"/>
      <c r="V29" s="282"/>
      <c r="W29" s="282"/>
      <c r="X29" s="287" t="str">
        <f t="shared" si="0"/>
        <v/>
      </c>
      <c r="Y29" s="287" t="str">
        <f t="shared" si="1"/>
        <v/>
      </c>
      <c r="Z29" s="287" t="str">
        <f t="shared" si="2"/>
        <v/>
      </c>
      <c r="AA29" s="287" t="str">
        <f t="shared" si="3"/>
        <v/>
      </c>
      <c r="AF29" s="468"/>
      <c r="AG29" s="468"/>
      <c r="AH29" s="468"/>
    </row>
    <row r="30" spans="1:34" s="285" customFormat="1">
      <c r="A30" s="285" t="s">
        <v>4</v>
      </c>
      <c r="B30" s="281"/>
      <c r="C30" s="281"/>
      <c r="D30" s="290" t="str">
        <f>Spielplan!G30</f>
        <v>Neuenbürg (TV Waldrennach)</v>
      </c>
      <c r="E30" s="284"/>
      <c r="Q30" s="282"/>
      <c r="R30" s="282"/>
      <c r="S30" s="282"/>
      <c r="T30" s="282"/>
      <c r="U30" s="282"/>
      <c r="V30" s="282"/>
      <c r="W30" s="282"/>
      <c r="X30" s="287" t="str">
        <f t="shared" si="0"/>
        <v/>
      </c>
      <c r="Y30" s="287" t="str">
        <f t="shared" si="1"/>
        <v/>
      </c>
      <c r="Z30" s="287" t="str">
        <f t="shared" si="2"/>
        <v/>
      </c>
      <c r="AA30" s="287" t="str">
        <f t="shared" si="3"/>
        <v/>
      </c>
      <c r="AF30" s="468"/>
      <c r="AG30" s="468"/>
      <c r="AH30" s="468"/>
    </row>
    <row r="31" spans="1:34" s="285" customFormat="1">
      <c r="A31" s="285" t="s">
        <v>6</v>
      </c>
      <c r="B31" s="281"/>
      <c r="C31" s="281"/>
      <c r="D31" s="290"/>
      <c r="Q31" s="282"/>
      <c r="R31" s="282"/>
      <c r="S31" s="282"/>
      <c r="T31" s="282"/>
      <c r="U31" s="282"/>
      <c r="V31" s="282"/>
      <c r="W31" s="282"/>
      <c r="X31" s="287" t="str">
        <f t="shared" si="0"/>
        <v/>
      </c>
      <c r="Y31" s="287" t="str">
        <f t="shared" si="1"/>
        <v/>
      </c>
      <c r="Z31" s="287" t="str">
        <f t="shared" si="2"/>
        <v/>
      </c>
      <c r="AA31" s="287" t="str">
        <f t="shared" si="3"/>
        <v/>
      </c>
      <c r="AF31" s="468"/>
      <c r="AG31" s="468"/>
      <c r="AH31" s="468"/>
    </row>
    <row r="32" spans="1:34" s="285" customFormat="1">
      <c r="A32" s="285" t="s">
        <v>79</v>
      </c>
      <c r="B32" s="281"/>
      <c r="C32" s="281"/>
      <c r="D32" s="292">
        <f>Spielplan!E30</f>
        <v>0.41666666666666669</v>
      </c>
      <c r="E32" s="284"/>
      <c r="Q32" s="282"/>
      <c r="R32" s="282"/>
      <c r="S32" s="282"/>
      <c r="T32" s="282"/>
      <c r="U32" s="282"/>
      <c r="V32" s="282"/>
      <c r="W32" s="282"/>
      <c r="X32" s="287"/>
      <c r="Y32" s="287"/>
      <c r="Z32" s="287"/>
      <c r="AA32" s="287"/>
      <c r="AF32" s="468"/>
      <c r="AG32" s="468"/>
      <c r="AH32" s="468"/>
    </row>
    <row r="33" spans="1:34" s="285" customFormat="1">
      <c r="A33" s="285" t="s">
        <v>5</v>
      </c>
      <c r="B33" s="281"/>
      <c r="C33" s="281"/>
      <c r="D33" s="285" t="s">
        <v>102</v>
      </c>
      <c r="E33" s="284"/>
      <c r="Q33" s="282"/>
      <c r="R33" s="282"/>
      <c r="S33" s="282"/>
      <c r="T33" s="282"/>
      <c r="U33" s="282"/>
      <c r="V33" s="282"/>
      <c r="W33" s="282"/>
      <c r="X33" s="287"/>
      <c r="Y33" s="287"/>
      <c r="Z33" s="287"/>
      <c r="AA33" s="287"/>
      <c r="AF33" s="468"/>
      <c r="AG33" s="468"/>
      <c r="AH33" s="468"/>
    </row>
    <row r="34" spans="1:34" s="290" customFormat="1">
      <c r="A34" s="285" t="s">
        <v>88</v>
      </c>
      <c r="B34" s="281"/>
      <c r="C34" s="281"/>
      <c r="D34" s="282"/>
      <c r="E34" s="284"/>
      <c r="F34" s="282"/>
      <c r="G34" s="282"/>
      <c r="H34" s="282"/>
      <c r="I34" s="282"/>
      <c r="J34" s="282"/>
      <c r="K34" s="282"/>
      <c r="L34" s="282"/>
      <c r="M34" s="282"/>
      <c r="N34" s="282"/>
      <c r="O34" s="282"/>
      <c r="P34" s="282"/>
      <c r="Q34" s="287"/>
      <c r="R34" s="282"/>
      <c r="S34" s="282"/>
      <c r="T34" s="287"/>
      <c r="U34" s="287"/>
      <c r="V34" s="282"/>
      <c r="W34" s="282"/>
      <c r="X34" s="287"/>
      <c r="Y34" s="287"/>
      <c r="Z34" s="287"/>
      <c r="AA34" s="287"/>
      <c r="AF34" s="468"/>
      <c r="AG34" s="468"/>
      <c r="AH34" s="468"/>
    </row>
    <row r="35" spans="1:34" s="290" customFormat="1">
      <c r="A35" s="287"/>
      <c r="B35" s="294"/>
      <c r="C35" s="294"/>
      <c r="D35" s="282"/>
      <c r="E35" s="284"/>
      <c r="F35" s="282"/>
      <c r="G35" s="282"/>
      <c r="H35" s="282"/>
      <c r="I35" s="282"/>
      <c r="J35" s="282"/>
      <c r="K35" s="282"/>
      <c r="L35" s="282"/>
      <c r="M35" s="282"/>
      <c r="N35" s="282"/>
      <c r="O35" s="282"/>
      <c r="P35" s="282"/>
      <c r="Q35" s="282"/>
      <c r="R35" s="282"/>
      <c r="S35" s="282"/>
      <c r="T35" s="287"/>
      <c r="U35" s="282"/>
      <c r="V35" s="282"/>
      <c r="W35" s="282"/>
      <c r="X35" s="287"/>
      <c r="Y35" s="287"/>
      <c r="Z35" s="287"/>
      <c r="AA35" s="287"/>
      <c r="AF35" s="468"/>
      <c r="AG35" s="468"/>
      <c r="AH35" s="468"/>
    </row>
    <row r="36" spans="1:34" s="290" customFormat="1">
      <c r="A36" s="282" t="s">
        <v>397</v>
      </c>
      <c r="B36" s="295" t="s">
        <v>398</v>
      </c>
      <c r="C36" s="295" t="s">
        <v>80</v>
      </c>
      <c r="D36" s="282" t="s">
        <v>8</v>
      </c>
      <c r="E36" s="284"/>
      <c r="F36" s="285" t="s">
        <v>9</v>
      </c>
      <c r="G36" s="282"/>
      <c r="H36" s="282"/>
      <c r="I36" s="282"/>
      <c r="J36" s="282"/>
      <c r="K36" s="282"/>
      <c r="L36" s="282"/>
      <c r="M36" s="282"/>
      <c r="N36" s="282"/>
      <c r="O36" s="282"/>
      <c r="P36" s="282" t="s">
        <v>10</v>
      </c>
      <c r="Q36" s="287"/>
      <c r="R36" s="282" t="s">
        <v>97</v>
      </c>
      <c r="S36" s="282"/>
      <c r="T36" s="287"/>
      <c r="U36" s="287"/>
      <c r="V36" s="282" t="s">
        <v>98</v>
      </c>
      <c r="W36" s="282"/>
      <c r="X36" s="282" t="s">
        <v>401</v>
      </c>
      <c r="Y36" s="282" t="s">
        <v>402</v>
      </c>
      <c r="Z36" s="282" t="s">
        <v>403</v>
      </c>
      <c r="AA36" s="282" t="s">
        <v>404</v>
      </c>
      <c r="AD36" s="313">
        <v>1.7361111111111112E-2</v>
      </c>
      <c r="AF36" s="470"/>
      <c r="AG36" s="470" t="s">
        <v>1</v>
      </c>
      <c r="AH36" s="470"/>
    </row>
    <row r="37" spans="1:34" s="290" customFormat="1">
      <c r="A37" s="287"/>
      <c r="B37" s="294"/>
      <c r="C37" s="294"/>
      <c r="D37" s="282"/>
      <c r="E37" s="284"/>
      <c r="F37" s="282"/>
      <c r="G37" s="282"/>
      <c r="H37" s="282"/>
      <c r="I37" s="282"/>
      <c r="J37" s="282"/>
      <c r="K37" s="282"/>
      <c r="L37" s="282"/>
      <c r="M37" s="282"/>
      <c r="N37" s="282"/>
      <c r="O37" s="282"/>
      <c r="P37" s="282"/>
      <c r="Q37" s="282"/>
      <c r="R37" s="282"/>
      <c r="S37" s="282"/>
      <c r="T37" s="282"/>
      <c r="U37" s="282"/>
      <c r="V37" s="282"/>
      <c r="W37" s="282"/>
      <c r="X37" s="282"/>
      <c r="Y37" s="282"/>
      <c r="Z37" s="282"/>
      <c r="AA37" s="282"/>
      <c r="AF37" s="470"/>
      <c r="AG37" s="470"/>
      <c r="AH37" s="470"/>
    </row>
    <row r="38" spans="1:34">
      <c r="A38" s="287">
        <f>A25+1</f>
        <v>112</v>
      </c>
      <c r="B38" s="317">
        <v>1</v>
      </c>
      <c r="C38" s="317">
        <v>1</v>
      </c>
      <c r="D38" s="298" t="str">
        <f>$D$4</f>
        <v>NLV Vaihingen 2</v>
      </c>
      <c r="E38" s="297" t="s">
        <v>112</v>
      </c>
      <c r="F38" s="485" t="str">
        <f>$D$3</f>
        <v>NLV Vaihingen 1</v>
      </c>
      <c r="G38" s="485"/>
      <c r="H38" s="485"/>
      <c r="I38" s="485"/>
      <c r="J38" s="485"/>
      <c r="K38" s="485"/>
      <c r="L38" s="485"/>
      <c r="M38" s="485"/>
      <c r="N38" s="485"/>
      <c r="O38" s="298"/>
      <c r="P38" s="298" t="str">
        <f>$D$2</f>
        <v>TV Waldrennach</v>
      </c>
      <c r="Q38" s="299"/>
      <c r="R38" s="287" t="s">
        <v>2</v>
      </c>
      <c r="S38" s="299"/>
      <c r="U38" s="299"/>
      <c r="V38" s="287" t="s">
        <v>2</v>
      </c>
      <c r="W38" s="299"/>
      <c r="X38" s="287" t="str">
        <f>IF(S38="","",IF(Q38&gt;S38,1,0))</f>
        <v/>
      </c>
      <c r="Y38" s="287" t="str">
        <f>IF(W38="","",IF(U38&gt;W38,1,0))</f>
        <v/>
      </c>
      <c r="Z38" s="287" t="str">
        <f>IF(S38="","",IF(Q38&lt;S38,1,0))</f>
        <v/>
      </c>
      <c r="AA38" s="287" t="str">
        <f>IF(W38="","",IF(U38&lt;W38,1,0))</f>
        <v/>
      </c>
      <c r="AC38" s="300">
        <f>$D$29</f>
        <v>43877</v>
      </c>
      <c r="AD38" s="301">
        <f>D32</f>
        <v>0.41666666666666669</v>
      </c>
      <c r="AE38" s="288" t="str">
        <f>$D$30</f>
        <v>Neuenbürg (TV Waldrennach)</v>
      </c>
      <c r="AF38" s="468">
        <f>IF(AA38="",0,X38+Y38)</f>
        <v>0</v>
      </c>
      <c r="AG38" s="468" t="s">
        <v>2</v>
      </c>
      <c r="AH38" s="468">
        <f>IF(AA38="",0,Z38+AA38)</f>
        <v>0</v>
      </c>
    </row>
    <row r="39" spans="1:34">
      <c r="A39" s="287">
        <f>A38+1</f>
        <v>113</v>
      </c>
      <c r="B39" s="317">
        <v>2</v>
      </c>
      <c r="C39" s="317">
        <v>1</v>
      </c>
      <c r="D39" s="298" t="str">
        <f>$D$5</f>
        <v>TSV Westerstetten</v>
      </c>
      <c r="E39" s="297" t="s">
        <v>112</v>
      </c>
      <c r="F39" s="485" t="str">
        <f>$D$2</f>
        <v>TV Waldrennach</v>
      </c>
      <c r="G39" s="485"/>
      <c r="H39" s="485"/>
      <c r="I39" s="485"/>
      <c r="J39" s="485"/>
      <c r="K39" s="485"/>
      <c r="L39" s="485"/>
      <c r="M39" s="485"/>
      <c r="N39" s="485"/>
      <c r="O39" s="298"/>
      <c r="P39" s="298" t="str">
        <f>$D$3</f>
        <v>NLV Vaihingen 1</v>
      </c>
      <c r="Q39" s="299"/>
      <c r="R39" s="287" t="s">
        <v>2</v>
      </c>
      <c r="S39" s="299"/>
      <c r="U39" s="299"/>
      <c r="V39" s="287" t="s">
        <v>2</v>
      </c>
      <c r="W39" s="299"/>
      <c r="X39" s="287" t="str">
        <f t="shared" ref="X39:X45" si="6">IF(S39="","",IF(Q39&gt;S39,1,0))</f>
        <v/>
      </c>
      <c r="Y39" s="287" t="str">
        <f t="shared" ref="Y39:Y45" si="7">IF(W39="","",IF(U39&gt;W39,1,0))</f>
        <v/>
      </c>
      <c r="Z39" s="287" t="str">
        <f t="shared" ref="Z39:Z45" si="8">IF(S39="","",IF(Q39&lt;S39,1,0))</f>
        <v/>
      </c>
      <c r="AA39" s="287" t="str">
        <f t="shared" ref="AA39:AA45" si="9">IF(W39="","",IF(U39&lt;W39,1,0))</f>
        <v/>
      </c>
      <c r="AC39" s="300">
        <f>$D$29</f>
        <v>43877</v>
      </c>
      <c r="AD39" s="301">
        <f>AD38+$AD$36</f>
        <v>0.43402777777777779</v>
      </c>
      <c r="AE39" s="288" t="str">
        <f>$D$30</f>
        <v>Neuenbürg (TV Waldrennach)</v>
      </c>
      <c r="AF39" s="468">
        <f>IF(AA39="",0,X39+Y39)</f>
        <v>0</v>
      </c>
      <c r="AG39" s="468" t="s">
        <v>2</v>
      </c>
      <c r="AH39" s="468">
        <f>IF(AA39="",0,Z39+AA39)</f>
        <v>0</v>
      </c>
    </row>
    <row r="40" spans="1:34">
      <c r="A40" s="287"/>
      <c r="B40" s="317"/>
      <c r="C40" s="317"/>
      <c r="X40" s="287" t="str">
        <f t="shared" si="6"/>
        <v/>
      </c>
      <c r="Y40" s="287" t="str">
        <f t="shared" si="7"/>
        <v/>
      </c>
      <c r="Z40" s="287" t="str">
        <f t="shared" si="8"/>
        <v/>
      </c>
      <c r="AA40" s="287" t="str">
        <f t="shared" si="9"/>
        <v/>
      </c>
      <c r="AF40" s="468"/>
      <c r="AG40" s="468"/>
      <c r="AH40" s="468"/>
    </row>
    <row r="41" spans="1:34">
      <c r="A41" s="287">
        <f>A39+1</f>
        <v>114</v>
      </c>
      <c r="B41" s="317">
        <v>3</v>
      </c>
      <c r="C41" s="317">
        <v>1</v>
      </c>
      <c r="D41" s="298" t="str">
        <f>$D$5</f>
        <v>TSV Westerstetten</v>
      </c>
      <c r="E41" s="297" t="s">
        <v>112</v>
      </c>
      <c r="F41" s="485" t="str">
        <f>$D$3</f>
        <v>NLV Vaihingen 1</v>
      </c>
      <c r="G41" s="485"/>
      <c r="H41" s="485"/>
      <c r="I41" s="485"/>
      <c r="J41" s="485"/>
      <c r="K41" s="485"/>
      <c r="L41" s="485"/>
      <c r="M41" s="485"/>
      <c r="N41" s="485"/>
      <c r="O41" s="298"/>
      <c r="P41" s="298" t="str">
        <f>$D$4</f>
        <v>NLV Vaihingen 2</v>
      </c>
      <c r="Q41" s="299"/>
      <c r="R41" s="287" t="s">
        <v>2</v>
      </c>
      <c r="S41" s="299"/>
      <c r="U41" s="299"/>
      <c r="V41" s="287" t="s">
        <v>2</v>
      </c>
      <c r="W41" s="299"/>
      <c r="X41" s="287" t="str">
        <f t="shared" si="6"/>
        <v/>
      </c>
      <c r="Y41" s="287" t="str">
        <f t="shared" si="7"/>
        <v/>
      </c>
      <c r="Z41" s="287" t="str">
        <f t="shared" si="8"/>
        <v/>
      </c>
      <c r="AA41" s="287" t="str">
        <f t="shared" si="9"/>
        <v/>
      </c>
      <c r="AC41" s="300">
        <f>$D$29</f>
        <v>43877</v>
      </c>
      <c r="AD41" s="301">
        <f>AD39+$AD$36</f>
        <v>0.4513888888888889</v>
      </c>
      <c r="AE41" s="288" t="str">
        <f>$D$30</f>
        <v>Neuenbürg (TV Waldrennach)</v>
      </c>
      <c r="AF41" s="468">
        <f>IF(AA41="",0,X41+Y41)</f>
        <v>0</v>
      </c>
      <c r="AG41" s="468" t="s">
        <v>2</v>
      </c>
      <c r="AH41" s="468">
        <f>IF(AA41="",0,Z41+AA41)</f>
        <v>0</v>
      </c>
    </row>
    <row r="42" spans="1:34">
      <c r="A42" s="287">
        <f>A41+1</f>
        <v>115</v>
      </c>
      <c r="B42" s="317">
        <v>4</v>
      </c>
      <c r="C42" s="317">
        <v>1</v>
      </c>
      <c r="D42" s="298" t="str">
        <f>$D$4</f>
        <v>NLV Vaihingen 2</v>
      </c>
      <c r="E42" s="297" t="s">
        <v>112</v>
      </c>
      <c r="F42" s="485" t="str">
        <f>$D$2</f>
        <v>TV Waldrennach</v>
      </c>
      <c r="G42" s="485"/>
      <c r="H42" s="485"/>
      <c r="I42" s="485"/>
      <c r="J42" s="485"/>
      <c r="K42" s="485"/>
      <c r="L42" s="485"/>
      <c r="M42" s="485"/>
      <c r="N42" s="485"/>
      <c r="O42" s="298"/>
      <c r="P42" s="298" t="str">
        <f>$D$3</f>
        <v>NLV Vaihingen 1</v>
      </c>
      <c r="Q42" s="299"/>
      <c r="R42" s="287" t="s">
        <v>2</v>
      </c>
      <c r="S42" s="299"/>
      <c r="U42" s="299"/>
      <c r="V42" s="287" t="s">
        <v>2</v>
      </c>
      <c r="W42" s="299"/>
      <c r="X42" s="287" t="str">
        <f t="shared" si="6"/>
        <v/>
      </c>
      <c r="Y42" s="287" t="str">
        <f t="shared" si="7"/>
        <v/>
      </c>
      <c r="Z42" s="287" t="str">
        <f t="shared" si="8"/>
        <v/>
      </c>
      <c r="AA42" s="287" t="str">
        <f t="shared" si="9"/>
        <v/>
      </c>
      <c r="AC42" s="300">
        <f>$D$29</f>
        <v>43877</v>
      </c>
      <c r="AD42" s="301">
        <f>AD41+$AD$36</f>
        <v>0.46875</v>
      </c>
      <c r="AE42" s="288" t="str">
        <f>$D$30</f>
        <v>Neuenbürg (TV Waldrennach)</v>
      </c>
      <c r="AF42" s="468">
        <f>IF(AA42="",0,X42+Y42)</f>
        <v>0</v>
      </c>
      <c r="AG42" s="468" t="s">
        <v>2</v>
      </c>
      <c r="AH42" s="468">
        <f>IF(AA42="",0,Z42+AA42)</f>
        <v>0</v>
      </c>
    </row>
    <row r="43" spans="1:34">
      <c r="A43" s="287"/>
      <c r="B43" s="310"/>
      <c r="C43" s="310"/>
      <c r="X43" s="287" t="str">
        <f t="shared" si="6"/>
        <v/>
      </c>
      <c r="Y43" s="287" t="str">
        <f t="shared" si="7"/>
        <v/>
      </c>
      <c r="Z43" s="287" t="str">
        <f t="shared" si="8"/>
        <v/>
      </c>
      <c r="AA43" s="287" t="str">
        <f t="shared" si="9"/>
        <v/>
      </c>
      <c r="AF43" s="468"/>
      <c r="AG43" s="468"/>
      <c r="AH43" s="468"/>
    </row>
    <row r="44" spans="1:34">
      <c r="A44" s="287">
        <f>A42+1</f>
        <v>116</v>
      </c>
      <c r="B44" s="317">
        <v>5</v>
      </c>
      <c r="C44" s="317">
        <v>1</v>
      </c>
      <c r="D44" s="298" t="str">
        <f>$D$5</f>
        <v>TSV Westerstetten</v>
      </c>
      <c r="E44" s="297" t="s">
        <v>112</v>
      </c>
      <c r="F44" s="485" t="str">
        <f>$D$4</f>
        <v>NLV Vaihingen 2</v>
      </c>
      <c r="G44" s="485"/>
      <c r="H44" s="485"/>
      <c r="I44" s="485"/>
      <c r="J44" s="485"/>
      <c r="K44" s="485"/>
      <c r="L44" s="485"/>
      <c r="M44" s="485"/>
      <c r="N44" s="485"/>
      <c r="O44" s="298"/>
      <c r="P44" s="298" t="str">
        <f>$D$2</f>
        <v>TV Waldrennach</v>
      </c>
      <c r="Q44" s="299"/>
      <c r="R44" s="287" t="s">
        <v>2</v>
      </c>
      <c r="S44" s="299"/>
      <c r="T44" s="282"/>
      <c r="U44" s="299"/>
      <c r="V44" s="287" t="s">
        <v>2</v>
      </c>
      <c r="W44" s="299"/>
      <c r="X44" s="287" t="str">
        <f t="shared" si="6"/>
        <v/>
      </c>
      <c r="Y44" s="287" t="str">
        <f t="shared" si="7"/>
        <v/>
      </c>
      <c r="Z44" s="287" t="str">
        <f t="shared" si="8"/>
        <v/>
      </c>
      <c r="AA44" s="287" t="str">
        <f t="shared" si="9"/>
        <v/>
      </c>
      <c r="AC44" s="300">
        <f>$D$29</f>
        <v>43877</v>
      </c>
      <c r="AD44" s="301">
        <f>AD42+$AD$36</f>
        <v>0.4861111111111111</v>
      </c>
      <c r="AE44" s="288" t="str">
        <f>$D$30</f>
        <v>Neuenbürg (TV Waldrennach)</v>
      </c>
      <c r="AF44" s="468">
        <f>IF(AA44="",0,X44+Y44)</f>
        <v>0</v>
      </c>
      <c r="AG44" s="468" t="s">
        <v>2</v>
      </c>
      <c r="AH44" s="468">
        <f>IF(AA44="",0,Z44+AA44)</f>
        <v>0</v>
      </c>
    </row>
    <row r="45" spans="1:34">
      <c r="A45" s="287">
        <f>A44+1</f>
        <v>117</v>
      </c>
      <c r="B45" s="317">
        <v>6</v>
      </c>
      <c r="C45" s="317">
        <v>1</v>
      </c>
      <c r="D45" s="298" t="str">
        <f>$D$3</f>
        <v>NLV Vaihingen 1</v>
      </c>
      <c r="E45" s="297" t="s">
        <v>112</v>
      </c>
      <c r="F45" s="485" t="str">
        <f>$D$2</f>
        <v>TV Waldrennach</v>
      </c>
      <c r="G45" s="485"/>
      <c r="H45" s="485"/>
      <c r="I45" s="485"/>
      <c r="J45" s="485"/>
      <c r="K45" s="485"/>
      <c r="L45" s="485"/>
      <c r="M45" s="485"/>
      <c r="N45" s="485"/>
      <c r="O45" s="298"/>
      <c r="P45" s="298" t="str">
        <f>$D$5</f>
        <v>TSV Westerstetten</v>
      </c>
      <c r="Q45" s="299"/>
      <c r="R45" s="287" t="s">
        <v>2</v>
      </c>
      <c r="S45" s="299"/>
      <c r="U45" s="299"/>
      <c r="V45" s="287" t="s">
        <v>2</v>
      </c>
      <c r="W45" s="299"/>
      <c r="X45" s="287" t="str">
        <f t="shared" si="6"/>
        <v/>
      </c>
      <c r="Y45" s="287" t="str">
        <f t="shared" si="7"/>
        <v/>
      </c>
      <c r="Z45" s="287" t="str">
        <f t="shared" si="8"/>
        <v/>
      </c>
      <c r="AA45" s="287" t="str">
        <f t="shared" si="9"/>
        <v/>
      </c>
      <c r="AC45" s="300">
        <f>$D$29</f>
        <v>43877</v>
      </c>
      <c r="AD45" s="301">
        <f>AD44+$AD$36</f>
        <v>0.50347222222222221</v>
      </c>
      <c r="AE45" s="288" t="str">
        <f>$D$30</f>
        <v>Neuenbürg (TV Waldrennach)</v>
      </c>
      <c r="AF45" s="468">
        <f>IF(AA45="",0,X45+Y45)</f>
        <v>0</v>
      </c>
      <c r="AG45" s="468" t="s">
        <v>2</v>
      </c>
      <c r="AH45" s="468">
        <f>IF(AA45="",0,Z45+AA45)</f>
        <v>0</v>
      </c>
    </row>
    <row r="48" spans="1:34">
      <c r="A48" s="287"/>
      <c r="B48" s="294"/>
      <c r="C48" s="294"/>
      <c r="D48" s="298"/>
      <c r="F48" s="298"/>
      <c r="G48" s="298"/>
      <c r="H48" s="298"/>
      <c r="I48" s="298"/>
      <c r="J48" s="298"/>
      <c r="K48" s="298"/>
      <c r="L48" s="298"/>
      <c r="M48" s="298"/>
      <c r="N48" s="298"/>
      <c r="O48" s="298"/>
      <c r="P48" s="298"/>
      <c r="X48" s="282"/>
      <c r="Y48" s="282"/>
      <c r="Z48" s="282"/>
      <c r="AA48" s="282"/>
      <c r="AF48" s="282"/>
      <c r="AG48" s="282"/>
      <c r="AH48" s="282"/>
    </row>
    <row r="49" spans="1:34">
      <c r="A49" s="450" t="s">
        <v>95</v>
      </c>
      <c r="B49" s="294"/>
      <c r="C49" s="294"/>
      <c r="D49" s="298"/>
      <c r="F49" s="298"/>
      <c r="G49" s="298"/>
      <c r="H49" s="298"/>
      <c r="I49" s="298"/>
      <c r="J49" s="298"/>
      <c r="K49" s="298"/>
      <c r="L49" s="298"/>
      <c r="M49" s="298"/>
      <c r="N49" s="298"/>
      <c r="O49" s="298"/>
      <c r="P49" s="298"/>
      <c r="R49" s="287" t="s">
        <v>0</v>
      </c>
      <c r="V49" s="287" t="s">
        <v>399</v>
      </c>
      <c r="X49" s="282"/>
      <c r="Y49" s="282"/>
      <c r="Z49" s="282"/>
      <c r="AA49" s="282"/>
      <c r="AB49" s="287"/>
      <c r="AC49" s="287"/>
      <c r="AD49" s="287"/>
      <c r="AF49" s="282"/>
      <c r="AG49" s="282" t="s">
        <v>1</v>
      </c>
      <c r="AH49" s="282"/>
    </row>
    <row r="50" spans="1:34">
      <c r="C50" s="288">
        <v>1</v>
      </c>
      <c r="D50" s="288" t="str">
        <f>T($D$2)</f>
        <v>TV Waldrennach</v>
      </c>
      <c r="F50" s="307">
        <f>AF18</f>
        <v>0</v>
      </c>
      <c r="G50" s="307">
        <f>AF21</f>
        <v>0</v>
      </c>
      <c r="H50" s="307">
        <f>AF24</f>
        <v>0</v>
      </c>
      <c r="I50" s="307">
        <f>AH39</f>
        <v>0</v>
      </c>
      <c r="J50" s="307">
        <f>AH42</f>
        <v>0</v>
      </c>
      <c r="K50" s="307">
        <f>AH45</f>
        <v>0</v>
      </c>
      <c r="L50" s="314"/>
      <c r="M50" s="315"/>
      <c r="N50" s="315"/>
      <c r="O50" s="315"/>
      <c r="Q50" s="287">
        <f>Q18+U18+Q21+U21+Q24+U24+S39+W39+S42+W42+S45+W45</f>
        <v>0</v>
      </c>
      <c r="R50" s="287" t="s">
        <v>2</v>
      </c>
      <c r="S50" s="287">
        <f>S18+W18+S21+W21+S24+W24+Q39+U39+Q42+U42+Q45+U45</f>
        <v>0</v>
      </c>
      <c r="U50" s="287">
        <f>AF18+AF21+AF24+AH39+AH42+AH45</f>
        <v>0</v>
      </c>
      <c r="V50" s="287" t="s">
        <v>2</v>
      </c>
      <c r="W50" s="287">
        <f>AH18+AH21+AH24+AF39+AF42+AF45</f>
        <v>0</v>
      </c>
      <c r="X50" s="282"/>
      <c r="Y50" s="282"/>
      <c r="Z50" s="282"/>
      <c r="AA50" s="282"/>
      <c r="AB50" s="287"/>
      <c r="AC50" s="287"/>
      <c r="AD50" s="287"/>
      <c r="AF50" s="282">
        <f>U50</f>
        <v>0</v>
      </c>
      <c r="AG50" s="282" t="s">
        <v>2</v>
      </c>
      <c r="AH50" s="282">
        <f>W50</f>
        <v>0</v>
      </c>
    </row>
    <row r="51" spans="1:34">
      <c r="A51" s="287"/>
      <c r="B51" s="294"/>
      <c r="C51" s="287">
        <v>3</v>
      </c>
      <c r="D51" s="298" t="str">
        <f>T($D$3)</f>
        <v>NLV Vaihingen 1</v>
      </c>
      <c r="F51" s="307">
        <f>AH18</f>
        <v>0</v>
      </c>
      <c r="G51" s="307">
        <f>AF22</f>
        <v>0</v>
      </c>
      <c r="H51" s="307">
        <f>AF25</f>
        <v>0</v>
      </c>
      <c r="I51" s="307">
        <f>AH38</f>
        <v>0</v>
      </c>
      <c r="J51" s="307">
        <f>AH41</f>
        <v>0</v>
      </c>
      <c r="K51" s="307">
        <f>AF45</f>
        <v>0</v>
      </c>
      <c r="L51" s="445"/>
      <c r="M51" s="446"/>
      <c r="N51" s="315"/>
      <c r="O51" s="446"/>
      <c r="P51" s="298"/>
      <c r="Q51" s="287">
        <f>S18+W18+Q22+U22+Q25+U25+S38+W38+S41+W41+Q45+U45</f>
        <v>0</v>
      </c>
      <c r="R51" s="287" t="s">
        <v>2</v>
      </c>
      <c r="S51" s="287">
        <f>Q18+U18+S22+W22+S25+W25+Q38+U38+Q41+U41+S45+W45</f>
        <v>0</v>
      </c>
      <c r="T51" s="282"/>
      <c r="U51" s="287">
        <f>AH18+AF22+AF25+AH38+AH41+AF45</f>
        <v>0</v>
      </c>
      <c r="V51" s="287" t="s">
        <v>2</v>
      </c>
      <c r="W51" s="287">
        <f>AF18+AH22+AH25+AF38+AF41+AH45</f>
        <v>0</v>
      </c>
      <c r="X51" s="282"/>
      <c r="Y51" s="282"/>
      <c r="Z51" s="282"/>
      <c r="AA51" s="282"/>
      <c r="AB51" s="287"/>
      <c r="AC51" s="287"/>
      <c r="AD51" s="287"/>
      <c r="AF51" s="282">
        <f>U51</f>
        <v>0</v>
      </c>
      <c r="AG51" s="282" t="s">
        <v>2</v>
      </c>
      <c r="AH51" s="282">
        <f>W51</f>
        <v>0</v>
      </c>
    </row>
    <row r="52" spans="1:34">
      <c r="A52" s="287"/>
      <c r="B52" s="294"/>
      <c r="C52" s="287">
        <v>4</v>
      </c>
      <c r="D52" s="298" t="str">
        <f>T($D$4)</f>
        <v>NLV Vaihingen 2</v>
      </c>
      <c r="F52" s="307">
        <f>AF19</f>
        <v>0</v>
      </c>
      <c r="G52" s="307">
        <f>AH21</f>
        <v>0</v>
      </c>
      <c r="H52" s="307">
        <f>AH25</f>
        <v>0</v>
      </c>
      <c r="I52" s="307">
        <f>AF38</f>
        <v>0</v>
      </c>
      <c r="J52" s="307">
        <f>AF42</f>
        <v>0</v>
      </c>
      <c r="K52" s="307">
        <f>AH44</f>
        <v>0</v>
      </c>
      <c r="L52" s="314"/>
      <c r="M52" s="315"/>
      <c r="N52" s="446"/>
      <c r="O52" s="315"/>
      <c r="P52" s="298"/>
      <c r="Q52" s="287">
        <f>Q19+U19+S21+W21+S25+W25+Q38+U38+Q42+U42+S44+W44</f>
        <v>0</v>
      </c>
      <c r="R52" s="287" t="s">
        <v>2</v>
      </c>
      <c r="S52" s="287">
        <f>S19+W19+Q21+U21+Q25+U25+S38+W38+S42+W42+Q44+U44</f>
        <v>0</v>
      </c>
      <c r="U52" s="287">
        <f>AF19+AH21+AH25+AF38+AF42+AH44</f>
        <v>0</v>
      </c>
      <c r="V52" s="287" t="s">
        <v>2</v>
      </c>
      <c r="W52" s="287">
        <f>AH19+AF21+AF25+AH38+AH42+AF44</f>
        <v>0</v>
      </c>
      <c r="X52" s="282"/>
      <c r="Y52" s="282"/>
      <c r="Z52" s="282"/>
      <c r="AA52" s="282"/>
      <c r="AB52" s="287"/>
      <c r="AC52" s="287"/>
      <c r="AD52" s="287"/>
      <c r="AF52" s="282">
        <f>U52</f>
        <v>0</v>
      </c>
      <c r="AG52" s="282" t="s">
        <v>2</v>
      </c>
      <c r="AH52" s="282">
        <f>W52</f>
        <v>0</v>
      </c>
    </row>
    <row r="53" spans="1:34">
      <c r="A53" s="287"/>
      <c r="B53" s="294"/>
      <c r="C53" s="287">
        <v>2</v>
      </c>
      <c r="D53" s="298" t="str">
        <f>T($D$5)</f>
        <v>TSV Westerstetten</v>
      </c>
      <c r="F53" s="307">
        <f>AH19</f>
        <v>0</v>
      </c>
      <c r="G53" s="307">
        <f>AH22</f>
        <v>0</v>
      </c>
      <c r="H53" s="307">
        <f>AH24</f>
        <v>0</v>
      </c>
      <c r="I53" s="307">
        <f>AF39</f>
        <v>0</v>
      </c>
      <c r="J53" s="307">
        <f>AF41</f>
        <v>0</v>
      </c>
      <c r="K53" s="307">
        <f>AF44</f>
        <v>0</v>
      </c>
      <c r="L53" s="314"/>
      <c r="M53" s="446"/>
      <c r="N53" s="446"/>
      <c r="O53" s="446"/>
      <c r="P53" s="298"/>
      <c r="Q53" s="287">
        <f>S19+W19+S22+W22+S24+W24+Q39+U39+Q41+U41+Q44+U44</f>
        <v>0</v>
      </c>
      <c r="R53" s="287" t="s">
        <v>2</v>
      </c>
      <c r="S53" s="287">
        <f>Q19+U19+Q22+U22+Q24+U24+S39+W39+S41+W41+S44+W44</f>
        <v>0</v>
      </c>
      <c r="U53" s="287">
        <f>AH19+AH22+AH24+AF39+AF41+AF44</f>
        <v>0</v>
      </c>
      <c r="V53" s="287" t="s">
        <v>2</v>
      </c>
      <c r="W53" s="287">
        <f>AF19+AF22+AF24+AH39+AH41+AH44</f>
        <v>0</v>
      </c>
      <c r="X53" s="282"/>
      <c r="Y53" s="282"/>
      <c r="Z53" s="282"/>
      <c r="AA53" s="282"/>
      <c r="AB53" s="287"/>
      <c r="AC53" s="287"/>
      <c r="AD53" s="287"/>
      <c r="AF53" s="282">
        <f>U53</f>
        <v>0</v>
      </c>
      <c r="AG53" s="282" t="s">
        <v>2</v>
      </c>
      <c r="AH53" s="282">
        <f>W53</f>
        <v>0</v>
      </c>
    </row>
    <row r="54" spans="1:34">
      <c r="D54" s="288" t="str">
        <f>T($D$15)</f>
        <v/>
      </c>
      <c r="F54" s="447"/>
      <c r="G54" s="447"/>
      <c r="H54" s="447"/>
      <c r="I54" s="447"/>
      <c r="J54" s="447"/>
      <c r="K54" s="448"/>
      <c r="L54" s="315"/>
      <c r="M54" s="315"/>
      <c r="N54" s="446"/>
      <c r="O54" s="446"/>
      <c r="X54" s="282"/>
      <c r="Y54" s="282"/>
      <c r="Z54" s="282"/>
      <c r="AA54" s="282"/>
      <c r="AB54" s="287"/>
      <c r="AC54" s="287"/>
      <c r="AD54" s="287"/>
      <c r="AF54" s="282"/>
      <c r="AG54" s="282"/>
      <c r="AH54" s="282"/>
    </row>
    <row r="55" spans="1:34" s="287" customFormat="1">
      <c r="B55" s="294"/>
      <c r="C55" s="294"/>
      <c r="D55" s="298"/>
      <c r="E55" s="302"/>
      <c r="F55" s="315"/>
      <c r="G55" s="315"/>
      <c r="H55" s="315"/>
      <c r="I55" s="315"/>
      <c r="J55" s="315"/>
      <c r="K55" s="315"/>
      <c r="L55" s="446"/>
      <c r="M55" s="446"/>
      <c r="N55" s="315"/>
      <c r="O55" s="315"/>
      <c r="P55" s="298"/>
      <c r="X55" s="282"/>
      <c r="Y55" s="282"/>
      <c r="Z55" s="282"/>
      <c r="AA55" s="282"/>
      <c r="AB55" s="449"/>
      <c r="AF55" s="282"/>
      <c r="AG55" s="282"/>
      <c r="AH55" s="282"/>
    </row>
    <row r="56" spans="1:34" s="290" customFormat="1">
      <c r="A56" s="287"/>
      <c r="B56" s="294"/>
      <c r="C56" s="294"/>
      <c r="D56" s="298"/>
      <c r="E56" s="302"/>
      <c r="F56" s="298"/>
      <c r="G56" s="298"/>
      <c r="H56" s="298"/>
      <c r="I56" s="298"/>
      <c r="J56" s="298"/>
      <c r="K56" s="298"/>
      <c r="L56" s="298"/>
      <c r="M56" s="298"/>
      <c r="N56" s="298"/>
      <c r="O56" s="298"/>
      <c r="P56" s="298"/>
      <c r="Q56" s="282"/>
      <c r="R56" s="287"/>
      <c r="S56" s="282"/>
      <c r="T56" s="287"/>
      <c r="U56" s="282"/>
      <c r="V56" s="287"/>
      <c r="W56" s="282"/>
      <c r="X56" s="287"/>
      <c r="Y56" s="287"/>
      <c r="Z56" s="287"/>
      <c r="AA56" s="287"/>
      <c r="AF56" s="287"/>
      <c r="AG56" s="287"/>
      <c r="AH56" s="287"/>
    </row>
    <row r="57" spans="1:34">
      <c r="A57" s="287"/>
      <c r="B57" s="294"/>
      <c r="C57" s="294"/>
      <c r="D57" s="298"/>
      <c r="F57" s="298"/>
      <c r="G57" s="298"/>
      <c r="H57" s="298"/>
      <c r="I57" s="298"/>
      <c r="J57" s="298"/>
      <c r="K57" s="298"/>
      <c r="L57" s="298"/>
      <c r="M57" s="298"/>
      <c r="N57" s="298"/>
      <c r="O57" s="298"/>
      <c r="P57" s="298"/>
    </row>
    <row r="59" spans="1:34">
      <c r="A59" s="287"/>
      <c r="B59" s="294"/>
      <c r="C59" s="294"/>
      <c r="D59" s="298"/>
      <c r="F59" s="298"/>
      <c r="G59" s="298"/>
      <c r="H59" s="298"/>
      <c r="I59" s="298"/>
      <c r="J59" s="298"/>
      <c r="K59" s="298"/>
      <c r="L59" s="298"/>
      <c r="M59" s="298"/>
      <c r="N59" s="298"/>
      <c r="O59" s="298"/>
      <c r="P59" s="298"/>
      <c r="T59" s="282"/>
    </row>
    <row r="60" spans="1:34">
      <c r="A60" s="287"/>
      <c r="B60" s="294"/>
      <c r="C60" s="294"/>
      <c r="D60" s="298"/>
      <c r="F60" s="298"/>
      <c r="G60" s="298"/>
      <c r="H60" s="298"/>
      <c r="I60" s="298"/>
      <c r="J60" s="298"/>
      <c r="K60" s="298"/>
      <c r="L60" s="298"/>
      <c r="M60" s="298"/>
      <c r="N60" s="298"/>
      <c r="O60" s="298"/>
      <c r="P60" s="298"/>
    </row>
    <row r="61" spans="1:34">
      <c r="A61" s="287"/>
      <c r="B61" s="294"/>
      <c r="C61" s="294"/>
      <c r="D61" s="298"/>
      <c r="F61" s="298"/>
      <c r="G61" s="298"/>
      <c r="H61" s="298"/>
      <c r="I61" s="298"/>
      <c r="J61" s="298"/>
      <c r="K61" s="298"/>
      <c r="L61" s="298"/>
      <c r="M61" s="298"/>
      <c r="N61" s="298"/>
      <c r="O61" s="298"/>
      <c r="P61" s="298"/>
    </row>
    <row r="63" spans="1:34">
      <c r="A63" s="287"/>
      <c r="B63" s="294"/>
      <c r="C63" s="294"/>
      <c r="D63" s="298"/>
      <c r="F63" s="298"/>
      <c r="G63" s="298"/>
      <c r="H63" s="298"/>
      <c r="I63" s="298"/>
      <c r="J63" s="298"/>
      <c r="K63" s="298"/>
      <c r="L63" s="298"/>
      <c r="M63" s="298"/>
      <c r="N63" s="298"/>
      <c r="O63" s="298"/>
      <c r="P63" s="298"/>
      <c r="T63" s="282"/>
    </row>
    <row r="65" spans="1:34">
      <c r="A65" s="287"/>
      <c r="B65" s="294"/>
      <c r="C65" s="294"/>
      <c r="D65" s="298"/>
      <c r="F65" s="298"/>
      <c r="G65" s="298"/>
      <c r="H65" s="298"/>
      <c r="I65" s="298"/>
      <c r="J65" s="298"/>
      <c r="K65" s="298"/>
      <c r="L65" s="298"/>
      <c r="M65" s="298"/>
      <c r="N65" s="298"/>
      <c r="O65" s="298"/>
      <c r="P65" s="298"/>
      <c r="T65" s="282"/>
    </row>
    <row r="66" spans="1:34" s="285" customFormat="1">
      <c r="B66" s="281"/>
      <c r="C66" s="281"/>
      <c r="E66" s="284"/>
      <c r="Q66" s="282"/>
      <c r="R66" s="282"/>
      <c r="S66" s="282"/>
      <c r="T66" s="282"/>
      <c r="U66" s="282"/>
      <c r="V66" s="282"/>
      <c r="W66" s="282"/>
      <c r="X66" s="287"/>
      <c r="Y66" s="287"/>
      <c r="Z66" s="287"/>
      <c r="AA66" s="287"/>
      <c r="AF66" s="287"/>
      <c r="AG66" s="287"/>
      <c r="AH66" s="287"/>
    </row>
    <row r="67" spans="1:34" s="285" customFormat="1">
      <c r="B67" s="281"/>
      <c r="C67" s="281"/>
      <c r="E67" s="284"/>
      <c r="Q67" s="282"/>
      <c r="R67" s="282"/>
      <c r="S67" s="282"/>
      <c r="T67" s="282"/>
      <c r="U67" s="282"/>
      <c r="V67" s="282"/>
      <c r="W67" s="282"/>
      <c r="X67" s="287"/>
      <c r="Y67" s="287"/>
      <c r="Z67" s="287"/>
      <c r="AA67" s="287"/>
      <c r="AF67" s="287"/>
      <c r="AG67" s="287"/>
      <c r="AH67" s="287"/>
    </row>
    <row r="68" spans="1:34" s="285" customFormat="1">
      <c r="B68" s="281"/>
      <c r="C68" s="281"/>
      <c r="E68" s="284"/>
      <c r="Q68" s="282"/>
      <c r="R68" s="282"/>
      <c r="S68" s="282"/>
      <c r="T68" s="282"/>
      <c r="U68" s="282"/>
      <c r="V68" s="282"/>
      <c r="W68" s="282"/>
      <c r="X68" s="287"/>
      <c r="Y68" s="287"/>
      <c r="Z68" s="287"/>
      <c r="AA68" s="287"/>
      <c r="AF68" s="287"/>
      <c r="AG68" s="287"/>
      <c r="AH68" s="287"/>
    </row>
    <row r="69" spans="1:34" s="285" customFormat="1">
      <c r="B69" s="281"/>
      <c r="C69" s="281"/>
      <c r="E69" s="284"/>
      <c r="Q69" s="282"/>
      <c r="R69" s="282"/>
      <c r="S69" s="282"/>
      <c r="T69" s="282"/>
      <c r="U69" s="282"/>
      <c r="V69" s="282"/>
      <c r="W69" s="282"/>
      <c r="X69" s="287"/>
      <c r="Y69" s="287"/>
      <c r="Z69" s="287"/>
      <c r="AA69" s="287"/>
      <c r="AF69" s="287"/>
      <c r="AG69" s="287"/>
      <c r="AH69" s="287"/>
    </row>
    <row r="70" spans="1:34" s="285" customFormat="1">
      <c r="B70" s="281"/>
      <c r="C70" s="281"/>
      <c r="E70" s="284"/>
      <c r="Q70" s="282"/>
      <c r="R70" s="282"/>
      <c r="S70" s="282"/>
      <c r="T70" s="282"/>
      <c r="U70" s="282"/>
      <c r="V70" s="282"/>
      <c r="W70" s="282"/>
      <c r="X70" s="287"/>
      <c r="Y70" s="287"/>
      <c r="Z70" s="287"/>
      <c r="AA70" s="287"/>
      <c r="AF70" s="287"/>
      <c r="AG70" s="287"/>
      <c r="AH70" s="287"/>
    </row>
    <row r="71" spans="1:34" s="285" customFormat="1">
      <c r="B71" s="281"/>
      <c r="C71" s="281"/>
      <c r="E71" s="284"/>
      <c r="Q71" s="282"/>
      <c r="R71" s="282"/>
      <c r="S71" s="282"/>
      <c r="T71" s="282"/>
      <c r="U71" s="282"/>
      <c r="V71" s="282"/>
      <c r="W71" s="282"/>
      <c r="X71" s="287"/>
      <c r="Y71" s="287"/>
      <c r="Z71" s="287"/>
      <c r="AA71" s="287"/>
      <c r="AF71" s="287"/>
      <c r="AG71" s="287"/>
      <c r="AH71" s="287"/>
    </row>
    <row r="72" spans="1:34" s="285" customFormat="1">
      <c r="B72" s="281"/>
      <c r="C72" s="281"/>
      <c r="E72" s="284"/>
      <c r="Q72" s="282"/>
      <c r="R72" s="282"/>
      <c r="S72" s="282"/>
      <c r="T72" s="282"/>
      <c r="U72" s="282"/>
      <c r="V72" s="282"/>
      <c r="W72" s="282"/>
      <c r="X72" s="287"/>
      <c r="Y72" s="287"/>
      <c r="Z72" s="287"/>
      <c r="AA72" s="287"/>
      <c r="AF72" s="287"/>
      <c r="AG72" s="287"/>
      <c r="AH72" s="287"/>
    </row>
    <row r="73" spans="1:34" s="285" customFormat="1">
      <c r="B73" s="281"/>
      <c r="C73" s="281"/>
      <c r="E73" s="284"/>
      <c r="Q73" s="282"/>
      <c r="R73" s="282"/>
      <c r="S73" s="282"/>
      <c r="T73" s="287"/>
      <c r="U73" s="282"/>
      <c r="V73" s="282"/>
      <c r="W73" s="282"/>
      <c r="X73" s="287"/>
      <c r="Y73" s="287"/>
      <c r="Z73" s="287"/>
      <c r="AA73" s="287"/>
      <c r="AF73" s="287"/>
      <c r="AG73" s="287"/>
      <c r="AH73" s="287"/>
    </row>
    <row r="74" spans="1:34" s="285" customFormat="1">
      <c r="B74" s="281"/>
      <c r="C74" s="281"/>
      <c r="E74" s="284"/>
      <c r="Q74" s="282"/>
      <c r="R74" s="282"/>
      <c r="S74" s="282"/>
      <c r="T74" s="287"/>
      <c r="U74" s="282"/>
      <c r="V74" s="282"/>
      <c r="W74" s="282"/>
      <c r="X74" s="287"/>
      <c r="Y74" s="287"/>
      <c r="Z74" s="287"/>
      <c r="AA74" s="287"/>
      <c r="AF74" s="287"/>
      <c r="AG74" s="287"/>
      <c r="AH74" s="287"/>
    </row>
    <row r="75" spans="1:34" s="285" customFormat="1">
      <c r="B75" s="281"/>
      <c r="C75" s="281"/>
      <c r="E75" s="284"/>
      <c r="Q75" s="282"/>
      <c r="R75" s="282"/>
      <c r="S75" s="282"/>
      <c r="T75" s="287"/>
      <c r="U75" s="282"/>
      <c r="V75" s="282"/>
      <c r="W75" s="282"/>
      <c r="X75" s="287"/>
      <c r="Y75" s="287"/>
      <c r="Z75" s="287"/>
      <c r="AA75" s="287"/>
      <c r="AF75" s="287"/>
      <c r="AG75" s="287"/>
      <c r="AH75" s="287"/>
    </row>
  </sheetData>
  <sheetProtection selectLockedCells="1"/>
  <mergeCells count="12">
    <mergeCell ref="F45:N45"/>
    <mergeCell ref="F18:N18"/>
    <mergeCell ref="F19:N19"/>
    <mergeCell ref="F21:N21"/>
    <mergeCell ref="F22:N22"/>
    <mergeCell ref="F24:N24"/>
    <mergeCell ref="F25:N25"/>
    <mergeCell ref="F38:N38"/>
    <mergeCell ref="F39:N39"/>
    <mergeCell ref="F41:N41"/>
    <mergeCell ref="F42:N42"/>
    <mergeCell ref="F44:N44"/>
  </mergeCells>
  <pageMargins left="0.31496062992125984" right="0.23622047244094491" top="0.62992125984251968" bottom="0.43307086614173229" header="0.27559055118110237" footer="0.23622047244094491"/>
  <pageSetup paperSize="9" scale="90" orientation="portrait" cellComments="asDisplayed" r:id="rId1"/>
  <headerFooter alignWithMargins="0">
    <oddHeader>&amp;C&amp;"Arial,Fett"&amp;18Spielplan Hallensaison 2019/2020 der U14 männlich</oddHeader>
    <oddFooter>&amp;CErstellt von Markus Knodel am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T82"/>
  <sheetViews>
    <sheetView view="pageLayout" zoomScaleNormal="100" workbookViewId="0">
      <selection activeCell="Q19" sqref="Q19"/>
    </sheetView>
  </sheetViews>
  <sheetFormatPr baseColWidth="10" defaultColWidth="7.28515625" defaultRowHeight="12.75"/>
  <cols>
    <col min="1" max="3" width="5" style="288" customWidth="1"/>
    <col min="4" max="4" width="16.7109375" style="288" customWidth="1"/>
    <col min="5" max="5" width="2" style="302" customWidth="1"/>
    <col min="6" max="15" width="2" style="288" customWidth="1"/>
    <col min="16" max="16" width="18.85546875" style="288" customWidth="1"/>
    <col min="17" max="17" width="4.28515625" style="444" customWidth="1"/>
    <col min="18" max="18" width="1.42578125" style="444" customWidth="1"/>
    <col min="19" max="19" width="4.28515625" style="444" customWidth="1"/>
    <col min="20" max="20" width="1.7109375" style="444" customWidth="1"/>
    <col min="21" max="21" width="4.28515625" style="444" customWidth="1"/>
    <col min="22" max="22" width="0.85546875" style="444" customWidth="1"/>
    <col min="23" max="23" width="4.140625" style="444" customWidth="1"/>
    <col min="24" max="24" width="1.7109375" style="288" customWidth="1"/>
    <col min="25" max="25" width="4.140625" style="444" customWidth="1"/>
    <col min="26" max="26" width="0.85546875" style="444" customWidth="1"/>
    <col min="27" max="27" width="4.140625" style="444" customWidth="1"/>
    <col min="28" max="28" width="4.140625" style="444" hidden="1" customWidth="1"/>
    <col min="29" max="29" width="10.140625" style="444" hidden="1" customWidth="1"/>
    <col min="30" max="30" width="5.5703125" style="444" hidden="1" customWidth="1"/>
    <col min="31" max="32" width="4.140625" style="444" hidden="1" customWidth="1"/>
    <col min="33" max="33" width="3.28515625" style="288" customWidth="1"/>
    <col min="34" max="34" width="20.42578125" style="288" hidden="1" customWidth="1"/>
    <col min="35" max="38" width="3.28515625" style="288" hidden="1" customWidth="1"/>
    <col min="39" max="42" width="7.28515625" style="288" hidden="1" customWidth="1"/>
    <col min="43" max="44" width="8" style="288" hidden="1" customWidth="1"/>
    <col min="45" max="45" width="7.85546875" style="288" hidden="1" customWidth="1"/>
    <col min="46" max="46" width="8.42578125" style="288" hidden="1" customWidth="1"/>
    <col min="47" max="47" width="14.140625" style="288" customWidth="1"/>
    <col min="48" max="263" width="7.28515625" style="288"/>
    <col min="264" max="264" width="15" style="288" customWidth="1"/>
    <col min="265" max="265" width="16.7109375" style="288" customWidth="1"/>
    <col min="266" max="276" width="2.28515625" style="288" customWidth="1"/>
    <col min="277" max="277" width="18.85546875" style="288" customWidth="1"/>
    <col min="278" max="278" width="4" style="288" customWidth="1"/>
    <col min="279" max="279" width="1.42578125" style="288" customWidth="1"/>
    <col min="280" max="280" width="4" style="288" customWidth="1"/>
    <col min="281" max="281" width="1.7109375" style="288" customWidth="1"/>
    <col min="282" max="282" width="4.140625" style="288" customWidth="1"/>
    <col min="283" max="283" width="0.85546875" style="288" customWidth="1"/>
    <col min="284" max="284" width="4.140625" style="288" customWidth="1"/>
    <col min="285" max="519" width="7.28515625" style="288"/>
    <col min="520" max="520" width="15" style="288" customWidth="1"/>
    <col min="521" max="521" width="16.7109375" style="288" customWidth="1"/>
    <col min="522" max="532" width="2.28515625" style="288" customWidth="1"/>
    <col min="533" max="533" width="18.85546875" style="288" customWidth="1"/>
    <col min="534" max="534" width="4" style="288" customWidth="1"/>
    <col min="535" max="535" width="1.42578125" style="288" customWidth="1"/>
    <col min="536" max="536" width="4" style="288" customWidth="1"/>
    <col min="537" max="537" width="1.7109375" style="288" customWidth="1"/>
    <col min="538" max="538" width="4.140625" style="288" customWidth="1"/>
    <col min="539" max="539" width="0.85546875" style="288" customWidth="1"/>
    <col min="540" max="540" width="4.140625" style="288" customWidth="1"/>
    <col min="541" max="775" width="7.28515625" style="288"/>
    <col min="776" max="776" width="15" style="288" customWidth="1"/>
    <col min="777" max="777" width="16.7109375" style="288" customWidth="1"/>
    <col min="778" max="788" width="2.28515625" style="288" customWidth="1"/>
    <col min="789" max="789" width="18.85546875" style="288" customWidth="1"/>
    <col min="790" max="790" width="4" style="288" customWidth="1"/>
    <col min="791" max="791" width="1.42578125" style="288" customWidth="1"/>
    <col min="792" max="792" width="4" style="288" customWidth="1"/>
    <col min="793" max="793" width="1.7109375" style="288" customWidth="1"/>
    <col min="794" max="794" width="4.140625" style="288" customWidth="1"/>
    <col min="795" max="795" width="0.85546875" style="288" customWidth="1"/>
    <col min="796" max="796" width="4.140625" style="288" customWidth="1"/>
    <col min="797" max="1031" width="7.28515625" style="288"/>
    <col min="1032" max="1032" width="15" style="288" customWidth="1"/>
    <col min="1033" max="1033" width="16.7109375" style="288" customWidth="1"/>
    <col min="1034" max="1044" width="2.28515625" style="288" customWidth="1"/>
    <col min="1045" max="1045" width="18.85546875" style="288" customWidth="1"/>
    <col min="1046" max="1046" width="4" style="288" customWidth="1"/>
    <col min="1047" max="1047" width="1.42578125" style="288" customWidth="1"/>
    <col min="1048" max="1048" width="4" style="288" customWidth="1"/>
    <col min="1049" max="1049" width="1.7109375" style="288" customWidth="1"/>
    <col min="1050" max="1050" width="4.140625" style="288" customWidth="1"/>
    <col min="1051" max="1051" width="0.85546875" style="288" customWidth="1"/>
    <col min="1052" max="1052" width="4.140625" style="288" customWidth="1"/>
    <col min="1053" max="1287" width="7.28515625" style="288"/>
    <col min="1288" max="1288" width="15" style="288" customWidth="1"/>
    <col min="1289" max="1289" width="16.7109375" style="288" customWidth="1"/>
    <col min="1290" max="1300" width="2.28515625" style="288" customWidth="1"/>
    <col min="1301" max="1301" width="18.85546875" style="288" customWidth="1"/>
    <col min="1302" max="1302" width="4" style="288" customWidth="1"/>
    <col min="1303" max="1303" width="1.42578125" style="288" customWidth="1"/>
    <col min="1304" max="1304" width="4" style="288" customWidth="1"/>
    <col min="1305" max="1305" width="1.7109375" style="288" customWidth="1"/>
    <col min="1306" max="1306" width="4.140625" style="288" customWidth="1"/>
    <col min="1307" max="1307" width="0.85546875" style="288" customWidth="1"/>
    <col min="1308" max="1308" width="4.140625" style="288" customWidth="1"/>
    <col min="1309" max="1543" width="7.28515625" style="288"/>
    <col min="1544" max="1544" width="15" style="288" customWidth="1"/>
    <col min="1545" max="1545" width="16.7109375" style="288" customWidth="1"/>
    <col min="1546" max="1556" width="2.28515625" style="288" customWidth="1"/>
    <col min="1557" max="1557" width="18.85546875" style="288" customWidth="1"/>
    <col min="1558" max="1558" width="4" style="288" customWidth="1"/>
    <col min="1559" max="1559" width="1.42578125" style="288" customWidth="1"/>
    <col min="1560" max="1560" width="4" style="288" customWidth="1"/>
    <col min="1561" max="1561" width="1.7109375" style="288" customWidth="1"/>
    <col min="1562" max="1562" width="4.140625" style="288" customWidth="1"/>
    <col min="1563" max="1563" width="0.85546875" style="288" customWidth="1"/>
    <col min="1564" max="1564" width="4.140625" style="288" customWidth="1"/>
    <col min="1565" max="1799" width="7.28515625" style="288"/>
    <col min="1800" max="1800" width="15" style="288" customWidth="1"/>
    <col min="1801" max="1801" width="16.7109375" style="288" customWidth="1"/>
    <col min="1802" max="1812" width="2.28515625" style="288" customWidth="1"/>
    <col min="1813" max="1813" width="18.85546875" style="288" customWidth="1"/>
    <col min="1814" max="1814" width="4" style="288" customWidth="1"/>
    <col min="1815" max="1815" width="1.42578125" style="288" customWidth="1"/>
    <col min="1816" max="1816" width="4" style="288" customWidth="1"/>
    <col min="1817" max="1817" width="1.7109375" style="288" customWidth="1"/>
    <col min="1818" max="1818" width="4.140625" style="288" customWidth="1"/>
    <col min="1819" max="1819" width="0.85546875" style="288" customWidth="1"/>
    <col min="1820" max="1820" width="4.140625" style="288" customWidth="1"/>
    <col min="1821" max="2055" width="7.28515625" style="288"/>
    <col min="2056" max="2056" width="15" style="288" customWidth="1"/>
    <col min="2057" max="2057" width="16.7109375" style="288" customWidth="1"/>
    <col min="2058" max="2068" width="2.28515625" style="288" customWidth="1"/>
    <col min="2069" max="2069" width="18.85546875" style="288" customWidth="1"/>
    <col min="2070" max="2070" width="4" style="288" customWidth="1"/>
    <col min="2071" max="2071" width="1.42578125" style="288" customWidth="1"/>
    <col min="2072" max="2072" width="4" style="288" customWidth="1"/>
    <col min="2073" max="2073" width="1.7109375" style="288" customWidth="1"/>
    <col min="2074" max="2074" width="4.140625" style="288" customWidth="1"/>
    <col min="2075" max="2075" width="0.85546875" style="288" customWidth="1"/>
    <col min="2076" max="2076" width="4.140625" style="288" customWidth="1"/>
    <col min="2077" max="2311" width="7.28515625" style="288"/>
    <col min="2312" max="2312" width="15" style="288" customWidth="1"/>
    <col min="2313" max="2313" width="16.7109375" style="288" customWidth="1"/>
    <col min="2314" max="2324" width="2.28515625" style="288" customWidth="1"/>
    <col min="2325" max="2325" width="18.85546875" style="288" customWidth="1"/>
    <col min="2326" max="2326" width="4" style="288" customWidth="1"/>
    <col min="2327" max="2327" width="1.42578125" style="288" customWidth="1"/>
    <col min="2328" max="2328" width="4" style="288" customWidth="1"/>
    <col min="2329" max="2329" width="1.7109375" style="288" customWidth="1"/>
    <col min="2330" max="2330" width="4.140625" style="288" customWidth="1"/>
    <col min="2331" max="2331" width="0.85546875" style="288" customWidth="1"/>
    <col min="2332" max="2332" width="4.140625" style="288" customWidth="1"/>
    <col min="2333" max="2567" width="7.28515625" style="288"/>
    <col min="2568" max="2568" width="15" style="288" customWidth="1"/>
    <col min="2569" max="2569" width="16.7109375" style="288" customWidth="1"/>
    <col min="2570" max="2580" width="2.28515625" style="288" customWidth="1"/>
    <col min="2581" max="2581" width="18.85546875" style="288" customWidth="1"/>
    <col min="2582" max="2582" width="4" style="288" customWidth="1"/>
    <col min="2583" max="2583" width="1.42578125" style="288" customWidth="1"/>
    <col min="2584" max="2584" width="4" style="288" customWidth="1"/>
    <col min="2585" max="2585" width="1.7109375" style="288" customWidth="1"/>
    <col min="2586" max="2586" width="4.140625" style="288" customWidth="1"/>
    <col min="2587" max="2587" width="0.85546875" style="288" customWidth="1"/>
    <col min="2588" max="2588" width="4.140625" style="288" customWidth="1"/>
    <col min="2589" max="2823" width="7.28515625" style="288"/>
    <col min="2824" max="2824" width="15" style="288" customWidth="1"/>
    <col min="2825" max="2825" width="16.7109375" style="288" customWidth="1"/>
    <col min="2826" max="2836" width="2.28515625" style="288" customWidth="1"/>
    <col min="2837" max="2837" width="18.85546875" style="288" customWidth="1"/>
    <col min="2838" max="2838" width="4" style="288" customWidth="1"/>
    <col min="2839" max="2839" width="1.42578125" style="288" customWidth="1"/>
    <col min="2840" max="2840" width="4" style="288" customWidth="1"/>
    <col min="2841" max="2841" width="1.7109375" style="288" customWidth="1"/>
    <col min="2842" max="2842" width="4.140625" style="288" customWidth="1"/>
    <col min="2843" max="2843" width="0.85546875" style="288" customWidth="1"/>
    <col min="2844" max="2844" width="4.140625" style="288" customWidth="1"/>
    <col min="2845" max="3079" width="7.28515625" style="288"/>
    <col min="3080" max="3080" width="15" style="288" customWidth="1"/>
    <col min="3081" max="3081" width="16.7109375" style="288" customWidth="1"/>
    <col min="3082" max="3092" width="2.28515625" style="288" customWidth="1"/>
    <col min="3093" max="3093" width="18.85546875" style="288" customWidth="1"/>
    <col min="3094" max="3094" width="4" style="288" customWidth="1"/>
    <col min="3095" max="3095" width="1.42578125" style="288" customWidth="1"/>
    <col min="3096" max="3096" width="4" style="288" customWidth="1"/>
    <col min="3097" max="3097" width="1.7109375" style="288" customWidth="1"/>
    <col min="3098" max="3098" width="4.140625" style="288" customWidth="1"/>
    <col min="3099" max="3099" width="0.85546875" style="288" customWidth="1"/>
    <col min="3100" max="3100" width="4.140625" style="288" customWidth="1"/>
    <col min="3101" max="3335" width="7.28515625" style="288"/>
    <col min="3336" max="3336" width="15" style="288" customWidth="1"/>
    <col min="3337" max="3337" width="16.7109375" style="288" customWidth="1"/>
    <col min="3338" max="3348" width="2.28515625" style="288" customWidth="1"/>
    <col min="3349" max="3349" width="18.85546875" style="288" customWidth="1"/>
    <col min="3350" max="3350" width="4" style="288" customWidth="1"/>
    <col min="3351" max="3351" width="1.42578125" style="288" customWidth="1"/>
    <col min="3352" max="3352" width="4" style="288" customWidth="1"/>
    <col min="3353" max="3353" width="1.7109375" style="288" customWidth="1"/>
    <col min="3354" max="3354" width="4.140625" style="288" customWidth="1"/>
    <col min="3355" max="3355" width="0.85546875" style="288" customWidth="1"/>
    <col min="3356" max="3356" width="4.140625" style="288" customWidth="1"/>
    <col min="3357" max="3591" width="7.28515625" style="288"/>
    <col min="3592" max="3592" width="15" style="288" customWidth="1"/>
    <col min="3593" max="3593" width="16.7109375" style="288" customWidth="1"/>
    <col min="3594" max="3604" width="2.28515625" style="288" customWidth="1"/>
    <col min="3605" max="3605" width="18.85546875" style="288" customWidth="1"/>
    <col min="3606" max="3606" width="4" style="288" customWidth="1"/>
    <col min="3607" max="3607" width="1.42578125" style="288" customWidth="1"/>
    <col min="3608" max="3608" width="4" style="288" customWidth="1"/>
    <col min="3609" max="3609" width="1.7109375" style="288" customWidth="1"/>
    <col min="3610" max="3610" width="4.140625" style="288" customWidth="1"/>
    <col min="3611" max="3611" width="0.85546875" style="288" customWidth="1"/>
    <col min="3612" max="3612" width="4.140625" style="288" customWidth="1"/>
    <col min="3613" max="3847" width="7.28515625" style="288"/>
    <col min="3848" max="3848" width="15" style="288" customWidth="1"/>
    <col min="3849" max="3849" width="16.7109375" style="288" customWidth="1"/>
    <col min="3850" max="3860" width="2.28515625" style="288" customWidth="1"/>
    <col min="3861" max="3861" width="18.85546875" style="288" customWidth="1"/>
    <col min="3862" max="3862" width="4" style="288" customWidth="1"/>
    <col min="3863" max="3863" width="1.42578125" style="288" customWidth="1"/>
    <col min="3864" max="3864" width="4" style="288" customWidth="1"/>
    <col min="3865" max="3865" width="1.7109375" style="288" customWidth="1"/>
    <col min="3866" max="3866" width="4.140625" style="288" customWidth="1"/>
    <col min="3867" max="3867" width="0.85546875" style="288" customWidth="1"/>
    <col min="3868" max="3868" width="4.140625" style="288" customWidth="1"/>
    <col min="3869" max="4103" width="7.28515625" style="288"/>
    <col min="4104" max="4104" width="15" style="288" customWidth="1"/>
    <col min="4105" max="4105" width="16.7109375" style="288" customWidth="1"/>
    <col min="4106" max="4116" width="2.28515625" style="288" customWidth="1"/>
    <col min="4117" max="4117" width="18.85546875" style="288" customWidth="1"/>
    <col min="4118" max="4118" width="4" style="288" customWidth="1"/>
    <col min="4119" max="4119" width="1.42578125" style="288" customWidth="1"/>
    <col min="4120" max="4120" width="4" style="288" customWidth="1"/>
    <col min="4121" max="4121" width="1.7109375" style="288" customWidth="1"/>
    <col min="4122" max="4122" width="4.140625" style="288" customWidth="1"/>
    <col min="4123" max="4123" width="0.85546875" style="288" customWidth="1"/>
    <col min="4124" max="4124" width="4.140625" style="288" customWidth="1"/>
    <col min="4125" max="4359" width="7.28515625" style="288"/>
    <col min="4360" max="4360" width="15" style="288" customWidth="1"/>
    <col min="4361" max="4361" width="16.7109375" style="288" customWidth="1"/>
    <col min="4362" max="4372" width="2.28515625" style="288" customWidth="1"/>
    <col min="4373" max="4373" width="18.85546875" style="288" customWidth="1"/>
    <col min="4374" max="4374" width="4" style="288" customWidth="1"/>
    <col min="4375" max="4375" width="1.42578125" style="288" customWidth="1"/>
    <col min="4376" max="4376" width="4" style="288" customWidth="1"/>
    <col min="4377" max="4377" width="1.7109375" style="288" customWidth="1"/>
    <col min="4378" max="4378" width="4.140625" style="288" customWidth="1"/>
    <col min="4379" max="4379" width="0.85546875" style="288" customWidth="1"/>
    <col min="4380" max="4380" width="4.140625" style="288" customWidth="1"/>
    <col min="4381" max="4615" width="7.28515625" style="288"/>
    <col min="4616" max="4616" width="15" style="288" customWidth="1"/>
    <col min="4617" max="4617" width="16.7109375" style="288" customWidth="1"/>
    <col min="4618" max="4628" width="2.28515625" style="288" customWidth="1"/>
    <col min="4629" max="4629" width="18.85546875" style="288" customWidth="1"/>
    <col min="4630" max="4630" width="4" style="288" customWidth="1"/>
    <col min="4631" max="4631" width="1.42578125" style="288" customWidth="1"/>
    <col min="4632" max="4632" width="4" style="288" customWidth="1"/>
    <col min="4633" max="4633" width="1.7109375" style="288" customWidth="1"/>
    <col min="4634" max="4634" width="4.140625" style="288" customWidth="1"/>
    <col min="4635" max="4635" width="0.85546875" style="288" customWidth="1"/>
    <col min="4636" max="4636" width="4.140625" style="288" customWidth="1"/>
    <col min="4637" max="4871" width="7.28515625" style="288"/>
    <col min="4872" max="4872" width="15" style="288" customWidth="1"/>
    <col min="4873" max="4873" width="16.7109375" style="288" customWidth="1"/>
    <col min="4874" max="4884" width="2.28515625" style="288" customWidth="1"/>
    <col min="4885" max="4885" width="18.85546875" style="288" customWidth="1"/>
    <col min="4886" max="4886" width="4" style="288" customWidth="1"/>
    <col min="4887" max="4887" width="1.42578125" style="288" customWidth="1"/>
    <col min="4888" max="4888" width="4" style="288" customWidth="1"/>
    <col min="4889" max="4889" width="1.7109375" style="288" customWidth="1"/>
    <col min="4890" max="4890" width="4.140625" style="288" customWidth="1"/>
    <col min="4891" max="4891" width="0.85546875" style="288" customWidth="1"/>
    <col min="4892" max="4892" width="4.140625" style="288" customWidth="1"/>
    <col min="4893" max="5127" width="7.28515625" style="288"/>
    <col min="5128" max="5128" width="15" style="288" customWidth="1"/>
    <col min="5129" max="5129" width="16.7109375" style="288" customWidth="1"/>
    <col min="5130" max="5140" width="2.28515625" style="288" customWidth="1"/>
    <col min="5141" max="5141" width="18.85546875" style="288" customWidth="1"/>
    <col min="5142" max="5142" width="4" style="288" customWidth="1"/>
    <col min="5143" max="5143" width="1.42578125" style="288" customWidth="1"/>
    <col min="5144" max="5144" width="4" style="288" customWidth="1"/>
    <col min="5145" max="5145" width="1.7109375" style="288" customWidth="1"/>
    <col min="5146" max="5146" width="4.140625" style="288" customWidth="1"/>
    <col min="5147" max="5147" width="0.85546875" style="288" customWidth="1"/>
    <col min="5148" max="5148" width="4.140625" style="288" customWidth="1"/>
    <col min="5149" max="5383" width="7.28515625" style="288"/>
    <col min="5384" max="5384" width="15" style="288" customWidth="1"/>
    <col min="5385" max="5385" width="16.7109375" style="288" customWidth="1"/>
    <col min="5386" max="5396" width="2.28515625" style="288" customWidth="1"/>
    <col min="5397" max="5397" width="18.85546875" style="288" customWidth="1"/>
    <col min="5398" max="5398" width="4" style="288" customWidth="1"/>
    <col min="5399" max="5399" width="1.42578125" style="288" customWidth="1"/>
    <col min="5400" max="5400" width="4" style="288" customWidth="1"/>
    <col min="5401" max="5401" width="1.7109375" style="288" customWidth="1"/>
    <col min="5402" max="5402" width="4.140625" style="288" customWidth="1"/>
    <col min="5403" max="5403" width="0.85546875" style="288" customWidth="1"/>
    <col min="5404" max="5404" width="4.140625" style="288" customWidth="1"/>
    <col min="5405" max="5639" width="7.28515625" style="288"/>
    <col min="5640" max="5640" width="15" style="288" customWidth="1"/>
    <col min="5641" max="5641" width="16.7109375" style="288" customWidth="1"/>
    <col min="5642" max="5652" width="2.28515625" style="288" customWidth="1"/>
    <col min="5653" max="5653" width="18.85546875" style="288" customWidth="1"/>
    <col min="5654" max="5654" width="4" style="288" customWidth="1"/>
    <col min="5655" max="5655" width="1.42578125" style="288" customWidth="1"/>
    <col min="5656" max="5656" width="4" style="288" customWidth="1"/>
    <col min="5657" max="5657" width="1.7109375" style="288" customWidth="1"/>
    <col min="5658" max="5658" width="4.140625" style="288" customWidth="1"/>
    <col min="5659" max="5659" width="0.85546875" style="288" customWidth="1"/>
    <col min="5660" max="5660" width="4.140625" style="288" customWidth="1"/>
    <col min="5661" max="5895" width="7.28515625" style="288"/>
    <col min="5896" max="5896" width="15" style="288" customWidth="1"/>
    <col min="5897" max="5897" width="16.7109375" style="288" customWidth="1"/>
    <col min="5898" max="5908" width="2.28515625" style="288" customWidth="1"/>
    <col min="5909" max="5909" width="18.85546875" style="288" customWidth="1"/>
    <col min="5910" max="5910" width="4" style="288" customWidth="1"/>
    <col min="5911" max="5911" width="1.42578125" style="288" customWidth="1"/>
    <col min="5912" max="5912" width="4" style="288" customWidth="1"/>
    <col min="5913" max="5913" width="1.7109375" style="288" customWidth="1"/>
    <col min="5914" max="5914" width="4.140625" style="288" customWidth="1"/>
    <col min="5915" max="5915" width="0.85546875" style="288" customWidth="1"/>
    <col min="5916" max="5916" width="4.140625" style="288" customWidth="1"/>
    <col min="5917" max="6151" width="7.28515625" style="288"/>
    <col min="6152" max="6152" width="15" style="288" customWidth="1"/>
    <col min="6153" max="6153" width="16.7109375" style="288" customWidth="1"/>
    <col min="6154" max="6164" width="2.28515625" style="288" customWidth="1"/>
    <col min="6165" max="6165" width="18.85546875" style="288" customWidth="1"/>
    <col min="6166" max="6166" width="4" style="288" customWidth="1"/>
    <col min="6167" max="6167" width="1.42578125" style="288" customWidth="1"/>
    <col min="6168" max="6168" width="4" style="288" customWidth="1"/>
    <col min="6169" max="6169" width="1.7109375" style="288" customWidth="1"/>
    <col min="6170" max="6170" width="4.140625" style="288" customWidth="1"/>
    <col min="6171" max="6171" width="0.85546875" style="288" customWidth="1"/>
    <col min="6172" max="6172" width="4.140625" style="288" customWidth="1"/>
    <col min="6173" max="6407" width="7.28515625" style="288"/>
    <col min="6408" max="6408" width="15" style="288" customWidth="1"/>
    <col min="6409" max="6409" width="16.7109375" style="288" customWidth="1"/>
    <col min="6410" max="6420" width="2.28515625" style="288" customWidth="1"/>
    <col min="6421" max="6421" width="18.85546875" style="288" customWidth="1"/>
    <col min="6422" max="6422" width="4" style="288" customWidth="1"/>
    <col min="6423" max="6423" width="1.42578125" style="288" customWidth="1"/>
    <col min="6424" max="6424" width="4" style="288" customWidth="1"/>
    <col min="6425" max="6425" width="1.7109375" style="288" customWidth="1"/>
    <col min="6426" max="6426" width="4.140625" style="288" customWidth="1"/>
    <col min="6427" max="6427" width="0.85546875" style="288" customWidth="1"/>
    <col min="6428" max="6428" width="4.140625" style="288" customWidth="1"/>
    <col min="6429" max="6663" width="7.28515625" style="288"/>
    <col min="6664" max="6664" width="15" style="288" customWidth="1"/>
    <col min="6665" max="6665" width="16.7109375" style="288" customWidth="1"/>
    <col min="6666" max="6676" width="2.28515625" style="288" customWidth="1"/>
    <col min="6677" max="6677" width="18.85546875" style="288" customWidth="1"/>
    <col min="6678" max="6678" width="4" style="288" customWidth="1"/>
    <col min="6679" max="6679" width="1.42578125" style="288" customWidth="1"/>
    <col min="6680" max="6680" width="4" style="288" customWidth="1"/>
    <col min="6681" max="6681" width="1.7109375" style="288" customWidth="1"/>
    <col min="6682" max="6682" width="4.140625" style="288" customWidth="1"/>
    <col min="6683" max="6683" width="0.85546875" style="288" customWidth="1"/>
    <col min="6684" max="6684" width="4.140625" style="288" customWidth="1"/>
    <col min="6685" max="6919" width="7.28515625" style="288"/>
    <col min="6920" max="6920" width="15" style="288" customWidth="1"/>
    <col min="6921" max="6921" width="16.7109375" style="288" customWidth="1"/>
    <col min="6922" max="6932" width="2.28515625" style="288" customWidth="1"/>
    <col min="6933" max="6933" width="18.85546875" style="288" customWidth="1"/>
    <col min="6934" max="6934" width="4" style="288" customWidth="1"/>
    <col min="6935" max="6935" width="1.42578125" style="288" customWidth="1"/>
    <col min="6936" max="6936" width="4" style="288" customWidth="1"/>
    <col min="6937" max="6937" width="1.7109375" style="288" customWidth="1"/>
    <col min="6938" max="6938" width="4.140625" style="288" customWidth="1"/>
    <col min="6939" max="6939" width="0.85546875" style="288" customWidth="1"/>
    <col min="6940" max="6940" width="4.140625" style="288" customWidth="1"/>
    <col min="6941" max="7175" width="7.28515625" style="288"/>
    <col min="7176" max="7176" width="15" style="288" customWidth="1"/>
    <col min="7177" max="7177" width="16.7109375" style="288" customWidth="1"/>
    <col min="7178" max="7188" width="2.28515625" style="288" customWidth="1"/>
    <col min="7189" max="7189" width="18.85546875" style="288" customWidth="1"/>
    <col min="7190" max="7190" width="4" style="288" customWidth="1"/>
    <col min="7191" max="7191" width="1.42578125" style="288" customWidth="1"/>
    <col min="7192" max="7192" width="4" style="288" customWidth="1"/>
    <col min="7193" max="7193" width="1.7109375" style="288" customWidth="1"/>
    <col min="7194" max="7194" width="4.140625" style="288" customWidth="1"/>
    <col min="7195" max="7195" width="0.85546875" style="288" customWidth="1"/>
    <col min="7196" max="7196" width="4.140625" style="288" customWidth="1"/>
    <col min="7197" max="7431" width="7.28515625" style="288"/>
    <col min="7432" max="7432" width="15" style="288" customWidth="1"/>
    <col min="7433" max="7433" width="16.7109375" style="288" customWidth="1"/>
    <col min="7434" max="7444" width="2.28515625" style="288" customWidth="1"/>
    <col min="7445" max="7445" width="18.85546875" style="288" customWidth="1"/>
    <col min="7446" max="7446" width="4" style="288" customWidth="1"/>
    <col min="7447" max="7447" width="1.42578125" style="288" customWidth="1"/>
    <col min="7448" max="7448" width="4" style="288" customWidth="1"/>
    <col min="7449" max="7449" width="1.7109375" style="288" customWidth="1"/>
    <col min="7450" max="7450" width="4.140625" style="288" customWidth="1"/>
    <col min="7451" max="7451" width="0.85546875" style="288" customWidth="1"/>
    <col min="7452" max="7452" width="4.140625" style="288" customWidth="1"/>
    <col min="7453" max="7687" width="7.28515625" style="288"/>
    <col min="7688" max="7688" width="15" style="288" customWidth="1"/>
    <col min="7689" max="7689" width="16.7109375" style="288" customWidth="1"/>
    <col min="7690" max="7700" width="2.28515625" style="288" customWidth="1"/>
    <col min="7701" max="7701" width="18.85546875" style="288" customWidth="1"/>
    <col min="7702" max="7702" width="4" style="288" customWidth="1"/>
    <col min="7703" max="7703" width="1.42578125" style="288" customWidth="1"/>
    <col min="7704" max="7704" width="4" style="288" customWidth="1"/>
    <col min="7705" max="7705" width="1.7109375" style="288" customWidth="1"/>
    <col min="7706" max="7706" width="4.140625" style="288" customWidth="1"/>
    <col min="7707" max="7707" width="0.85546875" style="288" customWidth="1"/>
    <col min="7708" max="7708" width="4.140625" style="288" customWidth="1"/>
    <col min="7709" max="7943" width="7.28515625" style="288"/>
    <col min="7944" max="7944" width="15" style="288" customWidth="1"/>
    <col min="7945" max="7945" width="16.7109375" style="288" customWidth="1"/>
    <col min="7946" max="7956" width="2.28515625" style="288" customWidth="1"/>
    <col min="7957" max="7957" width="18.85546875" style="288" customWidth="1"/>
    <col min="7958" max="7958" width="4" style="288" customWidth="1"/>
    <col min="7959" max="7959" width="1.42578125" style="288" customWidth="1"/>
    <col min="7960" max="7960" width="4" style="288" customWidth="1"/>
    <col min="7961" max="7961" width="1.7109375" style="288" customWidth="1"/>
    <col min="7962" max="7962" width="4.140625" style="288" customWidth="1"/>
    <col min="7963" max="7963" width="0.85546875" style="288" customWidth="1"/>
    <col min="7964" max="7964" width="4.140625" style="288" customWidth="1"/>
    <col min="7965" max="8199" width="7.28515625" style="288"/>
    <col min="8200" max="8200" width="15" style="288" customWidth="1"/>
    <col min="8201" max="8201" width="16.7109375" style="288" customWidth="1"/>
    <col min="8202" max="8212" width="2.28515625" style="288" customWidth="1"/>
    <col min="8213" max="8213" width="18.85546875" style="288" customWidth="1"/>
    <col min="8214" max="8214" width="4" style="288" customWidth="1"/>
    <col min="8215" max="8215" width="1.42578125" style="288" customWidth="1"/>
    <col min="8216" max="8216" width="4" style="288" customWidth="1"/>
    <col min="8217" max="8217" width="1.7109375" style="288" customWidth="1"/>
    <col min="8218" max="8218" width="4.140625" style="288" customWidth="1"/>
    <col min="8219" max="8219" width="0.85546875" style="288" customWidth="1"/>
    <col min="8220" max="8220" width="4.140625" style="288" customWidth="1"/>
    <col min="8221" max="8455" width="7.28515625" style="288"/>
    <col min="8456" max="8456" width="15" style="288" customWidth="1"/>
    <col min="8457" max="8457" width="16.7109375" style="288" customWidth="1"/>
    <col min="8458" max="8468" width="2.28515625" style="288" customWidth="1"/>
    <col min="8469" max="8469" width="18.85546875" style="288" customWidth="1"/>
    <col min="8470" max="8470" width="4" style="288" customWidth="1"/>
    <col min="8471" max="8471" width="1.42578125" style="288" customWidth="1"/>
    <col min="8472" max="8472" width="4" style="288" customWidth="1"/>
    <col min="8473" max="8473" width="1.7109375" style="288" customWidth="1"/>
    <col min="8474" max="8474" width="4.140625" style="288" customWidth="1"/>
    <col min="8475" max="8475" width="0.85546875" style="288" customWidth="1"/>
    <col min="8476" max="8476" width="4.140625" style="288" customWidth="1"/>
    <col min="8477" max="8711" width="7.28515625" style="288"/>
    <col min="8712" max="8712" width="15" style="288" customWidth="1"/>
    <col min="8713" max="8713" width="16.7109375" style="288" customWidth="1"/>
    <col min="8714" max="8724" width="2.28515625" style="288" customWidth="1"/>
    <col min="8725" max="8725" width="18.85546875" style="288" customWidth="1"/>
    <col min="8726" max="8726" width="4" style="288" customWidth="1"/>
    <col min="8727" max="8727" width="1.42578125" style="288" customWidth="1"/>
    <col min="8728" max="8728" width="4" style="288" customWidth="1"/>
    <col min="8729" max="8729" width="1.7109375" style="288" customWidth="1"/>
    <col min="8730" max="8730" width="4.140625" style="288" customWidth="1"/>
    <col min="8731" max="8731" width="0.85546875" style="288" customWidth="1"/>
    <col min="8732" max="8732" width="4.140625" style="288" customWidth="1"/>
    <col min="8733" max="8967" width="7.28515625" style="288"/>
    <col min="8968" max="8968" width="15" style="288" customWidth="1"/>
    <col min="8969" max="8969" width="16.7109375" style="288" customWidth="1"/>
    <col min="8970" max="8980" width="2.28515625" style="288" customWidth="1"/>
    <col min="8981" max="8981" width="18.85546875" style="288" customWidth="1"/>
    <col min="8982" max="8982" width="4" style="288" customWidth="1"/>
    <col min="8983" max="8983" width="1.42578125" style="288" customWidth="1"/>
    <col min="8984" max="8984" width="4" style="288" customWidth="1"/>
    <col min="8985" max="8985" width="1.7109375" style="288" customWidth="1"/>
    <col min="8986" max="8986" width="4.140625" style="288" customWidth="1"/>
    <col min="8987" max="8987" width="0.85546875" style="288" customWidth="1"/>
    <col min="8988" max="8988" width="4.140625" style="288" customWidth="1"/>
    <col min="8989" max="9223" width="7.28515625" style="288"/>
    <col min="9224" max="9224" width="15" style="288" customWidth="1"/>
    <col min="9225" max="9225" width="16.7109375" style="288" customWidth="1"/>
    <col min="9226" max="9236" width="2.28515625" style="288" customWidth="1"/>
    <col min="9237" max="9237" width="18.85546875" style="288" customWidth="1"/>
    <col min="9238" max="9238" width="4" style="288" customWidth="1"/>
    <col min="9239" max="9239" width="1.42578125" style="288" customWidth="1"/>
    <col min="9240" max="9240" width="4" style="288" customWidth="1"/>
    <col min="9241" max="9241" width="1.7109375" style="288" customWidth="1"/>
    <col min="9242" max="9242" width="4.140625" style="288" customWidth="1"/>
    <col min="9243" max="9243" width="0.85546875" style="288" customWidth="1"/>
    <col min="9244" max="9244" width="4.140625" style="288" customWidth="1"/>
    <col min="9245" max="9479" width="7.28515625" style="288"/>
    <col min="9480" max="9480" width="15" style="288" customWidth="1"/>
    <col min="9481" max="9481" width="16.7109375" style="288" customWidth="1"/>
    <col min="9482" max="9492" width="2.28515625" style="288" customWidth="1"/>
    <col min="9493" max="9493" width="18.85546875" style="288" customWidth="1"/>
    <col min="9494" max="9494" width="4" style="288" customWidth="1"/>
    <col min="9495" max="9495" width="1.42578125" style="288" customWidth="1"/>
    <col min="9496" max="9496" width="4" style="288" customWidth="1"/>
    <col min="9497" max="9497" width="1.7109375" style="288" customWidth="1"/>
    <col min="9498" max="9498" width="4.140625" style="288" customWidth="1"/>
    <col min="9499" max="9499" width="0.85546875" style="288" customWidth="1"/>
    <col min="9500" max="9500" width="4.140625" style="288" customWidth="1"/>
    <col min="9501" max="9735" width="7.28515625" style="288"/>
    <col min="9736" max="9736" width="15" style="288" customWidth="1"/>
    <col min="9737" max="9737" width="16.7109375" style="288" customWidth="1"/>
    <col min="9738" max="9748" width="2.28515625" style="288" customWidth="1"/>
    <col min="9749" max="9749" width="18.85546875" style="288" customWidth="1"/>
    <col min="9750" max="9750" width="4" style="288" customWidth="1"/>
    <col min="9751" max="9751" width="1.42578125" style="288" customWidth="1"/>
    <col min="9752" max="9752" width="4" style="288" customWidth="1"/>
    <col min="9753" max="9753" width="1.7109375" style="288" customWidth="1"/>
    <col min="9754" max="9754" width="4.140625" style="288" customWidth="1"/>
    <col min="9755" max="9755" width="0.85546875" style="288" customWidth="1"/>
    <col min="9756" max="9756" width="4.140625" style="288" customWidth="1"/>
    <col min="9757" max="9991" width="7.28515625" style="288"/>
    <col min="9992" max="9992" width="15" style="288" customWidth="1"/>
    <col min="9993" max="9993" width="16.7109375" style="288" customWidth="1"/>
    <col min="9994" max="10004" width="2.28515625" style="288" customWidth="1"/>
    <col min="10005" max="10005" width="18.85546875" style="288" customWidth="1"/>
    <col min="10006" max="10006" width="4" style="288" customWidth="1"/>
    <col min="10007" max="10007" width="1.42578125" style="288" customWidth="1"/>
    <col min="10008" max="10008" width="4" style="288" customWidth="1"/>
    <col min="10009" max="10009" width="1.7109375" style="288" customWidth="1"/>
    <col min="10010" max="10010" width="4.140625" style="288" customWidth="1"/>
    <col min="10011" max="10011" width="0.85546875" style="288" customWidth="1"/>
    <col min="10012" max="10012" width="4.140625" style="288" customWidth="1"/>
    <col min="10013" max="10247" width="7.28515625" style="288"/>
    <col min="10248" max="10248" width="15" style="288" customWidth="1"/>
    <col min="10249" max="10249" width="16.7109375" style="288" customWidth="1"/>
    <col min="10250" max="10260" width="2.28515625" style="288" customWidth="1"/>
    <col min="10261" max="10261" width="18.85546875" style="288" customWidth="1"/>
    <col min="10262" max="10262" width="4" style="288" customWidth="1"/>
    <col min="10263" max="10263" width="1.42578125" style="288" customWidth="1"/>
    <col min="10264" max="10264" width="4" style="288" customWidth="1"/>
    <col min="10265" max="10265" width="1.7109375" style="288" customWidth="1"/>
    <col min="10266" max="10266" width="4.140625" style="288" customWidth="1"/>
    <col min="10267" max="10267" width="0.85546875" style="288" customWidth="1"/>
    <col min="10268" max="10268" width="4.140625" style="288" customWidth="1"/>
    <col min="10269" max="10503" width="7.28515625" style="288"/>
    <col min="10504" max="10504" width="15" style="288" customWidth="1"/>
    <col min="10505" max="10505" width="16.7109375" style="288" customWidth="1"/>
    <col min="10506" max="10516" width="2.28515625" style="288" customWidth="1"/>
    <col min="10517" max="10517" width="18.85546875" style="288" customWidth="1"/>
    <col min="10518" max="10518" width="4" style="288" customWidth="1"/>
    <col min="10519" max="10519" width="1.42578125" style="288" customWidth="1"/>
    <col min="10520" max="10520" width="4" style="288" customWidth="1"/>
    <col min="10521" max="10521" width="1.7109375" style="288" customWidth="1"/>
    <col min="10522" max="10522" width="4.140625" style="288" customWidth="1"/>
    <col min="10523" max="10523" width="0.85546875" style="288" customWidth="1"/>
    <col min="10524" max="10524" width="4.140625" style="288" customWidth="1"/>
    <col min="10525" max="10759" width="7.28515625" style="288"/>
    <col min="10760" max="10760" width="15" style="288" customWidth="1"/>
    <col min="10761" max="10761" width="16.7109375" style="288" customWidth="1"/>
    <col min="10762" max="10772" width="2.28515625" style="288" customWidth="1"/>
    <col min="10773" max="10773" width="18.85546875" style="288" customWidth="1"/>
    <col min="10774" max="10774" width="4" style="288" customWidth="1"/>
    <col min="10775" max="10775" width="1.42578125" style="288" customWidth="1"/>
    <col min="10776" max="10776" width="4" style="288" customWidth="1"/>
    <col min="10777" max="10777" width="1.7109375" style="288" customWidth="1"/>
    <col min="10778" max="10778" width="4.140625" style="288" customWidth="1"/>
    <col min="10779" max="10779" width="0.85546875" style="288" customWidth="1"/>
    <col min="10780" max="10780" width="4.140625" style="288" customWidth="1"/>
    <col min="10781" max="11015" width="7.28515625" style="288"/>
    <col min="11016" max="11016" width="15" style="288" customWidth="1"/>
    <col min="11017" max="11017" width="16.7109375" style="288" customWidth="1"/>
    <col min="11018" max="11028" width="2.28515625" style="288" customWidth="1"/>
    <col min="11029" max="11029" width="18.85546875" style="288" customWidth="1"/>
    <col min="11030" max="11030" width="4" style="288" customWidth="1"/>
    <col min="11031" max="11031" width="1.42578125" style="288" customWidth="1"/>
    <col min="11032" max="11032" width="4" style="288" customWidth="1"/>
    <col min="11033" max="11033" width="1.7109375" style="288" customWidth="1"/>
    <col min="11034" max="11034" width="4.140625" style="288" customWidth="1"/>
    <col min="11035" max="11035" width="0.85546875" style="288" customWidth="1"/>
    <col min="11036" max="11036" width="4.140625" style="288" customWidth="1"/>
    <col min="11037" max="11271" width="7.28515625" style="288"/>
    <col min="11272" max="11272" width="15" style="288" customWidth="1"/>
    <col min="11273" max="11273" width="16.7109375" style="288" customWidth="1"/>
    <col min="11274" max="11284" width="2.28515625" style="288" customWidth="1"/>
    <col min="11285" max="11285" width="18.85546875" style="288" customWidth="1"/>
    <col min="11286" max="11286" width="4" style="288" customWidth="1"/>
    <col min="11287" max="11287" width="1.42578125" style="288" customWidth="1"/>
    <col min="11288" max="11288" width="4" style="288" customWidth="1"/>
    <col min="11289" max="11289" width="1.7109375" style="288" customWidth="1"/>
    <col min="11290" max="11290" width="4.140625" style="288" customWidth="1"/>
    <col min="11291" max="11291" width="0.85546875" style="288" customWidth="1"/>
    <col min="11292" max="11292" width="4.140625" style="288" customWidth="1"/>
    <col min="11293" max="11527" width="7.28515625" style="288"/>
    <col min="11528" max="11528" width="15" style="288" customWidth="1"/>
    <col min="11529" max="11529" width="16.7109375" style="288" customWidth="1"/>
    <col min="11530" max="11540" width="2.28515625" style="288" customWidth="1"/>
    <col min="11541" max="11541" width="18.85546875" style="288" customWidth="1"/>
    <col min="11542" max="11542" width="4" style="288" customWidth="1"/>
    <col min="11543" max="11543" width="1.42578125" style="288" customWidth="1"/>
    <col min="11544" max="11544" width="4" style="288" customWidth="1"/>
    <col min="11545" max="11545" width="1.7109375" style="288" customWidth="1"/>
    <col min="11546" max="11546" width="4.140625" style="288" customWidth="1"/>
    <col min="11547" max="11547" width="0.85546875" style="288" customWidth="1"/>
    <col min="11548" max="11548" width="4.140625" style="288" customWidth="1"/>
    <col min="11549" max="11783" width="7.28515625" style="288"/>
    <col min="11784" max="11784" width="15" style="288" customWidth="1"/>
    <col min="11785" max="11785" width="16.7109375" style="288" customWidth="1"/>
    <col min="11786" max="11796" width="2.28515625" style="288" customWidth="1"/>
    <col min="11797" max="11797" width="18.85546875" style="288" customWidth="1"/>
    <col min="11798" max="11798" width="4" style="288" customWidth="1"/>
    <col min="11799" max="11799" width="1.42578125" style="288" customWidth="1"/>
    <col min="11800" max="11800" width="4" style="288" customWidth="1"/>
    <col min="11801" max="11801" width="1.7109375" style="288" customWidth="1"/>
    <col min="11802" max="11802" width="4.140625" style="288" customWidth="1"/>
    <col min="11803" max="11803" width="0.85546875" style="288" customWidth="1"/>
    <col min="11804" max="11804" width="4.140625" style="288" customWidth="1"/>
    <col min="11805" max="12039" width="7.28515625" style="288"/>
    <col min="12040" max="12040" width="15" style="288" customWidth="1"/>
    <col min="12041" max="12041" width="16.7109375" style="288" customWidth="1"/>
    <col min="12042" max="12052" width="2.28515625" style="288" customWidth="1"/>
    <col min="12053" max="12053" width="18.85546875" style="288" customWidth="1"/>
    <col min="12054" max="12054" width="4" style="288" customWidth="1"/>
    <col min="12055" max="12055" width="1.42578125" style="288" customWidth="1"/>
    <col min="12056" max="12056" width="4" style="288" customWidth="1"/>
    <col min="12057" max="12057" width="1.7109375" style="288" customWidth="1"/>
    <col min="12058" max="12058" width="4.140625" style="288" customWidth="1"/>
    <col min="12059" max="12059" width="0.85546875" style="288" customWidth="1"/>
    <col min="12060" max="12060" width="4.140625" style="288" customWidth="1"/>
    <col min="12061" max="12295" width="7.28515625" style="288"/>
    <col min="12296" max="12296" width="15" style="288" customWidth="1"/>
    <col min="12297" max="12297" width="16.7109375" style="288" customWidth="1"/>
    <col min="12298" max="12308" width="2.28515625" style="288" customWidth="1"/>
    <col min="12309" max="12309" width="18.85546875" style="288" customWidth="1"/>
    <col min="12310" max="12310" width="4" style="288" customWidth="1"/>
    <col min="12311" max="12311" width="1.42578125" style="288" customWidth="1"/>
    <col min="12312" max="12312" width="4" style="288" customWidth="1"/>
    <col min="12313" max="12313" width="1.7109375" style="288" customWidth="1"/>
    <col min="12314" max="12314" width="4.140625" style="288" customWidth="1"/>
    <col min="12315" max="12315" width="0.85546875" style="288" customWidth="1"/>
    <col min="12316" max="12316" width="4.140625" style="288" customWidth="1"/>
    <col min="12317" max="12551" width="7.28515625" style="288"/>
    <col min="12552" max="12552" width="15" style="288" customWidth="1"/>
    <col min="12553" max="12553" width="16.7109375" style="288" customWidth="1"/>
    <col min="12554" max="12564" width="2.28515625" style="288" customWidth="1"/>
    <col min="12565" max="12565" width="18.85546875" style="288" customWidth="1"/>
    <col min="12566" max="12566" width="4" style="288" customWidth="1"/>
    <col min="12567" max="12567" width="1.42578125" style="288" customWidth="1"/>
    <col min="12568" max="12568" width="4" style="288" customWidth="1"/>
    <col min="12569" max="12569" width="1.7109375" style="288" customWidth="1"/>
    <col min="12570" max="12570" width="4.140625" style="288" customWidth="1"/>
    <col min="12571" max="12571" width="0.85546875" style="288" customWidth="1"/>
    <col min="12572" max="12572" width="4.140625" style="288" customWidth="1"/>
    <col min="12573" max="12807" width="7.28515625" style="288"/>
    <col min="12808" max="12808" width="15" style="288" customWidth="1"/>
    <col min="12809" max="12809" width="16.7109375" style="288" customWidth="1"/>
    <col min="12810" max="12820" width="2.28515625" style="288" customWidth="1"/>
    <col min="12821" max="12821" width="18.85546875" style="288" customWidth="1"/>
    <col min="12822" max="12822" width="4" style="288" customWidth="1"/>
    <col min="12823" max="12823" width="1.42578125" style="288" customWidth="1"/>
    <col min="12824" max="12824" width="4" style="288" customWidth="1"/>
    <col min="12825" max="12825" width="1.7109375" style="288" customWidth="1"/>
    <col min="12826" max="12826" width="4.140625" style="288" customWidth="1"/>
    <col min="12827" max="12827" width="0.85546875" style="288" customWidth="1"/>
    <col min="12828" max="12828" width="4.140625" style="288" customWidth="1"/>
    <col min="12829" max="13063" width="7.28515625" style="288"/>
    <col min="13064" max="13064" width="15" style="288" customWidth="1"/>
    <col min="13065" max="13065" width="16.7109375" style="288" customWidth="1"/>
    <col min="13066" max="13076" width="2.28515625" style="288" customWidth="1"/>
    <col min="13077" max="13077" width="18.85546875" style="288" customWidth="1"/>
    <col min="13078" max="13078" width="4" style="288" customWidth="1"/>
    <col min="13079" max="13079" width="1.42578125" style="288" customWidth="1"/>
    <col min="13080" max="13080" width="4" style="288" customWidth="1"/>
    <col min="13081" max="13081" width="1.7109375" style="288" customWidth="1"/>
    <col min="13082" max="13082" width="4.140625" style="288" customWidth="1"/>
    <col min="13083" max="13083" width="0.85546875" style="288" customWidth="1"/>
    <col min="13084" max="13084" width="4.140625" style="288" customWidth="1"/>
    <col min="13085" max="13319" width="7.28515625" style="288"/>
    <col min="13320" max="13320" width="15" style="288" customWidth="1"/>
    <col min="13321" max="13321" width="16.7109375" style="288" customWidth="1"/>
    <col min="13322" max="13332" width="2.28515625" style="288" customWidth="1"/>
    <col min="13333" max="13333" width="18.85546875" style="288" customWidth="1"/>
    <col min="13334" max="13334" width="4" style="288" customWidth="1"/>
    <col min="13335" max="13335" width="1.42578125" style="288" customWidth="1"/>
    <col min="13336" max="13336" width="4" style="288" customWidth="1"/>
    <col min="13337" max="13337" width="1.7109375" style="288" customWidth="1"/>
    <col min="13338" max="13338" width="4.140625" style="288" customWidth="1"/>
    <col min="13339" max="13339" width="0.85546875" style="288" customWidth="1"/>
    <col min="13340" max="13340" width="4.140625" style="288" customWidth="1"/>
    <col min="13341" max="13575" width="7.28515625" style="288"/>
    <col min="13576" max="13576" width="15" style="288" customWidth="1"/>
    <col min="13577" max="13577" width="16.7109375" style="288" customWidth="1"/>
    <col min="13578" max="13588" width="2.28515625" style="288" customWidth="1"/>
    <col min="13589" max="13589" width="18.85546875" style="288" customWidth="1"/>
    <col min="13590" max="13590" width="4" style="288" customWidth="1"/>
    <col min="13591" max="13591" width="1.42578125" style="288" customWidth="1"/>
    <col min="13592" max="13592" width="4" style="288" customWidth="1"/>
    <col min="13593" max="13593" width="1.7109375" style="288" customWidth="1"/>
    <col min="13594" max="13594" width="4.140625" style="288" customWidth="1"/>
    <col min="13595" max="13595" width="0.85546875" style="288" customWidth="1"/>
    <col min="13596" max="13596" width="4.140625" style="288" customWidth="1"/>
    <col min="13597" max="13831" width="7.28515625" style="288"/>
    <col min="13832" max="13832" width="15" style="288" customWidth="1"/>
    <col min="13833" max="13833" width="16.7109375" style="288" customWidth="1"/>
    <col min="13834" max="13844" width="2.28515625" style="288" customWidth="1"/>
    <col min="13845" max="13845" width="18.85546875" style="288" customWidth="1"/>
    <col min="13846" max="13846" width="4" style="288" customWidth="1"/>
    <col min="13847" max="13847" width="1.42578125" style="288" customWidth="1"/>
    <col min="13848" max="13848" width="4" style="288" customWidth="1"/>
    <col min="13849" max="13849" width="1.7109375" style="288" customWidth="1"/>
    <col min="13850" max="13850" width="4.140625" style="288" customWidth="1"/>
    <col min="13851" max="13851" width="0.85546875" style="288" customWidth="1"/>
    <col min="13852" max="13852" width="4.140625" style="288" customWidth="1"/>
    <col min="13853" max="14087" width="7.28515625" style="288"/>
    <col min="14088" max="14088" width="15" style="288" customWidth="1"/>
    <col min="14089" max="14089" width="16.7109375" style="288" customWidth="1"/>
    <col min="14090" max="14100" width="2.28515625" style="288" customWidth="1"/>
    <col min="14101" max="14101" width="18.85546875" style="288" customWidth="1"/>
    <col min="14102" max="14102" width="4" style="288" customWidth="1"/>
    <col min="14103" max="14103" width="1.42578125" style="288" customWidth="1"/>
    <col min="14104" max="14104" width="4" style="288" customWidth="1"/>
    <col min="14105" max="14105" width="1.7109375" style="288" customWidth="1"/>
    <col min="14106" max="14106" width="4.140625" style="288" customWidth="1"/>
    <col min="14107" max="14107" width="0.85546875" style="288" customWidth="1"/>
    <col min="14108" max="14108" width="4.140625" style="288" customWidth="1"/>
    <col min="14109" max="14343" width="7.28515625" style="288"/>
    <col min="14344" max="14344" width="15" style="288" customWidth="1"/>
    <col min="14345" max="14345" width="16.7109375" style="288" customWidth="1"/>
    <col min="14346" max="14356" width="2.28515625" style="288" customWidth="1"/>
    <col min="14357" max="14357" width="18.85546875" style="288" customWidth="1"/>
    <col min="14358" max="14358" width="4" style="288" customWidth="1"/>
    <col min="14359" max="14359" width="1.42578125" style="288" customWidth="1"/>
    <col min="14360" max="14360" width="4" style="288" customWidth="1"/>
    <col min="14361" max="14361" width="1.7109375" style="288" customWidth="1"/>
    <col min="14362" max="14362" width="4.140625" style="288" customWidth="1"/>
    <col min="14363" max="14363" width="0.85546875" style="288" customWidth="1"/>
    <col min="14364" max="14364" width="4.140625" style="288" customWidth="1"/>
    <col min="14365" max="14599" width="7.28515625" style="288"/>
    <col min="14600" max="14600" width="15" style="288" customWidth="1"/>
    <col min="14601" max="14601" width="16.7109375" style="288" customWidth="1"/>
    <col min="14602" max="14612" width="2.28515625" style="288" customWidth="1"/>
    <col min="14613" max="14613" width="18.85546875" style="288" customWidth="1"/>
    <col min="14614" max="14614" width="4" style="288" customWidth="1"/>
    <col min="14615" max="14615" width="1.42578125" style="288" customWidth="1"/>
    <col min="14616" max="14616" width="4" style="288" customWidth="1"/>
    <col min="14617" max="14617" width="1.7109375" style="288" customWidth="1"/>
    <col min="14618" max="14618" width="4.140625" style="288" customWidth="1"/>
    <col min="14619" max="14619" width="0.85546875" style="288" customWidth="1"/>
    <col min="14620" max="14620" width="4.140625" style="288" customWidth="1"/>
    <col min="14621" max="14855" width="7.28515625" style="288"/>
    <col min="14856" max="14856" width="15" style="288" customWidth="1"/>
    <col min="14857" max="14857" width="16.7109375" style="288" customWidth="1"/>
    <col min="14858" max="14868" width="2.28515625" style="288" customWidth="1"/>
    <col min="14869" max="14869" width="18.85546875" style="288" customWidth="1"/>
    <col min="14870" max="14870" width="4" style="288" customWidth="1"/>
    <col min="14871" max="14871" width="1.42578125" style="288" customWidth="1"/>
    <col min="14872" max="14872" width="4" style="288" customWidth="1"/>
    <col min="14873" max="14873" width="1.7109375" style="288" customWidth="1"/>
    <col min="14874" max="14874" width="4.140625" style="288" customWidth="1"/>
    <col min="14875" max="14875" width="0.85546875" style="288" customWidth="1"/>
    <col min="14876" max="14876" width="4.140625" style="288" customWidth="1"/>
    <col min="14877" max="15111" width="7.28515625" style="288"/>
    <col min="15112" max="15112" width="15" style="288" customWidth="1"/>
    <col min="15113" max="15113" width="16.7109375" style="288" customWidth="1"/>
    <col min="15114" max="15124" width="2.28515625" style="288" customWidth="1"/>
    <col min="15125" max="15125" width="18.85546875" style="288" customWidth="1"/>
    <col min="15126" max="15126" width="4" style="288" customWidth="1"/>
    <col min="15127" max="15127" width="1.42578125" style="288" customWidth="1"/>
    <col min="15128" max="15128" width="4" style="288" customWidth="1"/>
    <col min="15129" max="15129" width="1.7109375" style="288" customWidth="1"/>
    <col min="15130" max="15130" width="4.140625" style="288" customWidth="1"/>
    <col min="15131" max="15131" width="0.85546875" style="288" customWidth="1"/>
    <col min="15132" max="15132" width="4.140625" style="288" customWidth="1"/>
    <col min="15133" max="15367" width="7.28515625" style="288"/>
    <col min="15368" max="15368" width="15" style="288" customWidth="1"/>
    <col min="15369" max="15369" width="16.7109375" style="288" customWidth="1"/>
    <col min="15370" max="15380" width="2.28515625" style="288" customWidth="1"/>
    <col min="15381" max="15381" width="18.85546875" style="288" customWidth="1"/>
    <col min="15382" max="15382" width="4" style="288" customWidth="1"/>
    <col min="15383" max="15383" width="1.42578125" style="288" customWidth="1"/>
    <col min="15384" max="15384" width="4" style="288" customWidth="1"/>
    <col min="15385" max="15385" width="1.7109375" style="288" customWidth="1"/>
    <col min="15386" max="15386" width="4.140625" style="288" customWidth="1"/>
    <col min="15387" max="15387" width="0.85546875" style="288" customWidth="1"/>
    <col min="15388" max="15388" width="4.140625" style="288" customWidth="1"/>
    <col min="15389" max="15623" width="7.28515625" style="288"/>
    <col min="15624" max="15624" width="15" style="288" customWidth="1"/>
    <col min="15625" max="15625" width="16.7109375" style="288" customWidth="1"/>
    <col min="15626" max="15636" width="2.28515625" style="288" customWidth="1"/>
    <col min="15637" max="15637" width="18.85546875" style="288" customWidth="1"/>
    <col min="15638" max="15638" width="4" style="288" customWidth="1"/>
    <col min="15639" max="15639" width="1.42578125" style="288" customWidth="1"/>
    <col min="15640" max="15640" width="4" style="288" customWidth="1"/>
    <col min="15641" max="15641" width="1.7109375" style="288" customWidth="1"/>
    <col min="15642" max="15642" width="4.140625" style="288" customWidth="1"/>
    <col min="15643" max="15643" width="0.85546875" style="288" customWidth="1"/>
    <col min="15644" max="15644" width="4.140625" style="288" customWidth="1"/>
    <col min="15645" max="15879" width="7.28515625" style="288"/>
    <col min="15880" max="15880" width="15" style="288" customWidth="1"/>
    <col min="15881" max="15881" width="16.7109375" style="288" customWidth="1"/>
    <col min="15882" max="15892" width="2.28515625" style="288" customWidth="1"/>
    <col min="15893" max="15893" width="18.85546875" style="288" customWidth="1"/>
    <col min="15894" max="15894" width="4" style="288" customWidth="1"/>
    <col min="15895" max="15895" width="1.42578125" style="288" customWidth="1"/>
    <col min="15896" max="15896" width="4" style="288" customWidth="1"/>
    <col min="15897" max="15897" width="1.7109375" style="288" customWidth="1"/>
    <col min="15898" max="15898" width="4.140625" style="288" customWidth="1"/>
    <col min="15899" max="15899" width="0.85546875" style="288" customWidth="1"/>
    <col min="15900" max="15900" width="4.140625" style="288" customWidth="1"/>
    <col min="15901" max="16135" width="7.28515625" style="288"/>
    <col min="16136" max="16136" width="15" style="288" customWidth="1"/>
    <col min="16137" max="16137" width="16.7109375" style="288" customWidth="1"/>
    <col min="16138" max="16148" width="2.28515625" style="288" customWidth="1"/>
    <col min="16149" max="16149" width="18.85546875" style="288" customWidth="1"/>
    <col min="16150" max="16150" width="4" style="288" customWidth="1"/>
    <col min="16151" max="16151" width="1.42578125" style="288" customWidth="1"/>
    <col min="16152" max="16152" width="4" style="288" customWidth="1"/>
    <col min="16153" max="16153" width="1.7109375" style="288" customWidth="1"/>
    <col min="16154" max="16154" width="4.140625" style="288" customWidth="1"/>
    <col min="16155" max="16155" width="0.85546875" style="288" customWidth="1"/>
    <col min="16156" max="16156" width="4.140625" style="288" customWidth="1"/>
    <col min="16157" max="16384" width="7.28515625" style="288"/>
  </cols>
  <sheetData>
    <row r="1" spans="1:33" s="285" customFormat="1">
      <c r="A1" s="290" t="s">
        <v>479</v>
      </c>
      <c r="B1" s="290"/>
      <c r="C1" s="288"/>
      <c r="D1" s="288"/>
      <c r="E1" s="288"/>
      <c r="F1" s="288"/>
      <c r="G1" s="288"/>
      <c r="Q1" s="282"/>
      <c r="R1" s="282"/>
      <c r="S1" s="282"/>
      <c r="T1" s="282"/>
      <c r="U1" s="282"/>
      <c r="V1" s="282"/>
      <c r="W1" s="282"/>
      <c r="Y1" s="282"/>
      <c r="Z1" s="282"/>
      <c r="AA1" s="282"/>
      <c r="AB1" s="282"/>
      <c r="AC1" s="282"/>
      <c r="AD1" s="282"/>
      <c r="AE1" s="282"/>
      <c r="AF1" s="282"/>
    </row>
    <row r="2" spans="1:33" s="285" customFormat="1">
      <c r="A2" s="290"/>
      <c r="B2" s="290"/>
      <c r="C2" s="288"/>
      <c r="D2" s="288"/>
      <c r="E2" s="288"/>
      <c r="F2" s="288"/>
      <c r="G2" s="288"/>
      <c r="Q2" s="282"/>
      <c r="R2" s="282"/>
      <c r="S2" s="282"/>
      <c r="T2" s="282"/>
      <c r="U2" s="282"/>
      <c r="V2" s="282"/>
      <c r="W2" s="282"/>
      <c r="Y2" s="282"/>
      <c r="Z2" s="282"/>
      <c r="AA2" s="282"/>
      <c r="AB2" s="282"/>
      <c r="AC2" s="282"/>
      <c r="AD2" s="282"/>
      <c r="AE2" s="282"/>
      <c r="AF2" s="282"/>
    </row>
    <row r="3" spans="1:33" s="285" customFormat="1">
      <c r="A3" s="281" t="s">
        <v>7</v>
      </c>
      <c r="B3" s="281"/>
      <c r="C3" s="281"/>
      <c r="D3" s="285" t="s">
        <v>480</v>
      </c>
      <c r="G3" s="285" t="s">
        <v>481</v>
      </c>
      <c r="Q3" s="282"/>
      <c r="R3" s="282"/>
      <c r="S3" s="282"/>
      <c r="T3" s="282"/>
      <c r="U3" s="282"/>
      <c r="V3" s="282"/>
      <c r="W3" s="282"/>
      <c r="Y3" s="282"/>
      <c r="Z3" s="282"/>
      <c r="AA3" s="282"/>
      <c r="AB3" s="282"/>
      <c r="AC3" s="282"/>
      <c r="AD3" s="282"/>
      <c r="AE3" s="282"/>
      <c r="AF3" s="282"/>
    </row>
    <row r="4" spans="1:33" s="285" customFormat="1">
      <c r="A4" s="281" t="s">
        <v>82</v>
      </c>
      <c r="B4" s="281"/>
      <c r="C4" s="281"/>
      <c r="D4" s="290" t="s">
        <v>445</v>
      </c>
      <c r="G4" s="290" t="s">
        <v>446</v>
      </c>
      <c r="Q4" s="290"/>
      <c r="T4" s="290"/>
      <c r="U4" s="282"/>
      <c r="V4" s="282"/>
      <c r="W4" s="282"/>
      <c r="Y4" s="282"/>
      <c r="Z4" s="282"/>
      <c r="AA4" s="282"/>
      <c r="AB4" s="282"/>
      <c r="AC4" s="282"/>
      <c r="AD4" s="282"/>
      <c r="AE4" s="282"/>
      <c r="AF4" s="282"/>
    </row>
    <row r="5" spans="1:33" s="285" customFormat="1">
      <c r="A5" s="281"/>
      <c r="B5" s="281"/>
      <c r="C5" s="281"/>
      <c r="D5" s="290" t="s">
        <v>167</v>
      </c>
      <c r="G5" s="290" t="s">
        <v>168</v>
      </c>
      <c r="Q5" s="290"/>
      <c r="T5" s="290"/>
      <c r="U5" s="282"/>
      <c r="V5" s="282"/>
      <c r="W5" s="282"/>
      <c r="Y5" s="282"/>
      <c r="Z5" s="282"/>
      <c r="AA5" s="282"/>
      <c r="AB5" s="282"/>
      <c r="AC5" s="282"/>
      <c r="AD5" s="282"/>
      <c r="AE5" s="282"/>
      <c r="AF5" s="282"/>
    </row>
    <row r="6" spans="1:33" s="285" customFormat="1">
      <c r="A6" s="281"/>
      <c r="B6" s="281"/>
      <c r="C6" s="281"/>
      <c r="D6" s="290" t="s">
        <v>361</v>
      </c>
      <c r="G6" s="290" t="s">
        <v>169</v>
      </c>
      <c r="Q6" s="290"/>
      <c r="T6" s="290"/>
      <c r="U6" s="444"/>
      <c r="V6" s="444"/>
      <c r="W6" s="444"/>
      <c r="Y6" s="444"/>
      <c r="Z6" s="444"/>
      <c r="AA6" s="444"/>
      <c r="AB6" s="444"/>
      <c r="AC6" s="444"/>
      <c r="AD6" s="444"/>
      <c r="AE6" s="444"/>
      <c r="AF6" s="444"/>
    </row>
    <row r="7" spans="1:33" s="285" customFormat="1">
      <c r="A7" s="281"/>
      <c r="B7" s="281"/>
      <c r="C7" s="281"/>
      <c r="D7" s="290"/>
      <c r="G7" s="290"/>
      <c r="Q7" s="282"/>
      <c r="R7" s="282"/>
      <c r="S7" s="282"/>
      <c r="T7" s="444"/>
      <c r="U7" s="444"/>
      <c r="V7" s="444"/>
      <c r="W7" s="444"/>
      <c r="Y7" s="444"/>
      <c r="Z7" s="444"/>
      <c r="AA7" s="444"/>
      <c r="AB7" s="444"/>
      <c r="AC7" s="444"/>
      <c r="AD7" s="444"/>
      <c r="AE7" s="444"/>
      <c r="AF7" s="444"/>
    </row>
    <row r="8" spans="1:33" s="285" customFormat="1">
      <c r="A8" s="281"/>
      <c r="B8" s="281"/>
      <c r="C8" s="281"/>
      <c r="D8" s="290"/>
      <c r="G8" s="290"/>
      <c r="Q8" s="282"/>
      <c r="R8" s="282"/>
      <c r="S8" s="282"/>
      <c r="T8" s="444"/>
      <c r="U8" s="444"/>
      <c r="V8" s="444"/>
      <c r="W8" s="444"/>
      <c r="Y8" s="444"/>
      <c r="Z8" s="444"/>
      <c r="AA8" s="444"/>
      <c r="AB8" s="444"/>
      <c r="AC8" s="444"/>
      <c r="AD8" s="444"/>
      <c r="AE8" s="444"/>
      <c r="AF8" s="444"/>
    </row>
    <row r="9" spans="1:33" s="285" customFormat="1">
      <c r="A9" s="281"/>
      <c r="B9" s="281"/>
      <c r="C9" s="281"/>
      <c r="D9" s="290"/>
      <c r="G9" s="290"/>
      <c r="Q9" s="282"/>
      <c r="R9" s="282"/>
      <c r="S9" s="282"/>
      <c r="T9" s="444"/>
      <c r="U9" s="444"/>
      <c r="V9" s="444"/>
      <c r="W9" s="444"/>
      <c r="Y9" s="444"/>
      <c r="Z9" s="444"/>
      <c r="AA9" s="444"/>
      <c r="AB9" s="444"/>
      <c r="AC9" s="444"/>
      <c r="AD9" s="444"/>
      <c r="AE9" s="444"/>
      <c r="AF9" s="444"/>
    </row>
    <row r="10" spans="1:33" s="285" customFormat="1">
      <c r="A10" s="281" t="s">
        <v>3</v>
      </c>
      <c r="B10" s="281"/>
      <c r="C10" s="281"/>
      <c r="D10" s="289" t="str">
        <f>Spielplan!C33</f>
        <v>Januar - März</v>
      </c>
      <c r="Q10" s="282"/>
      <c r="R10" s="282"/>
      <c r="S10" s="282"/>
      <c r="T10" s="282"/>
      <c r="U10" s="282"/>
      <c r="V10" s="282"/>
      <c r="W10" s="282"/>
      <c r="Y10" s="282"/>
      <c r="Z10" s="282"/>
      <c r="AA10" s="282"/>
      <c r="AB10" s="282"/>
      <c r="AC10" s="282"/>
      <c r="AD10" s="282"/>
      <c r="AE10" s="282"/>
      <c r="AF10" s="282"/>
    </row>
    <row r="11" spans="1:33" s="285" customFormat="1">
      <c r="A11" s="281" t="s">
        <v>4</v>
      </c>
      <c r="B11" s="281"/>
      <c r="C11" s="281"/>
      <c r="D11" s="290" t="str">
        <f>Spielplan!G33</f>
        <v>Ausrichter gesucht</v>
      </c>
      <c r="Q11" s="282"/>
      <c r="R11" s="282"/>
      <c r="S11" s="282"/>
      <c r="T11" s="282"/>
      <c r="U11" s="282"/>
      <c r="V11" s="282"/>
      <c r="W11" s="282"/>
      <c r="Y11" s="282"/>
      <c r="Z11" s="282"/>
      <c r="AA11" s="282"/>
      <c r="AB11" s="282"/>
      <c r="AC11" s="282"/>
      <c r="AD11" s="282"/>
      <c r="AE11" s="282"/>
      <c r="AF11" s="282"/>
    </row>
    <row r="12" spans="1:33" s="285" customFormat="1">
      <c r="A12" s="281" t="s">
        <v>6</v>
      </c>
      <c r="B12" s="281"/>
      <c r="C12" s="281"/>
      <c r="D12" s="290"/>
      <c r="Q12" s="282"/>
      <c r="R12" s="282"/>
      <c r="S12" s="282"/>
      <c r="T12" s="282"/>
      <c r="U12" s="282"/>
      <c r="V12" s="282"/>
      <c r="W12" s="282"/>
      <c r="Y12" s="282"/>
      <c r="Z12" s="282"/>
      <c r="AA12" s="282"/>
      <c r="AB12" s="282"/>
      <c r="AC12" s="282"/>
      <c r="AD12" s="282"/>
      <c r="AE12" s="282"/>
      <c r="AF12" s="282"/>
      <c r="AG12" s="291"/>
    </row>
    <row r="13" spans="1:33" s="285" customFormat="1">
      <c r="A13" s="281" t="s">
        <v>79</v>
      </c>
      <c r="B13" s="281"/>
      <c r="C13" s="281"/>
      <c r="D13" s="292">
        <f>Spielplan!E33</f>
        <v>0.41666666666666669</v>
      </c>
      <c r="Q13" s="282"/>
      <c r="R13" s="282"/>
      <c r="S13" s="282"/>
      <c r="T13" s="282"/>
      <c r="U13" s="282"/>
      <c r="V13" s="282"/>
      <c r="W13" s="282"/>
      <c r="Y13" s="282"/>
      <c r="Z13" s="282"/>
      <c r="AA13" s="282"/>
      <c r="AB13" s="282"/>
      <c r="AC13" s="282"/>
      <c r="AD13" s="282"/>
      <c r="AE13" s="282"/>
      <c r="AF13" s="282"/>
      <c r="AG13" s="443"/>
    </row>
    <row r="14" spans="1:33" s="285" customFormat="1">
      <c r="A14" s="281" t="s">
        <v>5</v>
      </c>
      <c r="B14" s="281"/>
      <c r="C14" s="281"/>
      <c r="D14" s="452" t="s">
        <v>153</v>
      </c>
      <c r="E14" s="452"/>
      <c r="F14" s="452"/>
      <c r="G14" s="452"/>
      <c r="H14" s="452"/>
      <c r="I14" s="452"/>
      <c r="J14" s="452"/>
      <c r="K14" s="452"/>
      <c r="L14" s="452"/>
      <c r="M14" s="452"/>
      <c r="N14" s="452"/>
      <c r="O14" s="452"/>
      <c r="P14" s="452"/>
      <c r="Q14" s="282"/>
      <c r="R14" s="282"/>
      <c r="S14" s="282"/>
      <c r="T14" s="282"/>
      <c r="U14" s="282"/>
      <c r="V14" s="282"/>
      <c r="W14" s="282"/>
      <c r="Y14" s="282"/>
      <c r="Z14" s="282"/>
      <c r="AA14" s="282"/>
      <c r="AB14" s="282"/>
      <c r="AC14" s="282"/>
      <c r="AD14" s="282"/>
      <c r="AE14" s="282"/>
      <c r="AF14" s="282"/>
    </row>
    <row r="15" spans="1:33" s="285" customFormat="1">
      <c r="A15" s="281" t="s">
        <v>88</v>
      </c>
      <c r="B15" s="281"/>
      <c r="C15" s="281"/>
      <c r="E15" s="284"/>
      <c r="Q15" s="282"/>
      <c r="R15" s="282"/>
      <c r="S15" s="282"/>
      <c r="T15" s="282"/>
      <c r="U15" s="282"/>
      <c r="V15" s="282"/>
      <c r="W15" s="282"/>
      <c r="Y15" s="282"/>
      <c r="Z15" s="282"/>
      <c r="AA15" s="282"/>
      <c r="AB15" s="282"/>
      <c r="AC15" s="282"/>
      <c r="AD15" s="282"/>
      <c r="AE15" s="282"/>
      <c r="AF15" s="282"/>
    </row>
    <row r="16" spans="1:33" s="290" customFormat="1">
      <c r="A16" s="294"/>
      <c r="B16" s="294"/>
      <c r="C16" s="294"/>
      <c r="D16" s="282"/>
      <c r="E16" s="284"/>
      <c r="F16" s="282"/>
      <c r="G16" s="282"/>
      <c r="H16" s="282"/>
      <c r="I16" s="282"/>
      <c r="J16" s="282"/>
      <c r="K16" s="282"/>
      <c r="L16" s="282"/>
      <c r="M16" s="282"/>
      <c r="N16" s="282"/>
      <c r="O16" s="282"/>
      <c r="P16" s="282"/>
      <c r="Q16" s="282"/>
      <c r="R16" s="282"/>
      <c r="S16" s="282"/>
      <c r="T16" s="444"/>
      <c r="U16" s="444"/>
      <c r="V16" s="444"/>
      <c r="W16" s="444"/>
      <c r="Y16" s="444"/>
      <c r="Z16" s="444"/>
      <c r="AA16" s="444"/>
      <c r="AB16" s="444"/>
      <c r="AC16" s="444"/>
      <c r="AD16" s="444"/>
      <c r="AE16" s="444"/>
      <c r="AF16" s="444"/>
    </row>
    <row r="17" spans="1:46" s="290" customFormat="1" ht="15.75" customHeight="1">
      <c r="A17" s="295" t="s">
        <v>397</v>
      </c>
      <c r="B17" s="295" t="s">
        <v>398</v>
      </c>
      <c r="C17" s="295" t="s">
        <v>80</v>
      </c>
      <c r="D17" s="282" t="s">
        <v>8</v>
      </c>
      <c r="E17" s="284"/>
      <c r="F17" s="285" t="s">
        <v>9</v>
      </c>
      <c r="G17" s="282"/>
      <c r="H17" s="282"/>
      <c r="I17" s="282"/>
      <c r="J17" s="282"/>
      <c r="K17" s="282"/>
      <c r="L17" s="282"/>
      <c r="M17" s="282"/>
      <c r="N17" s="282"/>
      <c r="O17" s="282"/>
      <c r="P17" s="282" t="s">
        <v>10</v>
      </c>
      <c r="Q17" s="444"/>
      <c r="R17" s="282" t="s">
        <v>99</v>
      </c>
      <c r="S17" s="282"/>
      <c r="T17" s="444"/>
      <c r="U17" s="282"/>
      <c r="V17" s="282" t="s">
        <v>100</v>
      </c>
      <c r="W17" s="282"/>
      <c r="X17" s="282"/>
      <c r="Y17" s="282"/>
      <c r="Z17" s="282" t="s">
        <v>1</v>
      </c>
      <c r="AA17" s="282"/>
      <c r="AB17" s="282"/>
      <c r="AC17" s="282"/>
      <c r="AD17" s="453">
        <v>1.7361111111111112E-2</v>
      </c>
      <c r="AE17" s="282"/>
      <c r="AF17" s="282"/>
      <c r="AH17" s="288" t="s">
        <v>449</v>
      </c>
      <c r="AI17" s="454" t="s">
        <v>450</v>
      </c>
      <c r="AJ17" s="454" t="s">
        <v>451</v>
      </c>
      <c r="AK17" s="454"/>
      <c r="AL17" s="455" t="s">
        <v>452</v>
      </c>
      <c r="AM17" s="454" t="s">
        <v>453</v>
      </c>
      <c r="AN17" s="455" t="s">
        <v>454</v>
      </c>
      <c r="AO17" s="455" t="s">
        <v>455</v>
      </c>
      <c r="AP17" s="454" t="s">
        <v>456</v>
      </c>
      <c r="AQ17" s="455" t="s">
        <v>457</v>
      </c>
      <c r="AR17" s="455" t="s">
        <v>458</v>
      </c>
      <c r="AS17" s="455" t="s">
        <v>459</v>
      </c>
      <c r="AT17" s="288" t="s">
        <v>449</v>
      </c>
    </row>
    <row r="18" spans="1:46" s="290" customFormat="1">
      <c r="A18" s="294"/>
      <c r="B18" s="294"/>
      <c r="C18" s="294"/>
      <c r="D18" s="282"/>
      <c r="E18" s="284"/>
      <c r="F18" s="282"/>
      <c r="G18" s="282"/>
      <c r="H18" s="282"/>
      <c r="I18" s="282"/>
      <c r="J18" s="282"/>
      <c r="K18" s="282"/>
      <c r="L18" s="282"/>
      <c r="M18" s="282"/>
      <c r="N18" s="282"/>
      <c r="O18" s="282"/>
      <c r="P18" s="282"/>
      <c r="Q18" s="282"/>
      <c r="R18" s="282"/>
      <c r="S18" s="282"/>
      <c r="T18" s="282"/>
      <c r="U18" s="282"/>
      <c r="V18" s="282"/>
      <c r="W18" s="282"/>
      <c r="Y18" s="282"/>
      <c r="Z18" s="282"/>
      <c r="AA18" s="282"/>
      <c r="AB18" s="282"/>
      <c r="AC18" s="282"/>
      <c r="AD18" s="282"/>
      <c r="AE18" s="282"/>
      <c r="AF18" s="282"/>
      <c r="AH18" s="288" t="str">
        <f>$D$4</f>
        <v>5. HR</v>
      </c>
      <c r="AI18" s="444">
        <f>Y19</f>
        <v>0</v>
      </c>
      <c r="AJ18" s="444">
        <f>Y22</f>
        <v>0</v>
      </c>
      <c r="AK18" s="444"/>
      <c r="AL18" s="282">
        <f>SUM(AI18:AJ18)</f>
        <v>0</v>
      </c>
      <c r="AM18" s="444">
        <f>Q19-S19+U19-W19+Q22-S22+U22-W22</f>
        <v>0</v>
      </c>
      <c r="AN18" s="282">
        <f>RANK(AL18,$AL$18:$AL$20)</f>
        <v>1</v>
      </c>
      <c r="AO18" s="282">
        <f>IF(AND($AL$18=$AL$19,$AL$18=$AL$20),RANK(AM18,$AM$18:$AM$20),"")</f>
        <v>1</v>
      </c>
      <c r="AP18" s="444" t="str">
        <f>IF(AND($AN$18=$AN$19,$AN$18=$AN$20),"",IF(AN18=AN19,SUM(Q19-S19+U19-W19),IF(AN18=AN20,SUM(Q22-S22+U22-W22),"")))</f>
        <v/>
      </c>
      <c r="AQ18" s="282" t="str">
        <f>IF(AP18="","",RANK(AP18,$AP$18:$AP$20))</f>
        <v/>
      </c>
      <c r="AR18" s="282" t="str">
        <f>IF(OR(AQ18="",AND(AQ18&lt;&gt;AQ19,AQ18&lt;&gt;AQ20)),"",IF(AQ18=AQ19,RANK(AM18,($AM$18,$AM$19)),IF(AQ18=AQ20,RANK(AM18,($AM$18,$AM$20)))))</f>
        <v/>
      </c>
      <c r="AS18" s="282">
        <f>IF(AND(AR18="",AQ18="",AO18=""),AN18,IF(AO18&lt;&gt;"",AO18,IF(AND(AQ18&lt;&gt;AQ19,AQ18&lt;&gt;AQ20),IF(AN18=1,AQ18,AQ18+"1"),IF(AN18=1,AR18,AR18+"1"))))</f>
        <v>1</v>
      </c>
      <c r="AT18" s="288" t="str">
        <f>$D$4</f>
        <v>5. HR</v>
      </c>
    </row>
    <row r="19" spans="1:46">
      <c r="A19" s="317">
        <f>'BZM '!A45+1</f>
        <v>118</v>
      </c>
      <c r="B19" s="444">
        <v>1</v>
      </c>
      <c r="C19" s="444">
        <v>1</v>
      </c>
      <c r="D19" s="290" t="str">
        <f>$D$4</f>
        <v>5. HR</v>
      </c>
      <c r="E19" s="443" t="s">
        <v>2</v>
      </c>
      <c r="F19" s="290" t="str">
        <f>$D$5</f>
        <v>4. ZR 1</v>
      </c>
      <c r="G19" s="290"/>
      <c r="O19" s="443"/>
      <c r="P19" s="290" t="str">
        <f>$D$6</f>
        <v>5. ZR 2</v>
      </c>
      <c r="Q19" s="299"/>
      <c r="R19" s="444" t="s">
        <v>2</v>
      </c>
      <c r="S19" s="299"/>
      <c r="U19" s="299"/>
      <c r="V19" s="444" t="s">
        <v>2</v>
      </c>
      <c r="W19" s="299"/>
      <c r="Y19" s="444">
        <f>IF($Q19&gt;$S19,(IF($U19&gt;$W19,2,1)),(IF($U19&gt;$W19,1,0)))</f>
        <v>0</v>
      </c>
      <c r="Z19" s="444" t="s">
        <v>2</v>
      </c>
      <c r="AA19" s="444">
        <f>IF($Q19&lt;$S19,(IF($U19&lt;$W19,2,1)),(IF($U19&lt;$W19,1,0)))</f>
        <v>0</v>
      </c>
      <c r="AC19" s="456" t="str">
        <f>$D$10</f>
        <v>Januar - März</v>
      </c>
      <c r="AD19" s="457">
        <f>$D$13</f>
        <v>0.41666666666666669</v>
      </c>
      <c r="AE19" s="444" t="str">
        <f>$D$11</f>
        <v>Ausrichter gesucht</v>
      </c>
      <c r="AH19" s="288" t="str">
        <f>$D$5</f>
        <v>4. ZR 1</v>
      </c>
      <c r="AI19" s="444">
        <f>AA19</f>
        <v>0</v>
      </c>
      <c r="AJ19" s="444">
        <f>Y25</f>
        <v>0</v>
      </c>
      <c r="AK19" s="444"/>
      <c r="AL19" s="282">
        <f>SUM(AI19:AJ19)</f>
        <v>0</v>
      </c>
      <c r="AM19" s="444">
        <f>S19-Q19+W19-U19+Q25-S25+U25-W25</f>
        <v>0</v>
      </c>
      <c r="AN19" s="282">
        <f>RANK(AL19,$AL$18:$AL$20)</f>
        <v>1</v>
      </c>
      <c r="AO19" s="282">
        <f>IF(AND($AL$18=$AL$19,$AL$18=$AL$20),RANK(AM19,$AM$18:$AM$20),"")</f>
        <v>1</v>
      </c>
      <c r="AP19" s="444" t="str">
        <f>IF(AND($AN$18=$AN$19,$AN$18=$AN$20),"",IF(AN19=AN18,SUM(S19-Q19+W19-U19),IF(AN19=AN20,SUM(Q25-S25+U25-W25),"")))</f>
        <v/>
      </c>
      <c r="AQ19" s="282" t="str">
        <f>IF(AP19="","",RANK(AP19,$AP$18:$AP$20))</f>
        <v/>
      </c>
      <c r="AR19" s="282" t="str">
        <f>IF(OR(AQ19="",AND(AQ19&lt;&gt;AQ20,AQ19&lt;&gt;AQ18)),"",IF(AQ19=AQ20,RANK(AM19,($AM$19:$AM$20)),IF(AQ19=AQ18,RANK(AM19,($AM$19,$AM$18)))))</f>
        <v/>
      </c>
      <c r="AS19" s="282">
        <f>IF(AND(AR19="",AQ19="",AO19=""),AN19,IF(AO19&lt;&gt;"",AO19,IF(AND(AQ19&lt;&gt;AQ20,AQ19&lt;&gt;AQ18),IF(AN19=1,AQ19,AQ19+"1"),IF(AN19=1,AR19,AR19+"1"))))</f>
        <v>1</v>
      </c>
      <c r="AT19" s="288" t="str">
        <f>$D$5</f>
        <v>4. ZR 1</v>
      </c>
    </row>
    <row r="20" spans="1:46">
      <c r="A20" s="317">
        <f>A19+1</f>
        <v>119</v>
      </c>
      <c r="B20" s="444">
        <f>B19+1</f>
        <v>2</v>
      </c>
      <c r="C20" s="444">
        <v>1</v>
      </c>
      <c r="D20" s="290" t="str">
        <f>$G$6</f>
        <v>5. ZR 1</v>
      </c>
      <c r="E20" s="443" t="s">
        <v>2</v>
      </c>
      <c r="F20" s="290" t="str">
        <f>$G$5</f>
        <v>4. ZR 2</v>
      </c>
      <c r="G20" s="290"/>
      <c r="O20" s="443"/>
      <c r="P20" s="290" t="str">
        <f>$G$4</f>
        <v>6. HR</v>
      </c>
      <c r="Q20" s="299"/>
      <c r="R20" s="444" t="s">
        <v>2</v>
      </c>
      <c r="S20" s="299"/>
      <c r="U20" s="299"/>
      <c r="V20" s="444" t="s">
        <v>2</v>
      </c>
      <c r="W20" s="299"/>
      <c r="Y20" s="444">
        <f>IF($Q20&gt;$S20,(IF($U20&gt;$W20,2,1)),(IF($U20&gt;$W20,1,0)))</f>
        <v>0</v>
      </c>
      <c r="Z20" s="444" t="s">
        <v>2</v>
      </c>
      <c r="AA20" s="444">
        <f>IF($Q20&lt;$S20,(IF($U20&lt;$W20,2,1)),(IF($U20&lt;$W20,1,0)))</f>
        <v>0</v>
      </c>
      <c r="AC20" s="456" t="str">
        <f>$D$10</f>
        <v>Januar - März</v>
      </c>
      <c r="AD20" s="457">
        <f>AD19+$AD$17</f>
        <v>0.43402777777777779</v>
      </c>
      <c r="AE20" s="444" t="str">
        <f>$D$11</f>
        <v>Ausrichter gesucht</v>
      </c>
      <c r="AH20" s="288" t="str">
        <f>$D$6</f>
        <v>5. ZR 2</v>
      </c>
      <c r="AI20" s="444">
        <f>AA22</f>
        <v>0</v>
      </c>
      <c r="AJ20" s="444">
        <f>AA25</f>
        <v>0</v>
      </c>
      <c r="AK20" s="444"/>
      <c r="AL20" s="282">
        <f>SUM(AI20:AJ20)</f>
        <v>0</v>
      </c>
      <c r="AM20" s="444">
        <f>S22-Q22+W22-U22+S25-Q25+W25-U25</f>
        <v>0</v>
      </c>
      <c r="AN20" s="282">
        <f>RANK(AL20,$AL$18:$AL$20)</f>
        <v>1</v>
      </c>
      <c r="AO20" s="282">
        <f>IF(AND($AL$18=$AL$19,$AL$18=$AL$20),RANK(AM20,$AM$18:$AM$20),"")</f>
        <v>1</v>
      </c>
      <c r="AP20" s="444" t="str">
        <f>IF(AND($AN$18=$AN$19,$AN$18=$AN$20),"",IF(AN20=AN19,SUM(S25-Q25+W25-U25),IF(AN20=AN18,SUM(S22-Q22+W22-U22),"")))</f>
        <v/>
      </c>
      <c r="AQ20" s="282" t="str">
        <f>IF(AP20="","",RANK(AP20,$AP$18:$AP$20))</f>
        <v/>
      </c>
      <c r="AR20" s="282" t="str">
        <f>IF(OR(AQ20="",AND(AQ20&lt;&gt;AQ19,AQ20&lt;&gt;AQ18)),"",IF(AQ20=AQ18,RANK(AM20,($AM$20,$AM$18)),IF(AQ20=AQ19,RANK(AM20,($AM$20,$AM$19)))))</f>
        <v/>
      </c>
      <c r="AS20" s="282">
        <f>IF(AND(AR20="",AQ20="",AO20=""),AN20,IF(AO20&lt;&gt;"",AO20,IF(AND(AQ20&lt;&gt;AQ19,AQ20&lt;&gt;AQ18),IF(AN20=1,AQ20,AQ20+"1"),IF(AN20=1,AR20,AR20+"1"))))</f>
        <v>1</v>
      </c>
      <c r="AT20" s="288" t="str">
        <f>$D$6</f>
        <v>5. ZR 2</v>
      </c>
    </row>
    <row r="21" spans="1:46">
      <c r="A21" s="444"/>
      <c r="B21" s="444"/>
      <c r="C21" s="444"/>
      <c r="D21" s="443"/>
      <c r="E21" s="443"/>
      <c r="F21" s="443"/>
      <c r="G21" s="443"/>
      <c r="H21" s="443"/>
      <c r="I21" s="443"/>
      <c r="J21" s="443"/>
      <c r="K21" s="443"/>
      <c r="L21" s="443"/>
      <c r="M21" s="443"/>
      <c r="N21" s="443"/>
      <c r="O21" s="443"/>
      <c r="P21" s="443"/>
      <c r="AI21" s="444"/>
      <c r="AJ21" s="444"/>
      <c r="AK21" s="444"/>
      <c r="AL21" s="282"/>
      <c r="AM21" s="444"/>
      <c r="AN21" s="282"/>
      <c r="AO21" s="282"/>
      <c r="AP21" s="444"/>
      <c r="AQ21" s="282"/>
      <c r="AR21" s="282"/>
      <c r="AS21" s="282"/>
    </row>
    <row r="22" spans="1:46">
      <c r="A22" s="444">
        <f>A20+1</f>
        <v>120</v>
      </c>
      <c r="B22" s="444">
        <f>B20+1</f>
        <v>3</v>
      </c>
      <c r="C22" s="444">
        <v>1</v>
      </c>
      <c r="D22" s="290" t="str">
        <f>$D$4</f>
        <v>5. HR</v>
      </c>
      <c r="E22" s="443" t="s">
        <v>2</v>
      </c>
      <c r="F22" s="290" t="str">
        <f>$D$6</f>
        <v>5. ZR 2</v>
      </c>
      <c r="G22" s="290"/>
      <c r="O22" s="443"/>
      <c r="P22" s="290" t="str">
        <f>$D$5</f>
        <v>4. ZR 1</v>
      </c>
      <c r="Q22" s="299"/>
      <c r="R22" s="444" t="s">
        <v>2</v>
      </c>
      <c r="S22" s="299"/>
      <c r="U22" s="299"/>
      <c r="V22" s="444" t="s">
        <v>2</v>
      </c>
      <c r="W22" s="299"/>
      <c r="Y22" s="444">
        <f>IF($Q22&gt;$S22,(IF($U22&gt;$W22,2,1)),(IF($U22&gt;$W22,1,0)))</f>
        <v>0</v>
      </c>
      <c r="Z22" s="444" t="s">
        <v>2</v>
      </c>
      <c r="AA22" s="444">
        <f>IF($Q22&lt;$S22,(IF($U22&lt;$W22,2,1)),(IF($U22&lt;$W22,1,0)))</f>
        <v>0</v>
      </c>
      <c r="AC22" s="456" t="str">
        <f>$D$10</f>
        <v>Januar - März</v>
      </c>
      <c r="AD22" s="457">
        <f>AD20+$AD$17</f>
        <v>0.4513888888888889</v>
      </c>
      <c r="AE22" s="444" t="str">
        <f>$D$11</f>
        <v>Ausrichter gesucht</v>
      </c>
      <c r="AH22" s="288" t="str">
        <f>$G$4</f>
        <v>6. HR</v>
      </c>
      <c r="AI22" s="444">
        <f>Y23</f>
        <v>0</v>
      </c>
      <c r="AJ22" s="444">
        <f>AA26</f>
        <v>0</v>
      </c>
      <c r="AK22" s="444"/>
      <c r="AL22" s="282">
        <f>SUM(AI22:AJ22)</f>
        <v>0</v>
      </c>
      <c r="AM22" s="444">
        <f>Q23-S23+U23-W23+S26-Q26+W26-U26</f>
        <v>0</v>
      </c>
      <c r="AN22" s="282">
        <f>RANK(AL22,$AL$22:$AL$24)</f>
        <v>1</v>
      </c>
      <c r="AO22" s="282">
        <f>IF(AND($AL$22=$AL$23,$AL$22=$AL$24),RANK(AM22,$AM$22:$AM$24),"")</f>
        <v>1</v>
      </c>
      <c r="AP22" s="444" t="str">
        <f>IF(AND($AN$22=$AN$23,$AN$22=$AN$24),"",IF(AN22=AN23,SUM(S26-Q26+W26-U26),IF(AN22=AN24,SUM(Q23-S23+U23-W23),"")))</f>
        <v/>
      </c>
      <c r="AQ22" s="282" t="str">
        <f>IF(AP22="","",RANK(AP22,$AP$22:$AP$24))</f>
        <v/>
      </c>
      <c r="AR22" s="282" t="str">
        <f>IF(OR(AQ22="",AND(AQ22&lt;&gt;AQ23,AQ22&lt;&gt;AQ24)),"",IF(AQ22=AQ23,RANK(AM22,($AM$22:$AM$23)),RANK(AM22,($AM$22,$AM$24))))</f>
        <v/>
      </c>
      <c r="AS22" s="282">
        <f>IF(AND(AR22="",AQ22="",AO22=""),AN22,IF(AO22&lt;&gt;"",AO22,IF(AND(AQ22&lt;&gt;AQ23,AQ22&lt;&gt;AQ24),IF(AN22=1,AQ22,AQ22+"1"),IF(AN22=1,AR22,AR22+"1"))))</f>
        <v>1</v>
      </c>
      <c r="AT22" s="288" t="str">
        <f>$G$4</f>
        <v>6. HR</v>
      </c>
    </row>
    <row r="23" spans="1:46">
      <c r="A23" s="444">
        <f>A22+1</f>
        <v>121</v>
      </c>
      <c r="B23" s="444">
        <f>B22+1</f>
        <v>4</v>
      </c>
      <c r="C23" s="444">
        <v>1</v>
      </c>
      <c r="D23" s="290" t="str">
        <f>$G$4</f>
        <v>6. HR</v>
      </c>
      <c r="E23" s="443" t="s">
        <v>2</v>
      </c>
      <c r="F23" s="290" t="str">
        <f>$G$6</f>
        <v>5. ZR 1</v>
      </c>
      <c r="G23" s="290"/>
      <c r="O23" s="443"/>
      <c r="P23" s="290" t="str">
        <f>$G$5</f>
        <v>4. ZR 2</v>
      </c>
      <c r="Q23" s="299"/>
      <c r="R23" s="444" t="s">
        <v>2</v>
      </c>
      <c r="S23" s="299"/>
      <c r="U23" s="299"/>
      <c r="V23" s="444" t="s">
        <v>2</v>
      </c>
      <c r="W23" s="299"/>
      <c r="Y23" s="444">
        <f>IF($Q23&gt;$S23,(IF($U23&gt;$W23,2,1)),(IF($U23&gt;$W23,1,0)))</f>
        <v>0</v>
      </c>
      <c r="Z23" s="444" t="s">
        <v>2</v>
      </c>
      <c r="AA23" s="444">
        <f>IF($Q23&lt;$S23,(IF($U23&lt;$W23,2,1)),(IF($U23&lt;$W23,1,0)))</f>
        <v>0</v>
      </c>
      <c r="AC23" s="456" t="str">
        <f>$D$10</f>
        <v>Januar - März</v>
      </c>
      <c r="AD23" s="457">
        <f>AD22+$AD$17</f>
        <v>0.46875</v>
      </c>
      <c r="AE23" s="444" t="str">
        <f>$D$11</f>
        <v>Ausrichter gesucht</v>
      </c>
      <c r="AH23" s="288" t="str">
        <f>$G$5</f>
        <v>4. ZR 2</v>
      </c>
      <c r="AI23" s="444">
        <f>AA20</f>
        <v>0</v>
      </c>
      <c r="AJ23" s="444">
        <f>Y26</f>
        <v>0</v>
      </c>
      <c r="AK23" s="444"/>
      <c r="AL23" s="282">
        <f>SUM(AI23:AJ23)</f>
        <v>0</v>
      </c>
      <c r="AM23" s="444">
        <f>S20-Q20+W20-U20+Q26-S26+U26-W26</f>
        <v>0</v>
      </c>
      <c r="AN23" s="282">
        <f>RANK(AL23,$AL$22:$AL$24)</f>
        <v>1</v>
      </c>
      <c r="AO23" s="282">
        <f>IF(AND($AL$22=$AL$23,$AL$22=$AL$24),RANK(AM23,$AM$22:$AM$24),"")</f>
        <v>1</v>
      </c>
      <c r="AP23" s="444" t="str">
        <f>IF(AND($AN$23=$AN$22,$AN$23=$AN$24),"",IF(AN23=AN22,SUM(Q26-S26+U26-W26),IF(AN23=AN24,SUM(S20-Q20+W20-U20),"")))</f>
        <v/>
      </c>
      <c r="AQ23" s="282" t="str">
        <f>IF(AP23="","",RANK(AP23,$AP$22:$AP$24))</f>
        <v/>
      </c>
      <c r="AR23" s="282" t="str">
        <f>IF(OR(AQ23="",AND(AQ23&lt;&gt;AQ24,AQ23&lt;&gt;AQ22)),"",IF(AQ23=AQ24,RANK(AM23,($AM$23:$AM$24)),RANK(AM23,($AM$23,$AM$22))))</f>
        <v/>
      </c>
      <c r="AS23" s="282">
        <f>IF(AND(AR23="",AQ23="",AO23=""),AN23,IF(AO23&lt;&gt;"",AO23,IF(AND(AQ23&lt;&gt;AQ24,AQ23&lt;&gt;AQ22),IF(AN23=1,AQ23,AQ23+"1"),IF(AN23=1,AR23,AR23+"1"))))</f>
        <v>1</v>
      </c>
      <c r="AT23" s="288" t="str">
        <f>$G$5</f>
        <v>4. ZR 2</v>
      </c>
    </row>
    <row r="24" spans="1:46">
      <c r="A24" s="444"/>
      <c r="B24" s="444"/>
      <c r="D24" s="291"/>
      <c r="E24" s="291"/>
      <c r="F24" s="291"/>
      <c r="G24" s="443"/>
      <c r="H24" s="443"/>
      <c r="I24" s="443"/>
      <c r="J24" s="443"/>
      <c r="K24" s="443"/>
      <c r="L24" s="443"/>
      <c r="M24" s="443"/>
      <c r="N24" s="443"/>
      <c r="O24" s="443"/>
      <c r="P24" s="443"/>
      <c r="AH24" s="288" t="str">
        <f>$G$6</f>
        <v>5. ZR 1</v>
      </c>
      <c r="AI24" s="444">
        <f>Y20</f>
        <v>0</v>
      </c>
      <c r="AJ24" s="444">
        <f>AA23</f>
        <v>0</v>
      </c>
      <c r="AK24" s="444"/>
      <c r="AL24" s="282">
        <f>SUM(AI24:AJ24)</f>
        <v>0</v>
      </c>
      <c r="AM24" s="444">
        <f>Q20-S20+U20-W20+S23-Q23+W23-U23</f>
        <v>0</v>
      </c>
      <c r="AN24" s="282">
        <f>RANK(AL24,$AL$22:$AL$24)</f>
        <v>1</v>
      </c>
      <c r="AO24" s="282">
        <f>IF(AND($AL$22=$AL$23,$AL$22=$AL$24),RANK(AM24,$AM$22:$AM$24),"")</f>
        <v>1</v>
      </c>
      <c r="AP24" s="444" t="str">
        <f>IF(AND($AN$24=$AN$23,$AN$24=$AN$22),"",IF(AN24=AN23,SUM(Q20-S20+U20-W20),IF(AN24=AN22,SUM(S23-Q23+W23-U23),"")))</f>
        <v/>
      </c>
      <c r="AQ24" s="282" t="str">
        <f>IF(AP24="","",RANK(AP24,$AP$22:$AP$24))</f>
        <v/>
      </c>
      <c r="AR24" s="282" t="str">
        <f>IF(OR(AQ24="",AND(AQ24&lt;&gt;AQ23,AQ24&lt;&gt;AQ22)),"",IF(AQ24=AQ22,RANK(AM24,($AM$24,$AM$22)),RANK(AM24,($AM$24,$AM$23))))</f>
        <v/>
      </c>
      <c r="AS24" s="282">
        <f>IF(AND(AR24="",AQ24="",AO24=""),AN24,IF(AO24&lt;&gt;"",AO24,IF(AND(AQ24&lt;&gt;AQ23,AQ24&lt;&gt;AQ22),IF(AN24=1,AQ24,AQ24+"1"),IF(AN24=1,AR24,AR24+"1"))))</f>
        <v>1</v>
      </c>
      <c r="AT24" s="288" t="str">
        <f>$G$6</f>
        <v>5. ZR 1</v>
      </c>
    </row>
    <row r="25" spans="1:46">
      <c r="A25" s="444">
        <f>A23+1</f>
        <v>122</v>
      </c>
      <c r="B25" s="444">
        <f>B23+1</f>
        <v>5</v>
      </c>
      <c r="C25" s="444">
        <v>1</v>
      </c>
      <c r="D25" s="290" t="str">
        <f>$D$5</f>
        <v>4. ZR 1</v>
      </c>
      <c r="E25" s="443" t="s">
        <v>2</v>
      </c>
      <c r="F25" s="290" t="str">
        <f>$D$6</f>
        <v>5. ZR 2</v>
      </c>
      <c r="G25" s="290"/>
      <c r="O25" s="443"/>
      <c r="P25" s="290" t="str">
        <f>$D$4</f>
        <v>5. HR</v>
      </c>
      <c r="Q25" s="299"/>
      <c r="R25" s="444" t="s">
        <v>2</v>
      </c>
      <c r="S25" s="299"/>
      <c r="U25" s="299"/>
      <c r="V25" s="444" t="s">
        <v>2</v>
      </c>
      <c r="W25" s="299"/>
      <c r="Y25" s="444">
        <f>IF($Q25&gt;$S25,(IF($U25&gt;$W25,2,1)),(IF($U25&gt;$W25,1,0)))</f>
        <v>0</v>
      </c>
      <c r="Z25" s="444" t="s">
        <v>2</v>
      </c>
      <c r="AA25" s="444">
        <f>IF($Q25&lt;$S25,(IF($U25&lt;$W25,2,1)),(IF($U25&lt;$W25,1,0)))</f>
        <v>0</v>
      </c>
      <c r="AC25" s="456" t="str">
        <f>$D$10</f>
        <v>Januar - März</v>
      </c>
      <c r="AD25" s="457">
        <f>AD23+$AD$17</f>
        <v>0.4861111111111111</v>
      </c>
      <c r="AE25" s="444" t="str">
        <f>$D$11</f>
        <v>Ausrichter gesucht</v>
      </c>
    </row>
    <row r="26" spans="1:46">
      <c r="A26" s="444">
        <f>A25+1</f>
        <v>123</v>
      </c>
      <c r="B26" s="444">
        <f>B25+1</f>
        <v>6</v>
      </c>
      <c r="C26" s="444">
        <v>1</v>
      </c>
      <c r="D26" s="290" t="str">
        <f>$G$5</f>
        <v>4. ZR 2</v>
      </c>
      <c r="E26" s="443" t="s">
        <v>2</v>
      </c>
      <c r="F26" s="290" t="str">
        <f>$G$4</f>
        <v>6. HR</v>
      </c>
      <c r="G26" s="290"/>
      <c r="O26" s="443"/>
      <c r="P26" s="290" t="str">
        <f>$G$6</f>
        <v>5. ZR 1</v>
      </c>
      <c r="Q26" s="299"/>
      <c r="R26" s="444" t="s">
        <v>2</v>
      </c>
      <c r="S26" s="299"/>
      <c r="U26" s="299"/>
      <c r="V26" s="444" t="s">
        <v>2</v>
      </c>
      <c r="W26" s="299"/>
      <c r="Y26" s="444">
        <f>IF($Q26&gt;$S26,(IF($U26&gt;$W26,2,1)),(IF($U26&gt;$W26,1,0)))</f>
        <v>0</v>
      </c>
      <c r="Z26" s="444" t="s">
        <v>2</v>
      </c>
      <c r="AA26" s="444">
        <f>IF($Q26&lt;$S26,(IF($U26&lt;$W26,2,1)),(IF($U26&lt;$W26,1,0)))</f>
        <v>0</v>
      </c>
      <c r="AC26" s="456" t="str">
        <f>$D$10</f>
        <v>Januar - März</v>
      </c>
      <c r="AD26" s="457">
        <f>AD25+$AD$17</f>
        <v>0.50347222222222221</v>
      </c>
      <c r="AE26" s="444" t="str">
        <f>$D$11</f>
        <v>Ausrichter gesucht</v>
      </c>
    </row>
    <row r="27" spans="1:46">
      <c r="A27" s="444"/>
      <c r="D27" s="290"/>
      <c r="E27" s="443"/>
      <c r="F27" s="290"/>
      <c r="G27" s="290"/>
      <c r="H27" s="443"/>
      <c r="I27" s="443"/>
      <c r="J27" s="443"/>
      <c r="K27" s="443"/>
      <c r="L27" s="443"/>
      <c r="M27" s="443"/>
      <c r="N27" s="443"/>
      <c r="P27" s="290"/>
      <c r="AH27" s="458"/>
    </row>
    <row r="28" spans="1:46">
      <c r="A28" s="444"/>
      <c r="B28" s="288" t="s">
        <v>449</v>
      </c>
      <c r="T28" s="288"/>
      <c r="U28" s="288"/>
      <c r="V28" s="288"/>
      <c r="W28" s="288"/>
      <c r="Y28" s="288"/>
      <c r="Z28" s="288"/>
      <c r="AA28" s="288"/>
      <c r="AB28" s="288"/>
      <c r="AC28" s="288"/>
      <c r="AD28" s="288"/>
      <c r="AE28" s="288"/>
      <c r="AF28" s="288"/>
    </row>
    <row r="29" spans="1:46">
      <c r="A29" s="444"/>
      <c r="B29" s="288">
        <v>1</v>
      </c>
      <c r="C29" s="288" t="s">
        <v>447</v>
      </c>
      <c r="D29" s="288" t="str">
        <f>IF(W25="","",IF(B29=$AS$18,$AT$18,IF(B29=$AS$19,$AT$19,$AT$20)))</f>
        <v/>
      </c>
      <c r="T29" s="288"/>
      <c r="U29" s="288"/>
      <c r="V29" s="288"/>
      <c r="W29" s="288"/>
      <c r="Y29" s="288"/>
      <c r="Z29" s="288"/>
      <c r="AA29" s="288"/>
      <c r="AB29" s="288"/>
      <c r="AC29" s="288"/>
      <c r="AD29" s="288"/>
      <c r="AE29" s="288"/>
      <c r="AF29" s="288"/>
    </row>
    <row r="30" spans="1:46">
      <c r="A30" s="444"/>
      <c r="B30" s="288">
        <v>2</v>
      </c>
      <c r="C30" s="288" t="s">
        <v>447</v>
      </c>
      <c r="D30" s="288" t="str">
        <f>IF(W25="","",IF(B30=$AS$18,$AT$18,IF(B30=$AS$19,$AT$19,$AT$20)))</f>
        <v/>
      </c>
      <c r="T30" s="288"/>
      <c r="U30" s="288"/>
      <c r="V30" s="288"/>
      <c r="W30" s="288"/>
      <c r="Y30" s="288"/>
      <c r="Z30" s="288"/>
      <c r="AA30" s="288"/>
      <c r="AB30" s="288"/>
      <c r="AC30" s="288"/>
      <c r="AD30" s="288"/>
      <c r="AE30" s="288"/>
      <c r="AF30" s="288"/>
    </row>
    <row r="31" spans="1:46">
      <c r="A31" s="444"/>
      <c r="B31" s="288">
        <v>3</v>
      </c>
      <c r="C31" s="288" t="s">
        <v>447</v>
      </c>
      <c r="D31" s="288" t="str">
        <f>IF(W25="","",IF(B31=$AS$18,$AT$18,IF(B31=$AS$19,$AT$19,$AT$20)))</f>
        <v/>
      </c>
      <c r="T31" s="288"/>
      <c r="U31" s="288"/>
      <c r="V31" s="288"/>
      <c r="W31" s="288"/>
      <c r="Y31" s="288"/>
      <c r="Z31" s="288"/>
      <c r="AA31" s="288"/>
      <c r="AB31" s="288"/>
      <c r="AC31" s="288"/>
      <c r="AD31" s="288"/>
      <c r="AE31" s="288"/>
      <c r="AF31" s="288"/>
    </row>
    <row r="32" spans="1:46">
      <c r="A32" s="444"/>
      <c r="T32" s="288"/>
      <c r="U32" s="288"/>
      <c r="V32" s="288"/>
      <c r="W32" s="288"/>
      <c r="Y32" s="288"/>
      <c r="Z32" s="288"/>
      <c r="AA32" s="288"/>
      <c r="AB32" s="288"/>
      <c r="AC32" s="288"/>
      <c r="AD32" s="288"/>
      <c r="AE32" s="288"/>
      <c r="AF32" s="288"/>
    </row>
    <row r="33" spans="1:42">
      <c r="A33" s="444"/>
      <c r="B33" s="288">
        <v>1</v>
      </c>
      <c r="C33" s="288" t="s">
        <v>448</v>
      </c>
      <c r="D33" s="288" t="str">
        <f>IF(W26="","",IF(B33=$AS$22,$AT$22,IF(B33=$AS$23,$AT$23,$AT$24)))</f>
        <v/>
      </c>
      <c r="T33" s="288"/>
      <c r="U33" s="288"/>
      <c r="V33" s="288"/>
      <c r="W33" s="288"/>
      <c r="Y33" s="288"/>
      <c r="Z33" s="288"/>
      <c r="AA33" s="288"/>
      <c r="AB33" s="288"/>
      <c r="AC33" s="288"/>
      <c r="AD33" s="288"/>
      <c r="AE33" s="288"/>
      <c r="AF33" s="288"/>
    </row>
    <row r="34" spans="1:42">
      <c r="A34" s="444"/>
      <c r="B34" s="288">
        <v>2</v>
      </c>
      <c r="C34" s="288" t="s">
        <v>448</v>
      </c>
      <c r="D34" s="288" t="str">
        <f>IF(W26="","",IF(B34=$AS$22,$AT$22,IF(B34=$AS$23,$AT$23,$AT$24)))</f>
        <v/>
      </c>
      <c r="T34" s="288"/>
      <c r="U34" s="288"/>
      <c r="V34" s="288"/>
      <c r="W34" s="288"/>
      <c r="Y34" s="288"/>
      <c r="Z34" s="288"/>
      <c r="AA34" s="288"/>
      <c r="AB34" s="288"/>
      <c r="AC34" s="288"/>
      <c r="AD34" s="288"/>
      <c r="AE34" s="288"/>
      <c r="AF34" s="288"/>
    </row>
    <row r="35" spans="1:42">
      <c r="A35" s="444"/>
      <c r="B35" s="288">
        <v>3</v>
      </c>
      <c r="C35" s="288" t="s">
        <v>448</v>
      </c>
      <c r="D35" s="288" t="str">
        <f>IF(W26="","",IF(B35=$AS$22,$AT$22,IF(B35=$AS$23,$AT$23,$AT$24)))</f>
        <v/>
      </c>
      <c r="T35" s="288"/>
      <c r="U35" s="288"/>
      <c r="V35" s="288"/>
      <c r="W35" s="288"/>
      <c r="Y35" s="288"/>
      <c r="Z35" s="288"/>
      <c r="AA35" s="288"/>
      <c r="AB35" s="288"/>
      <c r="AC35" s="288"/>
      <c r="AD35" s="288"/>
      <c r="AE35" s="288"/>
      <c r="AF35" s="288"/>
    </row>
    <row r="36" spans="1:42">
      <c r="A36" s="444"/>
      <c r="T36" s="288"/>
      <c r="U36" s="288"/>
      <c r="V36" s="288"/>
      <c r="W36" s="288"/>
      <c r="Y36" s="288"/>
      <c r="Z36" s="288"/>
      <c r="AA36" s="288"/>
      <c r="AB36" s="288"/>
      <c r="AC36" s="288"/>
      <c r="AD36" s="288"/>
      <c r="AE36" s="288"/>
      <c r="AF36" s="288"/>
    </row>
    <row r="37" spans="1:42">
      <c r="A37" s="444"/>
      <c r="T37" s="288"/>
      <c r="U37" s="288"/>
      <c r="V37" s="288"/>
      <c r="W37" s="288"/>
      <c r="Y37" s="288"/>
      <c r="Z37" s="288"/>
      <c r="AA37" s="288"/>
      <c r="AB37" s="288"/>
      <c r="AC37" s="288"/>
      <c r="AD37" s="288"/>
      <c r="AE37" s="288"/>
      <c r="AF37" s="288"/>
    </row>
    <row r="38" spans="1:42">
      <c r="A38" s="444"/>
      <c r="B38" s="444"/>
      <c r="C38" s="444"/>
      <c r="D38" s="459" t="s">
        <v>156</v>
      </c>
      <c r="E38" s="459"/>
      <c r="F38" s="459"/>
      <c r="G38" s="459"/>
      <c r="H38" s="460"/>
      <c r="I38" s="460"/>
      <c r="J38" s="460"/>
      <c r="K38" s="460"/>
      <c r="L38" s="460"/>
      <c r="M38" s="460"/>
      <c r="N38" s="460"/>
      <c r="O38" s="460"/>
      <c r="P38" s="459"/>
      <c r="R38" s="444" t="s">
        <v>97</v>
      </c>
      <c r="T38" s="282"/>
      <c r="V38" s="444" t="s">
        <v>98</v>
      </c>
      <c r="X38" s="444"/>
      <c r="Y38" s="282"/>
      <c r="Z38" s="444" t="s">
        <v>160</v>
      </c>
      <c r="AB38" s="460"/>
      <c r="AC38" s="460"/>
      <c r="AD38" s="460"/>
      <c r="AE38" s="460"/>
      <c r="AF38" s="460"/>
    </row>
    <row r="39" spans="1:42">
      <c r="A39" s="444"/>
      <c r="B39" s="444"/>
      <c r="C39" s="444"/>
      <c r="D39" s="443" t="s">
        <v>460</v>
      </c>
      <c r="E39" s="443" t="s">
        <v>2</v>
      </c>
      <c r="F39" s="443" t="s">
        <v>461</v>
      </c>
      <c r="G39" s="443"/>
      <c r="O39" s="443"/>
      <c r="P39" s="443" t="s">
        <v>462</v>
      </c>
    </row>
    <row r="40" spans="1:42">
      <c r="A40" s="444">
        <f>A26+1</f>
        <v>124</v>
      </c>
      <c r="B40" s="444">
        <f>B26+1</f>
        <v>7</v>
      </c>
      <c r="C40" s="444">
        <v>1</v>
      </c>
      <c r="D40" s="461" t="str">
        <f>D31</f>
        <v/>
      </c>
      <c r="E40" s="443"/>
      <c r="F40" s="461" t="str">
        <f>D35</f>
        <v/>
      </c>
      <c r="G40" s="461"/>
      <c r="H40" s="462"/>
      <c r="I40" s="462"/>
      <c r="J40" s="462"/>
      <c r="K40" s="462"/>
      <c r="L40" s="462"/>
      <c r="M40" s="462"/>
      <c r="O40" s="443"/>
      <c r="P40" s="461" t="str">
        <f>D30</f>
        <v/>
      </c>
      <c r="Q40" s="299"/>
      <c r="R40" s="444" t="s">
        <v>2</v>
      </c>
      <c r="S40" s="299"/>
      <c r="U40" s="299"/>
      <c r="V40" s="444" t="s">
        <v>2</v>
      </c>
      <c r="W40" s="299"/>
      <c r="Y40" s="299"/>
      <c r="Z40" s="444" t="s">
        <v>2</v>
      </c>
      <c r="AA40" s="299"/>
      <c r="AC40" s="456" t="str">
        <f>$D$10</f>
        <v>Januar - März</v>
      </c>
      <c r="AD40" s="457">
        <f>AD26+$AD$17</f>
        <v>0.52083333333333337</v>
      </c>
      <c r="AE40" s="444" t="str">
        <f>$D$11</f>
        <v>Ausrichter gesucht</v>
      </c>
      <c r="AG40" s="444"/>
      <c r="AH40" s="444"/>
      <c r="AI40" s="288">
        <f>IF(Q40&gt;S40,1,0)</f>
        <v>0</v>
      </c>
      <c r="AJ40" s="288">
        <f>IF(Q40&lt;S40,1,0)</f>
        <v>0</v>
      </c>
      <c r="AK40" s="288">
        <f>IF(U40&gt;W40,1,0)</f>
        <v>0</v>
      </c>
      <c r="AL40" s="288">
        <f>IF(U40&lt;W40,1,0)</f>
        <v>0</v>
      </c>
      <c r="AM40" s="288">
        <f>IF(Y40&gt;AA40,1,0)</f>
        <v>0</v>
      </c>
      <c r="AN40" s="288">
        <f>IF(Y40&lt;AA40,1,0)</f>
        <v>0</v>
      </c>
      <c r="AO40" s="290">
        <f>AI40+AK40+AM40</f>
        <v>0</v>
      </c>
      <c r="AP40" s="290">
        <f>AJ40+AL40+AN40</f>
        <v>0</v>
      </c>
    </row>
    <row r="41" spans="1:42">
      <c r="A41" s="444"/>
      <c r="B41" s="444"/>
      <c r="C41" s="444"/>
      <c r="D41" s="459" t="s">
        <v>157</v>
      </c>
      <c r="E41" s="459"/>
      <c r="F41" s="459"/>
      <c r="G41" s="459"/>
      <c r="H41" s="460"/>
      <c r="I41" s="460"/>
      <c r="J41" s="460"/>
      <c r="K41" s="460"/>
      <c r="L41" s="460"/>
      <c r="M41" s="460"/>
      <c r="N41" s="460"/>
      <c r="O41" s="460"/>
      <c r="P41" s="459"/>
      <c r="AG41" s="444"/>
      <c r="AH41" s="444"/>
      <c r="AO41" s="290"/>
      <c r="AP41" s="290"/>
    </row>
    <row r="42" spans="1:42">
      <c r="A42" s="444"/>
      <c r="B42" s="444"/>
      <c r="C42" s="444"/>
      <c r="D42" s="443" t="s">
        <v>463</v>
      </c>
      <c r="E42" s="443" t="s">
        <v>2</v>
      </c>
      <c r="F42" s="443" t="s">
        <v>464</v>
      </c>
      <c r="G42" s="443"/>
      <c r="O42" s="443"/>
      <c r="P42" s="443" t="s">
        <v>465</v>
      </c>
      <c r="R42" s="444" t="s">
        <v>2</v>
      </c>
      <c r="V42" s="444" t="s">
        <v>2</v>
      </c>
      <c r="Z42" s="444" t="s">
        <v>2</v>
      </c>
      <c r="AG42" s="444"/>
      <c r="AH42" s="444"/>
      <c r="AO42" s="290"/>
      <c r="AP42" s="290"/>
    </row>
    <row r="43" spans="1:42">
      <c r="A43" s="444">
        <f>A40+1</f>
        <v>125</v>
      </c>
      <c r="B43" s="444">
        <f>B40+1</f>
        <v>8</v>
      </c>
      <c r="C43" s="444">
        <v>1</v>
      </c>
      <c r="D43" s="461" t="str">
        <f>D29</f>
        <v/>
      </c>
      <c r="E43" s="443"/>
      <c r="F43" s="461" t="str">
        <f>D34</f>
        <v/>
      </c>
      <c r="G43" s="461"/>
      <c r="H43" s="462"/>
      <c r="I43" s="462"/>
      <c r="J43" s="462"/>
      <c r="K43" s="462"/>
      <c r="L43" s="462"/>
      <c r="M43" s="462"/>
      <c r="O43" s="443"/>
      <c r="P43" s="461" t="str">
        <f>D31</f>
        <v/>
      </c>
      <c r="Q43" s="299"/>
      <c r="R43" s="444" t="s">
        <v>2</v>
      </c>
      <c r="S43" s="299"/>
      <c r="U43" s="299"/>
      <c r="V43" s="444" t="s">
        <v>2</v>
      </c>
      <c r="W43" s="299"/>
      <c r="Y43" s="299"/>
      <c r="Z43" s="444" t="s">
        <v>2</v>
      </c>
      <c r="AA43" s="299"/>
      <c r="AC43" s="456" t="str">
        <f>$D$10</f>
        <v>Januar - März</v>
      </c>
      <c r="AD43" s="457">
        <f>AD40+$AD$17</f>
        <v>0.53819444444444453</v>
      </c>
      <c r="AE43" s="444" t="str">
        <f>$D$11</f>
        <v>Ausrichter gesucht</v>
      </c>
      <c r="AG43" s="444"/>
      <c r="AH43" s="444"/>
      <c r="AI43" s="288">
        <f>IF(Q43&gt;S43,1,0)</f>
        <v>0</v>
      </c>
      <c r="AJ43" s="288">
        <f>IF(Q43&lt;S43,1,0)</f>
        <v>0</v>
      </c>
      <c r="AK43" s="288">
        <f>IF(U43&gt;W43,1,0)</f>
        <v>0</v>
      </c>
      <c r="AL43" s="288">
        <f>IF(U43&lt;W43,1,0)</f>
        <v>0</v>
      </c>
      <c r="AM43" s="288">
        <f>IF(Y43&gt;AA43,1,0)</f>
        <v>0</v>
      </c>
      <c r="AN43" s="288">
        <f>IF(Y43&lt;AA43,1,0)</f>
        <v>0</v>
      </c>
      <c r="AO43" s="290">
        <f>AI43+AK43+AM43</f>
        <v>0</v>
      </c>
      <c r="AP43" s="290">
        <f>AJ43+AL43+AN43</f>
        <v>0</v>
      </c>
    </row>
    <row r="44" spans="1:42" s="444" customFormat="1">
      <c r="D44" s="463" t="s">
        <v>158</v>
      </c>
      <c r="E44" s="463"/>
      <c r="F44" s="463"/>
      <c r="G44" s="463"/>
      <c r="H44" s="460"/>
      <c r="I44" s="460"/>
      <c r="J44" s="460"/>
      <c r="K44" s="460"/>
      <c r="L44" s="460"/>
      <c r="M44" s="460"/>
      <c r="N44" s="460"/>
      <c r="O44" s="460"/>
      <c r="P44" s="463"/>
      <c r="AO44" s="282"/>
      <c r="AP44" s="282"/>
    </row>
    <row r="45" spans="1:42" s="444" customFormat="1">
      <c r="D45" s="443" t="s">
        <v>466</v>
      </c>
      <c r="E45" s="443" t="s">
        <v>2</v>
      </c>
      <c r="F45" s="443" t="s">
        <v>467</v>
      </c>
      <c r="G45" s="443"/>
      <c r="H45" s="443"/>
      <c r="I45" s="443"/>
      <c r="J45" s="443"/>
      <c r="K45" s="443"/>
      <c r="L45" s="443"/>
      <c r="M45" s="443"/>
      <c r="N45" s="443"/>
      <c r="O45" s="443"/>
      <c r="P45" s="443" t="s">
        <v>154</v>
      </c>
      <c r="R45" s="444" t="s">
        <v>2</v>
      </c>
      <c r="V45" s="444" t="s">
        <v>2</v>
      </c>
      <c r="Z45" s="444" t="s">
        <v>2</v>
      </c>
      <c r="AO45" s="282"/>
      <c r="AP45" s="282"/>
    </row>
    <row r="46" spans="1:42" s="444" customFormat="1">
      <c r="A46" s="444">
        <f>A43+1</f>
        <v>126</v>
      </c>
      <c r="B46" s="444">
        <f>B43+1</f>
        <v>9</v>
      </c>
      <c r="C46" s="444">
        <v>1</v>
      </c>
      <c r="D46" s="461" t="str">
        <f>D33</f>
        <v/>
      </c>
      <c r="E46" s="443"/>
      <c r="F46" s="461" t="str">
        <f>D30</f>
        <v/>
      </c>
      <c r="G46" s="461"/>
      <c r="H46" s="461"/>
      <c r="I46" s="461"/>
      <c r="J46" s="461"/>
      <c r="K46" s="461"/>
      <c r="L46" s="461"/>
      <c r="M46" s="461"/>
      <c r="N46" s="443"/>
      <c r="O46" s="443"/>
      <c r="P46" s="461" t="str">
        <f>IF(W43="","",IF(AO43&gt;AP43,D43,F43))</f>
        <v/>
      </c>
      <c r="Q46" s="299"/>
      <c r="R46" s="444" t="s">
        <v>2</v>
      </c>
      <c r="S46" s="299"/>
      <c r="U46" s="299"/>
      <c r="V46" s="444" t="s">
        <v>2</v>
      </c>
      <c r="W46" s="299"/>
      <c r="X46" s="288"/>
      <c r="Y46" s="299"/>
      <c r="Z46" s="444" t="s">
        <v>2</v>
      </c>
      <c r="AA46" s="299"/>
      <c r="AC46" s="456" t="str">
        <f>$D$10</f>
        <v>Januar - März</v>
      </c>
      <c r="AD46" s="457">
        <f>AD43+$AD$17</f>
        <v>0.55555555555555569</v>
      </c>
      <c r="AE46" s="444" t="str">
        <f>$D$11</f>
        <v>Ausrichter gesucht</v>
      </c>
      <c r="AI46" s="288">
        <f>IF(Q46&gt;S46,1,0)</f>
        <v>0</v>
      </c>
      <c r="AJ46" s="288">
        <f>IF(Q46&lt;S46,1,0)</f>
        <v>0</v>
      </c>
      <c r="AK46" s="288">
        <f>IF(U46&gt;W46,1,0)</f>
        <v>0</v>
      </c>
      <c r="AL46" s="288">
        <f>IF(U46&lt;W46,1,0)</f>
        <v>0</v>
      </c>
      <c r="AM46" s="288">
        <f>IF(Y46&gt;AA46,1,0)</f>
        <v>0</v>
      </c>
      <c r="AN46" s="288">
        <f>IF(Y46&lt;AA46,1,0)</f>
        <v>0</v>
      </c>
      <c r="AO46" s="290">
        <f>AI46+AK46+AM46</f>
        <v>0</v>
      </c>
      <c r="AP46" s="290">
        <f>AJ46+AL46+AN46</f>
        <v>0</v>
      </c>
    </row>
    <row r="47" spans="1:42">
      <c r="A47" s="444"/>
      <c r="B47" s="444"/>
      <c r="C47" s="444"/>
      <c r="D47" s="463" t="s">
        <v>159</v>
      </c>
      <c r="E47" s="463"/>
      <c r="F47" s="463"/>
      <c r="G47" s="463"/>
      <c r="H47" s="460"/>
      <c r="I47" s="460"/>
      <c r="J47" s="460"/>
      <c r="K47" s="460"/>
      <c r="L47" s="460"/>
      <c r="M47" s="460"/>
      <c r="N47" s="460"/>
      <c r="O47" s="460"/>
      <c r="P47" s="463"/>
      <c r="X47" s="444"/>
      <c r="AG47" s="444"/>
      <c r="AH47" s="444"/>
      <c r="AI47" s="444"/>
      <c r="AJ47" s="444"/>
      <c r="AK47" s="444"/>
      <c r="AL47" s="444"/>
      <c r="AM47" s="444"/>
      <c r="AN47" s="444"/>
      <c r="AO47" s="290"/>
      <c r="AP47" s="290"/>
    </row>
    <row r="48" spans="1:42">
      <c r="A48" s="444"/>
      <c r="B48" s="444"/>
      <c r="C48" s="444"/>
      <c r="D48" s="443" t="s">
        <v>86</v>
      </c>
      <c r="E48" s="443" t="s">
        <v>2</v>
      </c>
      <c r="F48" s="443" t="s">
        <v>87</v>
      </c>
      <c r="G48" s="443"/>
      <c r="H48" s="443"/>
      <c r="I48" s="443"/>
      <c r="J48" s="443"/>
      <c r="K48" s="443"/>
      <c r="L48" s="443"/>
      <c r="M48" s="443"/>
      <c r="N48" s="443"/>
      <c r="O48" s="443"/>
      <c r="P48" s="443" t="s">
        <v>468</v>
      </c>
      <c r="R48" s="444" t="s">
        <v>2</v>
      </c>
      <c r="V48" s="444" t="s">
        <v>2</v>
      </c>
      <c r="X48" s="444"/>
      <c r="Z48" s="444" t="s">
        <v>2</v>
      </c>
      <c r="AG48" s="444"/>
      <c r="AH48" s="444"/>
      <c r="AI48" s="444"/>
      <c r="AJ48" s="444"/>
      <c r="AK48" s="444"/>
      <c r="AL48" s="444"/>
      <c r="AM48" s="444"/>
      <c r="AN48" s="444"/>
      <c r="AO48" s="290"/>
      <c r="AP48" s="290"/>
    </row>
    <row r="49" spans="1:42">
      <c r="A49" s="444">
        <f>A46+1</f>
        <v>127</v>
      </c>
      <c r="B49" s="444">
        <f>B46+1</f>
        <v>10</v>
      </c>
      <c r="C49" s="444">
        <v>1</v>
      </c>
      <c r="D49" s="461" t="str">
        <f>IF(W43="","",IF(AO43&lt;AP43,D43,F43))</f>
        <v/>
      </c>
      <c r="E49" s="443"/>
      <c r="F49" s="461" t="str">
        <f>IF(W46="","",IF(AO46&lt;AP46,D46,F46))</f>
        <v/>
      </c>
      <c r="G49" s="461"/>
      <c r="H49" s="461"/>
      <c r="I49" s="461"/>
      <c r="J49" s="461"/>
      <c r="K49" s="461"/>
      <c r="L49" s="461"/>
      <c r="M49" s="461"/>
      <c r="N49" s="461"/>
      <c r="O49" s="443"/>
      <c r="P49" s="461" t="str">
        <f>D35</f>
        <v/>
      </c>
      <c r="Q49" s="299"/>
      <c r="R49" s="444" t="s">
        <v>2</v>
      </c>
      <c r="S49" s="299"/>
      <c r="U49" s="299"/>
      <c r="V49" s="444" t="s">
        <v>2</v>
      </c>
      <c r="W49" s="299"/>
      <c r="Y49" s="299"/>
      <c r="Z49" s="444" t="s">
        <v>2</v>
      </c>
      <c r="AA49" s="299"/>
      <c r="AC49" s="456" t="str">
        <f>$D$10</f>
        <v>Januar - März</v>
      </c>
      <c r="AD49" s="457">
        <f>AD46+$AD$17</f>
        <v>0.57291666666666685</v>
      </c>
      <c r="AE49" s="444" t="str">
        <f>$D$11</f>
        <v>Ausrichter gesucht</v>
      </c>
      <c r="AG49" s="444"/>
      <c r="AH49" s="444"/>
      <c r="AI49" s="288">
        <f>IF(Q49&gt;S49,1,0)</f>
        <v>0</v>
      </c>
      <c r="AJ49" s="288">
        <f>IF(Q49&lt;S49,1,0)</f>
        <v>0</v>
      </c>
      <c r="AK49" s="288">
        <f>IF(U49&gt;W49,1,0)</f>
        <v>0</v>
      </c>
      <c r="AL49" s="288">
        <f>IF(U49&lt;W49,1,0)</f>
        <v>0</v>
      </c>
      <c r="AM49" s="288">
        <f>IF(Y49&gt;AA49,1,0)</f>
        <v>0</v>
      </c>
      <c r="AN49" s="288">
        <f>IF(Y49&lt;AA49,1,0)</f>
        <v>0</v>
      </c>
      <c r="AO49" s="290">
        <f>AI49+AK49+AM49</f>
        <v>0</v>
      </c>
      <c r="AP49" s="290">
        <f>AJ49+AL49+AN49</f>
        <v>0</v>
      </c>
    </row>
    <row r="50" spans="1:42">
      <c r="A50" s="444"/>
      <c r="B50" s="444"/>
      <c r="D50" s="463" t="s">
        <v>83</v>
      </c>
      <c r="E50" s="463"/>
      <c r="F50" s="463"/>
      <c r="G50" s="463"/>
      <c r="H50" s="460"/>
      <c r="I50" s="460"/>
      <c r="J50" s="460"/>
      <c r="K50" s="460"/>
      <c r="L50" s="460"/>
      <c r="M50" s="460"/>
      <c r="N50" s="460"/>
      <c r="O50" s="460"/>
      <c r="P50" s="463"/>
      <c r="X50" s="444"/>
      <c r="AG50" s="444"/>
      <c r="AH50" s="444"/>
      <c r="AI50" s="444"/>
      <c r="AJ50" s="444"/>
      <c r="AK50" s="444"/>
      <c r="AL50" s="444"/>
      <c r="AM50" s="444"/>
      <c r="AN50" s="444"/>
      <c r="AO50" s="290"/>
      <c r="AP50" s="290"/>
    </row>
    <row r="51" spans="1:42">
      <c r="A51" s="444"/>
      <c r="B51" s="444"/>
      <c r="C51" s="444"/>
      <c r="D51" s="443" t="s">
        <v>84</v>
      </c>
      <c r="E51" s="443" t="s">
        <v>2</v>
      </c>
      <c r="F51" s="443" t="s">
        <v>85</v>
      </c>
      <c r="G51" s="443"/>
      <c r="H51" s="443"/>
      <c r="I51" s="443"/>
      <c r="J51" s="443"/>
      <c r="K51" s="443"/>
      <c r="L51" s="443"/>
      <c r="M51" s="443"/>
      <c r="N51" s="443"/>
      <c r="O51" s="443"/>
      <c r="P51" s="443" t="s">
        <v>155</v>
      </c>
      <c r="R51" s="444" t="s">
        <v>2</v>
      </c>
      <c r="V51" s="444" t="s">
        <v>2</v>
      </c>
      <c r="X51" s="444"/>
      <c r="Z51" s="444" t="s">
        <v>2</v>
      </c>
      <c r="AG51" s="444"/>
      <c r="AH51" s="444"/>
      <c r="AI51" s="444"/>
      <c r="AJ51" s="444"/>
      <c r="AK51" s="444"/>
      <c r="AL51" s="444"/>
      <c r="AM51" s="444"/>
      <c r="AN51" s="444"/>
      <c r="AO51" s="290"/>
      <c r="AP51" s="290"/>
    </row>
    <row r="52" spans="1:42">
      <c r="A52" s="444">
        <f>A49+1</f>
        <v>128</v>
      </c>
      <c r="B52" s="444">
        <f>B49+1</f>
        <v>11</v>
      </c>
      <c r="C52" s="444">
        <v>1</v>
      </c>
      <c r="D52" s="464" t="str">
        <f>IF(W43="","",IF(AO43&gt;AP43,D43,F43))</f>
        <v/>
      </c>
      <c r="E52" s="443"/>
      <c r="F52" s="464" t="str">
        <f>IF(W46="","",IF(AO46&gt;AP46,D46,F46))</f>
        <v/>
      </c>
      <c r="G52" s="461"/>
      <c r="H52" s="461"/>
      <c r="I52" s="461"/>
      <c r="J52" s="461"/>
      <c r="K52" s="461"/>
      <c r="L52" s="461"/>
      <c r="M52" s="461"/>
      <c r="N52" s="461"/>
      <c r="O52" s="443"/>
      <c r="P52" s="461" t="str">
        <f>IF(W49="","",IF(AO49&lt;AP49,D49,F49))</f>
        <v/>
      </c>
      <c r="Q52" s="299"/>
      <c r="R52" s="444" t="s">
        <v>2</v>
      </c>
      <c r="S52" s="299"/>
      <c r="U52" s="299"/>
      <c r="V52" s="444" t="s">
        <v>2</v>
      </c>
      <c r="W52" s="299"/>
      <c r="Y52" s="299"/>
      <c r="Z52" s="444" t="s">
        <v>2</v>
      </c>
      <c r="AA52" s="299"/>
      <c r="AC52" s="456" t="str">
        <f>$D$10</f>
        <v>Januar - März</v>
      </c>
      <c r="AD52" s="457">
        <f>AD49+$AD$17</f>
        <v>0.59027777777777801</v>
      </c>
      <c r="AE52" s="444" t="str">
        <f>$D$11</f>
        <v>Ausrichter gesucht</v>
      </c>
      <c r="AG52" s="444"/>
      <c r="AH52" s="444"/>
      <c r="AI52" s="288">
        <f>IF(Q52&gt;S52,1,0)</f>
        <v>0</v>
      </c>
      <c r="AJ52" s="288">
        <f>IF(Q52&lt;S52,1,0)</f>
        <v>0</v>
      </c>
      <c r="AK52" s="288">
        <f>IF(U52&gt;W52,1,0)</f>
        <v>0</v>
      </c>
      <c r="AL52" s="288">
        <f>IF(U52&lt;W52,1,0)</f>
        <v>0</v>
      </c>
      <c r="AM52" s="288">
        <f>IF(Y52&gt;AA52,1,0)</f>
        <v>0</v>
      </c>
      <c r="AN52" s="288">
        <f>IF(Y52&lt;AA52,1,0)</f>
        <v>0</v>
      </c>
      <c r="AO52" s="290">
        <f>AI52+AK52+AM52</f>
        <v>0</v>
      </c>
      <c r="AP52" s="290">
        <f>AJ52+AL52+AN52</f>
        <v>0</v>
      </c>
    </row>
    <row r="53" spans="1:42">
      <c r="A53" s="444"/>
      <c r="B53" s="444"/>
      <c r="C53" s="444"/>
      <c r="D53" s="290"/>
      <c r="E53" s="443"/>
      <c r="F53" s="290"/>
      <c r="G53" s="443"/>
      <c r="H53" s="443"/>
      <c r="I53" s="443"/>
      <c r="J53" s="443"/>
      <c r="K53" s="443"/>
      <c r="L53" s="443"/>
      <c r="M53" s="443"/>
      <c r="N53" s="443"/>
      <c r="O53" s="443"/>
      <c r="P53" s="443"/>
    </row>
    <row r="54" spans="1:42">
      <c r="A54" s="444"/>
      <c r="B54" s="444"/>
      <c r="C54" s="444"/>
      <c r="D54" s="290"/>
      <c r="E54" s="443"/>
      <c r="F54" s="290"/>
      <c r="G54" s="443"/>
      <c r="H54" s="443"/>
      <c r="I54" s="443"/>
      <c r="J54" s="443"/>
      <c r="K54" s="443"/>
      <c r="L54" s="443"/>
      <c r="M54" s="443"/>
      <c r="N54" s="443"/>
      <c r="O54" s="443"/>
      <c r="P54" s="443"/>
    </row>
    <row r="55" spans="1:42">
      <c r="A55" s="444"/>
      <c r="B55" s="444"/>
      <c r="C55" s="444"/>
      <c r="D55" s="290"/>
      <c r="E55" s="443"/>
      <c r="F55" s="290"/>
      <c r="G55" s="443"/>
      <c r="H55" s="443"/>
      <c r="I55" s="443"/>
      <c r="J55" s="443"/>
      <c r="K55" s="443"/>
      <c r="L55" s="443"/>
      <c r="M55" s="443"/>
      <c r="N55" s="443"/>
      <c r="O55" s="443"/>
      <c r="P55" s="443"/>
    </row>
    <row r="56" spans="1:42">
      <c r="B56" s="444"/>
      <c r="C56" s="444"/>
      <c r="D56" s="291"/>
      <c r="E56" s="465"/>
      <c r="F56" s="465"/>
      <c r="G56" s="443"/>
      <c r="H56" s="443"/>
      <c r="I56" s="443"/>
      <c r="J56" s="443"/>
      <c r="K56" s="443"/>
      <c r="L56" s="443"/>
      <c r="M56" s="443"/>
      <c r="N56" s="443"/>
      <c r="O56" s="443"/>
      <c r="P56" s="443"/>
      <c r="X56" s="444"/>
      <c r="AG56" s="444"/>
      <c r="AH56" s="444"/>
      <c r="AI56" s="444"/>
      <c r="AJ56" s="444"/>
      <c r="AK56" s="444"/>
      <c r="AL56" s="444"/>
    </row>
    <row r="57" spans="1:42" s="290" customFormat="1">
      <c r="A57" s="294"/>
      <c r="B57" s="443" t="s">
        <v>101</v>
      </c>
      <c r="C57" s="444"/>
      <c r="E57" s="443"/>
      <c r="F57" s="443"/>
      <c r="G57" s="288"/>
      <c r="H57" s="288"/>
      <c r="I57" s="288"/>
      <c r="J57" s="288"/>
      <c r="K57" s="288"/>
      <c r="L57" s="443"/>
      <c r="M57" s="443"/>
      <c r="N57" s="443"/>
      <c r="O57" s="443"/>
      <c r="P57" s="443"/>
      <c r="Q57" s="444"/>
      <c r="R57" s="444"/>
      <c r="S57" s="444"/>
      <c r="T57" s="444"/>
      <c r="U57" s="444"/>
      <c r="V57" s="444"/>
      <c r="W57" s="444"/>
      <c r="X57" s="444"/>
      <c r="Y57" s="444"/>
      <c r="Z57" s="444"/>
      <c r="AA57" s="444"/>
      <c r="AB57" s="444"/>
      <c r="AC57" s="444"/>
      <c r="AD57" s="444"/>
      <c r="AE57" s="444"/>
      <c r="AF57" s="444"/>
    </row>
    <row r="58" spans="1:42">
      <c r="A58" s="294"/>
      <c r="B58" s="444" t="s">
        <v>31</v>
      </c>
      <c r="C58" s="484" t="str">
        <f>IF(W52="","",(IF(AO52&gt;AP52,D52,F52)))</f>
        <v/>
      </c>
      <c r="D58" s="484"/>
      <c r="E58" s="465"/>
      <c r="F58" s="465"/>
      <c r="G58" s="443"/>
      <c r="H58" s="443" t="s">
        <v>469</v>
      </c>
      <c r="I58" s="443"/>
      <c r="J58" s="443"/>
      <c r="K58" s="443"/>
      <c r="L58" s="315"/>
      <c r="M58" s="315"/>
      <c r="N58" s="444"/>
      <c r="O58" s="444"/>
      <c r="P58" s="444"/>
      <c r="X58" s="444"/>
    </row>
    <row r="59" spans="1:42">
      <c r="B59" s="444" t="s">
        <v>32</v>
      </c>
      <c r="C59" s="484" t="str">
        <f>IF(W52="","",(IF(AO52&lt;AP52,D52,F52)))</f>
        <v/>
      </c>
      <c r="D59" s="484"/>
      <c r="E59" s="443"/>
      <c r="F59" s="443"/>
      <c r="G59" s="443"/>
      <c r="H59" s="443"/>
      <c r="I59" s="443"/>
      <c r="J59" s="443"/>
      <c r="K59" s="443"/>
      <c r="L59" s="315"/>
      <c r="M59" s="315"/>
      <c r="N59" s="444"/>
      <c r="O59" s="444"/>
      <c r="P59" s="444"/>
      <c r="T59" s="282"/>
      <c r="X59" s="444"/>
    </row>
    <row r="60" spans="1:42">
      <c r="A60" s="294"/>
      <c r="B60" s="444" t="s">
        <v>37</v>
      </c>
      <c r="C60" s="484" t="str">
        <f>IF(W49="","",IF(AO49&gt;AP49,D49,F49))</f>
        <v/>
      </c>
      <c r="D60" s="484"/>
      <c r="E60" s="465"/>
      <c r="F60" s="465"/>
      <c r="G60" s="443"/>
      <c r="H60" s="443"/>
      <c r="I60" s="443"/>
      <c r="J60" s="443"/>
      <c r="K60" s="443"/>
      <c r="L60" s="315"/>
      <c r="M60" s="315"/>
      <c r="N60" s="444"/>
      <c r="O60" s="444"/>
      <c r="P60" s="444"/>
      <c r="X60" s="444"/>
    </row>
    <row r="61" spans="1:42">
      <c r="A61" s="294"/>
      <c r="B61" s="444" t="s">
        <v>42</v>
      </c>
      <c r="C61" s="484" t="str">
        <f>IF(W49="","",IF(AO49&lt;AP49,D49,F49))</f>
        <v/>
      </c>
      <c r="D61" s="484"/>
      <c r="E61" s="443"/>
      <c r="F61" s="443"/>
      <c r="L61" s="315"/>
      <c r="M61" s="315"/>
      <c r="N61" s="444"/>
      <c r="O61" s="444"/>
      <c r="P61" s="444"/>
      <c r="X61" s="444"/>
    </row>
    <row r="62" spans="1:42">
      <c r="A62" s="294"/>
      <c r="B62" s="444" t="s">
        <v>47</v>
      </c>
      <c r="C62" s="484" t="str">
        <f>IF(W40="","",IF(AO40&gt;AP40,D40,F40))</f>
        <v/>
      </c>
      <c r="D62" s="484"/>
      <c r="F62" s="443"/>
      <c r="G62" s="443"/>
      <c r="H62" s="443"/>
      <c r="I62" s="443"/>
      <c r="J62" s="443"/>
      <c r="K62" s="443"/>
      <c r="L62" s="315"/>
      <c r="M62" s="315"/>
      <c r="N62" s="444"/>
      <c r="O62" s="444"/>
      <c r="P62" s="444"/>
      <c r="X62" s="444"/>
    </row>
    <row r="63" spans="1:42">
      <c r="B63" s="444" t="s">
        <v>81</v>
      </c>
      <c r="C63" s="484" t="str">
        <f>IF(W40="","",IF(AO40&lt;AP40,D40,F40))</f>
        <v/>
      </c>
      <c r="D63" s="484"/>
      <c r="L63" s="443"/>
      <c r="M63" s="443"/>
      <c r="N63" s="443"/>
      <c r="O63" s="443"/>
      <c r="P63" s="443"/>
      <c r="Q63" s="282"/>
      <c r="S63" s="282"/>
      <c r="X63" s="290"/>
    </row>
    <row r="64" spans="1:42">
      <c r="A64" s="294"/>
      <c r="B64" s="444"/>
      <c r="C64" s="444"/>
      <c r="D64" s="465"/>
      <c r="F64" s="443"/>
      <c r="G64" s="443"/>
      <c r="H64" s="443"/>
      <c r="I64" s="443"/>
      <c r="J64" s="443"/>
      <c r="K64" s="443"/>
      <c r="L64" s="443"/>
      <c r="M64" s="443"/>
      <c r="N64" s="443"/>
      <c r="O64" s="443"/>
      <c r="P64" s="443"/>
    </row>
    <row r="65" spans="1:32">
      <c r="B65" s="444"/>
      <c r="C65" s="444"/>
      <c r="D65" s="443"/>
      <c r="E65" s="284"/>
      <c r="F65" s="285"/>
      <c r="G65" s="285"/>
      <c r="H65" s="285"/>
      <c r="I65" s="285"/>
      <c r="J65" s="285"/>
      <c r="K65" s="285"/>
    </row>
    <row r="66" spans="1:32">
      <c r="A66" s="294"/>
      <c r="B66" s="444"/>
      <c r="C66" s="444"/>
      <c r="D66" s="465"/>
      <c r="E66" s="284"/>
      <c r="F66" s="285"/>
      <c r="G66" s="285"/>
      <c r="H66" s="285"/>
      <c r="I66" s="285"/>
      <c r="J66" s="285"/>
      <c r="K66" s="285"/>
      <c r="L66" s="443"/>
      <c r="M66" s="443"/>
      <c r="N66" s="443"/>
      <c r="O66" s="443"/>
      <c r="P66" s="443"/>
      <c r="T66" s="282"/>
    </row>
    <row r="67" spans="1:32" s="285" customFormat="1">
      <c r="A67" s="281"/>
      <c r="B67" s="444"/>
      <c r="C67" s="444"/>
      <c r="D67" s="443"/>
      <c r="E67" s="284"/>
      <c r="L67" s="443"/>
      <c r="M67" s="443"/>
      <c r="N67" s="443"/>
      <c r="O67" s="443"/>
      <c r="P67" s="443"/>
      <c r="Q67" s="444"/>
      <c r="R67" s="444"/>
      <c r="S67" s="444"/>
      <c r="T67" s="444"/>
      <c r="U67" s="444"/>
      <c r="V67" s="444"/>
      <c r="W67" s="444"/>
      <c r="X67" s="288"/>
      <c r="Y67" s="444"/>
      <c r="Z67" s="444"/>
      <c r="AA67" s="444"/>
      <c r="AB67" s="444"/>
      <c r="AC67" s="444"/>
      <c r="AD67" s="444"/>
      <c r="AE67" s="444"/>
      <c r="AF67" s="444"/>
    </row>
    <row r="68" spans="1:32" s="285" customFormat="1">
      <c r="A68" s="281"/>
      <c r="B68" s="444"/>
      <c r="C68" s="444"/>
      <c r="D68" s="465"/>
      <c r="E68" s="284"/>
      <c r="L68" s="443"/>
      <c r="M68" s="443"/>
      <c r="N68" s="443"/>
      <c r="O68" s="443"/>
      <c r="P68" s="443"/>
      <c r="Q68" s="444"/>
      <c r="R68" s="444"/>
      <c r="S68" s="444"/>
      <c r="T68" s="444"/>
      <c r="U68" s="444"/>
      <c r="V68" s="444"/>
      <c r="W68" s="444"/>
      <c r="X68" s="288"/>
      <c r="Y68" s="444"/>
      <c r="Z68" s="444"/>
      <c r="AA68" s="444"/>
      <c r="AB68" s="444"/>
      <c r="AC68" s="444"/>
      <c r="AD68" s="444"/>
      <c r="AE68" s="444"/>
      <c r="AF68" s="444"/>
    </row>
    <row r="69" spans="1:32" s="285" customFormat="1">
      <c r="A69" s="281"/>
      <c r="B69" s="444"/>
      <c r="C69" s="444"/>
      <c r="D69" s="443"/>
      <c r="E69" s="284"/>
      <c r="L69" s="288"/>
      <c r="M69" s="288"/>
      <c r="N69" s="288"/>
      <c r="O69" s="288"/>
      <c r="P69" s="288"/>
      <c r="Q69" s="444"/>
      <c r="R69" s="444"/>
      <c r="S69" s="444"/>
      <c r="T69" s="444"/>
      <c r="U69" s="444"/>
      <c r="V69" s="444"/>
      <c r="W69" s="444"/>
      <c r="X69" s="288"/>
      <c r="Y69" s="444"/>
      <c r="Z69" s="444"/>
      <c r="AA69" s="444"/>
      <c r="AB69" s="444"/>
      <c r="AC69" s="444"/>
      <c r="AD69" s="444"/>
      <c r="AE69" s="444"/>
      <c r="AF69" s="444"/>
    </row>
    <row r="70" spans="1:32" s="285" customFormat="1">
      <c r="A70" s="281"/>
      <c r="B70" s="294"/>
      <c r="C70" s="294"/>
      <c r="D70" s="443"/>
      <c r="E70" s="284"/>
      <c r="L70" s="443"/>
      <c r="M70" s="443"/>
      <c r="N70" s="443"/>
      <c r="O70" s="443"/>
      <c r="P70" s="443"/>
      <c r="Q70" s="444"/>
      <c r="R70" s="444"/>
      <c r="S70" s="444"/>
      <c r="T70" s="282"/>
      <c r="U70" s="444"/>
      <c r="V70" s="444"/>
      <c r="W70" s="444"/>
      <c r="X70" s="288"/>
      <c r="Y70" s="444"/>
      <c r="Z70" s="444"/>
      <c r="AA70" s="444"/>
      <c r="AB70" s="444"/>
      <c r="AC70" s="444"/>
      <c r="AD70" s="444"/>
      <c r="AE70" s="444"/>
      <c r="AF70" s="444"/>
    </row>
    <row r="71" spans="1:32" s="285" customFormat="1">
      <c r="A71" s="281"/>
      <c r="B71" s="288"/>
      <c r="C71" s="288"/>
      <c r="D71" s="288"/>
      <c r="E71" s="284"/>
      <c r="L71" s="288"/>
      <c r="M71" s="288"/>
      <c r="N71" s="288"/>
      <c r="O71" s="288"/>
      <c r="P71" s="288"/>
      <c r="Q71" s="444"/>
      <c r="R71" s="444"/>
      <c r="S71" s="444"/>
      <c r="T71" s="444"/>
      <c r="U71" s="444"/>
      <c r="V71" s="444"/>
      <c r="W71" s="444"/>
      <c r="X71" s="288"/>
      <c r="Y71" s="444"/>
      <c r="Z71" s="444"/>
      <c r="AA71" s="444"/>
      <c r="AB71" s="444"/>
      <c r="AC71" s="444"/>
      <c r="AD71" s="444"/>
      <c r="AE71" s="444"/>
      <c r="AF71" s="444"/>
    </row>
    <row r="72" spans="1:32" s="285" customFormat="1">
      <c r="A72" s="281"/>
      <c r="B72" s="294"/>
      <c r="C72" s="294"/>
      <c r="D72" s="443"/>
      <c r="E72" s="284"/>
      <c r="L72" s="443"/>
      <c r="M72" s="443"/>
      <c r="N72" s="443"/>
      <c r="O72" s="443"/>
      <c r="P72" s="443"/>
      <c r="Q72" s="444"/>
      <c r="R72" s="444"/>
      <c r="S72" s="444"/>
      <c r="T72" s="282"/>
      <c r="U72" s="282"/>
      <c r="V72" s="282"/>
      <c r="W72" s="282"/>
      <c r="X72" s="288"/>
      <c r="Y72" s="282"/>
      <c r="Z72" s="282"/>
      <c r="AA72" s="282"/>
      <c r="AB72" s="282"/>
      <c r="AC72" s="282"/>
      <c r="AD72" s="282"/>
      <c r="AE72" s="282"/>
      <c r="AF72" s="282"/>
    </row>
    <row r="73" spans="1:32" s="285" customFormat="1">
      <c r="A73" s="281"/>
      <c r="B73" s="281"/>
      <c r="C73" s="281"/>
      <c r="E73" s="284"/>
      <c r="Q73" s="282"/>
      <c r="R73" s="282"/>
      <c r="S73" s="282"/>
      <c r="T73" s="282"/>
      <c r="U73" s="282"/>
      <c r="V73" s="282"/>
      <c r="W73" s="282"/>
      <c r="Y73" s="282"/>
      <c r="Z73" s="282"/>
      <c r="AA73" s="282"/>
      <c r="AB73" s="282"/>
      <c r="AC73" s="282"/>
      <c r="AD73" s="282"/>
      <c r="AE73" s="282"/>
      <c r="AF73" s="282"/>
    </row>
    <row r="74" spans="1:32" s="285" customFormat="1">
      <c r="A74" s="281"/>
      <c r="B74" s="281"/>
      <c r="C74" s="281"/>
      <c r="E74" s="284"/>
      <c r="Q74" s="282"/>
      <c r="R74" s="282"/>
      <c r="S74" s="282"/>
      <c r="T74" s="282"/>
      <c r="U74" s="282"/>
      <c r="V74" s="282"/>
      <c r="W74" s="282"/>
      <c r="Y74" s="282"/>
      <c r="Z74" s="282"/>
      <c r="AA74" s="282"/>
      <c r="AB74" s="282"/>
      <c r="AC74" s="282"/>
      <c r="AD74" s="282"/>
      <c r="AE74" s="282"/>
      <c r="AF74" s="282"/>
    </row>
    <row r="75" spans="1:32" s="285" customFormat="1">
      <c r="A75" s="281"/>
      <c r="B75" s="281"/>
      <c r="C75" s="281"/>
      <c r="E75" s="302"/>
      <c r="F75" s="288"/>
      <c r="G75" s="288"/>
      <c r="H75" s="288"/>
      <c r="I75" s="288"/>
      <c r="J75" s="288"/>
      <c r="K75" s="288"/>
      <c r="Q75" s="282"/>
      <c r="R75" s="282"/>
      <c r="S75" s="282"/>
      <c r="T75" s="282"/>
      <c r="U75" s="282"/>
      <c r="V75" s="282"/>
      <c r="W75" s="282"/>
      <c r="Y75" s="282"/>
      <c r="Z75" s="282"/>
      <c r="AA75" s="282"/>
      <c r="AB75" s="282"/>
      <c r="AC75" s="282"/>
      <c r="AD75" s="282"/>
      <c r="AE75" s="282"/>
      <c r="AF75" s="282"/>
    </row>
    <row r="76" spans="1:32" s="285" customFormat="1">
      <c r="A76" s="281"/>
      <c r="B76" s="281"/>
      <c r="C76" s="281"/>
      <c r="E76" s="302"/>
      <c r="F76" s="288"/>
      <c r="G76" s="288"/>
      <c r="H76" s="288"/>
      <c r="I76" s="288"/>
      <c r="J76" s="288"/>
      <c r="K76" s="288"/>
      <c r="Q76" s="282"/>
      <c r="R76" s="282"/>
      <c r="S76" s="282"/>
      <c r="T76" s="282"/>
      <c r="U76" s="282"/>
      <c r="V76" s="282"/>
      <c r="W76" s="282"/>
      <c r="Y76" s="282"/>
      <c r="Z76" s="282"/>
      <c r="AA76" s="282"/>
      <c r="AB76" s="282"/>
      <c r="AC76" s="282"/>
      <c r="AD76" s="282"/>
      <c r="AE76" s="282"/>
      <c r="AF76" s="282"/>
    </row>
    <row r="77" spans="1:32">
      <c r="B77" s="281"/>
      <c r="C77" s="281"/>
      <c r="D77" s="285"/>
      <c r="L77" s="285"/>
      <c r="M77" s="285"/>
      <c r="N77" s="285"/>
      <c r="O77" s="285"/>
      <c r="P77" s="285"/>
      <c r="Q77" s="282"/>
      <c r="R77" s="282"/>
      <c r="S77" s="282"/>
      <c r="T77" s="282"/>
      <c r="U77" s="282"/>
      <c r="V77" s="282"/>
      <c r="W77" s="282"/>
      <c r="X77" s="285"/>
      <c r="Y77" s="282"/>
      <c r="Z77" s="282"/>
      <c r="AA77" s="282"/>
      <c r="AB77" s="282"/>
      <c r="AC77" s="282"/>
      <c r="AD77" s="282"/>
      <c r="AE77" s="282"/>
      <c r="AF77" s="282"/>
    </row>
    <row r="78" spans="1:32">
      <c r="B78" s="281"/>
      <c r="C78" s="281"/>
      <c r="D78" s="285"/>
      <c r="L78" s="285"/>
      <c r="M78" s="285"/>
      <c r="N78" s="285"/>
      <c r="O78" s="285"/>
      <c r="P78" s="285"/>
      <c r="Q78" s="282"/>
      <c r="R78" s="282"/>
      <c r="S78" s="282"/>
      <c r="T78" s="282"/>
      <c r="U78" s="282"/>
      <c r="V78" s="282"/>
      <c r="W78" s="282"/>
      <c r="X78" s="285"/>
      <c r="Y78" s="282"/>
      <c r="Z78" s="282"/>
      <c r="AA78" s="282"/>
      <c r="AB78" s="282"/>
      <c r="AC78" s="282"/>
      <c r="AD78" s="282"/>
      <c r="AE78" s="282"/>
      <c r="AF78" s="282"/>
    </row>
    <row r="79" spans="1:32">
      <c r="B79" s="281"/>
      <c r="C79" s="281"/>
      <c r="D79" s="285"/>
      <c r="L79" s="285"/>
      <c r="M79" s="285"/>
      <c r="N79" s="285"/>
      <c r="O79" s="285"/>
      <c r="P79" s="285"/>
      <c r="Q79" s="282"/>
      <c r="R79" s="282"/>
      <c r="S79" s="282"/>
      <c r="T79" s="282"/>
      <c r="U79" s="282"/>
      <c r="V79" s="282"/>
      <c r="W79" s="282"/>
      <c r="X79" s="285"/>
      <c r="Y79" s="282"/>
      <c r="Z79" s="282"/>
      <c r="AA79" s="282"/>
      <c r="AB79" s="282"/>
      <c r="AC79" s="282"/>
      <c r="AD79" s="282"/>
      <c r="AE79" s="282"/>
      <c r="AF79" s="282"/>
    </row>
    <row r="80" spans="1:32">
      <c r="B80" s="281"/>
      <c r="C80" s="281"/>
      <c r="D80" s="285"/>
      <c r="L80" s="285"/>
      <c r="M80" s="285"/>
      <c r="N80" s="285"/>
      <c r="O80" s="285"/>
      <c r="P80" s="285"/>
      <c r="Q80" s="282"/>
      <c r="R80" s="282"/>
      <c r="S80" s="282"/>
      <c r="X80" s="285"/>
    </row>
    <row r="81" spans="2:24">
      <c r="B81" s="281"/>
      <c r="C81" s="281"/>
      <c r="D81" s="285"/>
      <c r="L81" s="285"/>
      <c r="M81" s="285"/>
      <c r="N81" s="285"/>
      <c r="O81" s="285"/>
      <c r="P81" s="285"/>
      <c r="Q81" s="282"/>
      <c r="R81" s="282"/>
      <c r="S81" s="282"/>
      <c r="X81" s="285"/>
    </row>
    <row r="82" spans="2:24">
      <c r="B82" s="281"/>
      <c r="C82" s="281"/>
      <c r="D82" s="285"/>
      <c r="L82" s="285"/>
      <c r="M82" s="285"/>
      <c r="N82" s="285"/>
      <c r="O82" s="285"/>
      <c r="P82" s="285"/>
      <c r="Q82" s="282"/>
      <c r="R82" s="282"/>
      <c r="S82" s="282"/>
      <c r="X82" s="285"/>
    </row>
  </sheetData>
  <sheetProtection sheet="1" objects="1" scenarios="1" selectLockedCells="1"/>
  <mergeCells count="6">
    <mergeCell ref="C63:D63"/>
    <mergeCell ref="C58:D58"/>
    <mergeCell ref="C59:D59"/>
    <mergeCell ref="C60:D60"/>
    <mergeCell ref="C61:D61"/>
    <mergeCell ref="C62:D62"/>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2019/2020 der U14 männlich</oddHeader>
    <oddFooter>&amp;CErstellt von Markus Knodel am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AU82"/>
  <sheetViews>
    <sheetView view="pageLayout" zoomScaleNormal="100" workbookViewId="0">
      <selection activeCell="Q19" sqref="Q19"/>
    </sheetView>
  </sheetViews>
  <sheetFormatPr baseColWidth="10" defaultColWidth="7.28515625" defaultRowHeight="12.75"/>
  <cols>
    <col min="1" max="3" width="5" style="288" customWidth="1"/>
    <col min="4" max="4" width="16.7109375" style="288" customWidth="1"/>
    <col min="5" max="5" width="2" style="302" customWidth="1"/>
    <col min="6" max="15" width="2" style="288" customWidth="1"/>
    <col min="16" max="16" width="18.85546875" style="288" customWidth="1"/>
    <col min="17" max="17" width="4.28515625" style="444" customWidth="1"/>
    <col min="18" max="18" width="1.42578125" style="444" customWidth="1"/>
    <col min="19" max="19" width="4.28515625" style="444" customWidth="1"/>
    <col min="20" max="20" width="1.7109375" style="444" customWidth="1"/>
    <col min="21" max="21" width="4.28515625" style="444" customWidth="1"/>
    <col min="22" max="22" width="0.85546875" style="444" customWidth="1"/>
    <col min="23" max="23" width="4.140625" style="444" customWidth="1"/>
    <col min="24" max="24" width="1.7109375" style="288" customWidth="1"/>
    <col min="25" max="25" width="4.140625" style="444" customWidth="1"/>
    <col min="26" max="26" width="0.85546875" style="444" customWidth="1"/>
    <col min="27" max="28" width="4.140625" style="444" customWidth="1"/>
    <col min="29" max="29" width="10.140625" style="444" hidden="1" customWidth="1"/>
    <col min="30" max="30" width="5.5703125" style="444" hidden="1" customWidth="1"/>
    <col min="31" max="32" width="4.140625" style="444" hidden="1" customWidth="1"/>
    <col min="33" max="33" width="3.28515625" style="288" hidden="1" customWidth="1"/>
    <col min="34" max="34" width="20.42578125" style="288" hidden="1" customWidth="1"/>
    <col min="35" max="38" width="3.28515625" style="288" hidden="1" customWidth="1"/>
    <col min="39" max="42" width="7.28515625" style="288" hidden="1" customWidth="1"/>
    <col min="43" max="44" width="8" style="288" hidden="1" customWidth="1"/>
    <col min="45" max="45" width="7.85546875" style="288" hidden="1" customWidth="1"/>
    <col min="46" max="46" width="8.42578125" style="288" hidden="1" customWidth="1"/>
    <col min="47" max="47" width="14.140625" style="288" hidden="1" customWidth="1"/>
    <col min="48" max="263" width="7.28515625" style="288"/>
    <col min="264" max="264" width="15" style="288" customWidth="1"/>
    <col min="265" max="265" width="16.7109375" style="288" customWidth="1"/>
    <col min="266" max="276" width="2.28515625" style="288" customWidth="1"/>
    <col min="277" max="277" width="18.85546875" style="288" customWidth="1"/>
    <col min="278" max="278" width="4" style="288" customWidth="1"/>
    <col min="279" max="279" width="1.42578125" style="288" customWidth="1"/>
    <col min="280" max="280" width="4" style="288" customWidth="1"/>
    <col min="281" max="281" width="1.7109375" style="288" customWidth="1"/>
    <col min="282" max="282" width="4.140625" style="288" customWidth="1"/>
    <col min="283" max="283" width="0.85546875" style="288" customWidth="1"/>
    <col min="284" max="284" width="4.140625" style="288" customWidth="1"/>
    <col min="285" max="519" width="7.28515625" style="288"/>
    <col min="520" max="520" width="15" style="288" customWidth="1"/>
    <col min="521" max="521" width="16.7109375" style="288" customWidth="1"/>
    <col min="522" max="532" width="2.28515625" style="288" customWidth="1"/>
    <col min="533" max="533" width="18.85546875" style="288" customWidth="1"/>
    <col min="534" max="534" width="4" style="288" customWidth="1"/>
    <col min="535" max="535" width="1.42578125" style="288" customWidth="1"/>
    <col min="536" max="536" width="4" style="288" customWidth="1"/>
    <col min="537" max="537" width="1.7109375" style="288" customWidth="1"/>
    <col min="538" max="538" width="4.140625" style="288" customWidth="1"/>
    <col min="539" max="539" width="0.85546875" style="288" customWidth="1"/>
    <col min="540" max="540" width="4.140625" style="288" customWidth="1"/>
    <col min="541" max="775" width="7.28515625" style="288"/>
    <col min="776" max="776" width="15" style="288" customWidth="1"/>
    <col min="777" max="777" width="16.7109375" style="288" customWidth="1"/>
    <col min="778" max="788" width="2.28515625" style="288" customWidth="1"/>
    <col min="789" max="789" width="18.85546875" style="288" customWidth="1"/>
    <col min="790" max="790" width="4" style="288" customWidth="1"/>
    <col min="791" max="791" width="1.42578125" style="288" customWidth="1"/>
    <col min="792" max="792" width="4" style="288" customWidth="1"/>
    <col min="793" max="793" width="1.7109375" style="288" customWidth="1"/>
    <col min="794" max="794" width="4.140625" style="288" customWidth="1"/>
    <col min="795" max="795" width="0.85546875" style="288" customWidth="1"/>
    <col min="796" max="796" width="4.140625" style="288" customWidth="1"/>
    <col min="797" max="1031" width="7.28515625" style="288"/>
    <col min="1032" max="1032" width="15" style="288" customWidth="1"/>
    <col min="1033" max="1033" width="16.7109375" style="288" customWidth="1"/>
    <col min="1034" max="1044" width="2.28515625" style="288" customWidth="1"/>
    <col min="1045" max="1045" width="18.85546875" style="288" customWidth="1"/>
    <col min="1046" max="1046" width="4" style="288" customWidth="1"/>
    <col min="1047" max="1047" width="1.42578125" style="288" customWidth="1"/>
    <col min="1048" max="1048" width="4" style="288" customWidth="1"/>
    <col min="1049" max="1049" width="1.7109375" style="288" customWidth="1"/>
    <col min="1050" max="1050" width="4.140625" style="288" customWidth="1"/>
    <col min="1051" max="1051" width="0.85546875" style="288" customWidth="1"/>
    <col min="1052" max="1052" width="4.140625" style="288" customWidth="1"/>
    <col min="1053" max="1287" width="7.28515625" style="288"/>
    <col min="1288" max="1288" width="15" style="288" customWidth="1"/>
    <col min="1289" max="1289" width="16.7109375" style="288" customWidth="1"/>
    <col min="1290" max="1300" width="2.28515625" style="288" customWidth="1"/>
    <col min="1301" max="1301" width="18.85546875" style="288" customWidth="1"/>
    <col min="1302" max="1302" width="4" style="288" customWidth="1"/>
    <col min="1303" max="1303" width="1.42578125" style="288" customWidth="1"/>
    <col min="1304" max="1304" width="4" style="288" customWidth="1"/>
    <col min="1305" max="1305" width="1.7109375" style="288" customWidth="1"/>
    <col min="1306" max="1306" width="4.140625" style="288" customWidth="1"/>
    <col min="1307" max="1307" width="0.85546875" style="288" customWidth="1"/>
    <col min="1308" max="1308" width="4.140625" style="288" customWidth="1"/>
    <col min="1309" max="1543" width="7.28515625" style="288"/>
    <col min="1544" max="1544" width="15" style="288" customWidth="1"/>
    <col min="1545" max="1545" width="16.7109375" style="288" customWidth="1"/>
    <col min="1546" max="1556" width="2.28515625" style="288" customWidth="1"/>
    <col min="1557" max="1557" width="18.85546875" style="288" customWidth="1"/>
    <col min="1558" max="1558" width="4" style="288" customWidth="1"/>
    <col min="1559" max="1559" width="1.42578125" style="288" customWidth="1"/>
    <col min="1560" max="1560" width="4" style="288" customWidth="1"/>
    <col min="1561" max="1561" width="1.7109375" style="288" customWidth="1"/>
    <col min="1562" max="1562" width="4.140625" style="288" customWidth="1"/>
    <col min="1563" max="1563" width="0.85546875" style="288" customWidth="1"/>
    <col min="1564" max="1564" width="4.140625" style="288" customWidth="1"/>
    <col min="1565" max="1799" width="7.28515625" style="288"/>
    <col min="1800" max="1800" width="15" style="288" customWidth="1"/>
    <col min="1801" max="1801" width="16.7109375" style="288" customWidth="1"/>
    <col min="1802" max="1812" width="2.28515625" style="288" customWidth="1"/>
    <col min="1813" max="1813" width="18.85546875" style="288" customWidth="1"/>
    <col min="1814" max="1814" width="4" style="288" customWidth="1"/>
    <col min="1815" max="1815" width="1.42578125" style="288" customWidth="1"/>
    <col min="1816" max="1816" width="4" style="288" customWidth="1"/>
    <col min="1817" max="1817" width="1.7109375" style="288" customWidth="1"/>
    <col min="1818" max="1818" width="4.140625" style="288" customWidth="1"/>
    <col min="1819" max="1819" width="0.85546875" style="288" customWidth="1"/>
    <col min="1820" max="1820" width="4.140625" style="288" customWidth="1"/>
    <col min="1821" max="2055" width="7.28515625" style="288"/>
    <col min="2056" max="2056" width="15" style="288" customWidth="1"/>
    <col min="2057" max="2057" width="16.7109375" style="288" customWidth="1"/>
    <col min="2058" max="2068" width="2.28515625" style="288" customWidth="1"/>
    <col min="2069" max="2069" width="18.85546875" style="288" customWidth="1"/>
    <col min="2070" max="2070" width="4" style="288" customWidth="1"/>
    <col min="2071" max="2071" width="1.42578125" style="288" customWidth="1"/>
    <col min="2072" max="2072" width="4" style="288" customWidth="1"/>
    <col min="2073" max="2073" width="1.7109375" style="288" customWidth="1"/>
    <col min="2074" max="2074" width="4.140625" style="288" customWidth="1"/>
    <col min="2075" max="2075" width="0.85546875" style="288" customWidth="1"/>
    <col min="2076" max="2076" width="4.140625" style="288" customWidth="1"/>
    <col min="2077" max="2311" width="7.28515625" style="288"/>
    <col min="2312" max="2312" width="15" style="288" customWidth="1"/>
    <col min="2313" max="2313" width="16.7109375" style="288" customWidth="1"/>
    <col min="2314" max="2324" width="2.28515625" style="288" customWidth="1"/>
    <col min="2325" max="2325" width="18.85546875" style="288" customWidth="1"/>
    <col min="2326" max="2326" width="4" style="288" customWidth="1"/>
    <col min="2327" max="2327" width="1.42578125" style="288" customWidth="1"/>
    <col min="2328" max="2328" width="4" style="288" customWidth="1"/>
    <col min="2329" max="2329" width="1.7109375" style="288" customWidth="1"/>
    <col min="2330" max="2330" width="4.140625" style="288" customWidth="1"/>
    <col min="2331" max="2331" width="0.85546875" style="288" customWidth="1"/>
    <col min="2332" max="2332" width="4.140625" style="288" customWidth="1"/>
    <col min="2333" max="2567" width="7.28515625" style="288"/>
    <col min="2568" max="2568" width="15" style="288" customWidth="1"/>
    <col min="2569" max="2569" width="16.7109375" style="288" customWidth="1"/>
    <col min="2570" max="2580" width="2.28515625" style="288" customWidth="1"/>
    <col min="2581" max="2581" width="18.85546875" style="288" customWidth="1"/>
    <col min="2582" max="2582" width="4" style="288" customWidth="1"/>
    <col min="2583" max="2583" width="1.42578125" style="288" customWidth="1"/>
    <col min="2584" max="2584" width="4" style="288" customWidth="1"/>
    <col min="2585" max="2585" width="1.7109375" style="288" customWidth="1"/>
    <col min="2586" max="2586" width="4.140625" style="288" customWidth="1"/>
    <col min="2587" max="2587" width="0.85546875" style="288" customWidth="1"/>
    <col min="2588" max="2588" width="4.140625" style="288" customWidth="1"/>
    <col min="2589" max="2823" width="7.28515625" style="288"/>
    <col min="2824" max="2824" width="15" style="288" customWidth="1"/>
    <col min="2825" max="2825" width="16.7109375" style="288" customWidth="1"/>
    <col min="2826" max="2836" width="2.28515625" style="288" customWidth="1"/>
    <col min="2837" max="2837" width="18.85546875" style="288" customWidth="1"/>
    <col min="2838" max="2838" width="4" style="288" customWidth="1"/>
    <col min="2839" max="2839" width="1.42578125" style="288" customWidth="1"/>
    <col min="2840" max="2840" width="4" style="288" customWidth="1"/>
    <col min="2841" max="2841" width="1.7109375" style="288" customWidth="1"/>
    <col min="2842" max="2842" width="4.140625" style="288" customWidth="1"/>
    <col min="2843" max="2843" width="0.85546875" style="288" customWidth="1"/>
    <col min="2844" max="2844" width="4.140625" style="288" customWidth="1"/>
    <col min="2845" max="3079" width="7.28515625" style="288"/>
    <col min="3080" max="3080" width="15" style="288" customWidth="1"/>
    <col min="3081" max="3081" width="16.7109375" style="288" customWidth="1"/>
    <col min="3082" max="3092" width="2.28515625" style="288" customWidth="1"/>
    <col min="3093" max="3093" width="18.85546875" style="288" customWidth="1"/>
    <col min="3094" max="3094" width="4" style="288" customWidth="1"/>
    <col min="3095" max="3095" width="1.42578125" style="288" customWidth="1"/>
    <col min="3096" max="3096" width="4" style="288" customWidth="1"/>
    <col min="3097" max="3097" width="1.7109375" style="288" customWidth="1"/>
    <col min="3098" max="3098" width="4.140625" style="288" customWidth="1"/>
    <col min="3099" max="3099" width="0.85546875" style="288" customWidth="1"/>
    <col min="3100" max="3100" width="4.140625" style="288" customWidth="1"/>
    <col min="3101" max="3335" width="7.28515625" style="288"/>
    <col min="3336" max="3336" width="15" style="288" customWidth="1"/>
    <col min="3337" max="3337" width="16.7109375" style="288" customWidth="1"/>
    <col min="3338" max="3348" width="2.28515625" style="288" customWidth="1"/>
    <col min="3349" max="3349" width="18.85546875" style="288" customWidth="1"/>
    <col min="3350" max="3350" width="4" style="288" customWidth="1"/>
    <col min="3351" max="3351" width="1.42578125" style="288" customWidth="1"/>
    <col min="3352" max="3352" width="4" style="288" customWidth="1"/>
    <col min="3353" max="3353" width="1.7109375" style="288" customWidth="1"/>
    <col min="3354" max="3354" width="4.140625" style="288" customWidth="1"/>
    <col min="3355" max="3355" width="0.85546875" style="288" customWidth="1"/>
    <col min="3356" max="3356" width="4.140625" style="288" customWidth="1"/>
    <col min="3357" max="3591" width="7.28515625" style="288"/>
    <col min="3592" max="3592" width="15" style="288" customWidth="1"/>
    <col min="3593" max="3593" width="16.7109375" style="288" customWidth="1"/>
    <col min="3594" max="3604" width="2.28515625" style="288" customWidth="1"/>
    <col min="3605" max="3605" width="18.85546875" style="288" customWidth="1"/>
    <col min="3606" max="3606" width="4" style="288" customWidth="1"/>
    <col min="3607" max="3607" width="1.42578125" style="288" customWidth="1"/>
    <col min="3608" max="3608" width="4" style="288" customWidth="1"/>
    <col min="3609" max="3609" width="1.7109375" style="288" customWidth="1"/>
    <col min="3610" max="3610" width="4.140625" style="288" customWidth="1"/>
    <col min="3611" max="3611" width="0.85546875" style="288" customWidth="1"/>
    <col min="3612" max="3612" width="4.140625" style="288" customWidth="1"/>
    <col min="3613" max="3847" width="7.28515625" style="288"/>
    <col min="3848" max="3848" width="15" style="288" customWidth="1"/>
    <col min="3849" max="3849" width="16.7109375" style="288" customWidth="1"/>
    <col min="3850" max="3860" width="2.28515625" style="288" customWidth="1"/>
    <col min="3861" max="3861" width="18.85546875" style="288" customWidth="1"/>
    <col min="3862" max="3862" width="4" style="288" customWidth="1"/>
    <col min="3863" max="3863" width="1.42578125" style="288" customWidth="1"/>
    <col min="3864" max="3864" width="4" style="288" customWidth="1"/>
    <col min="3865" max="3865" width="1.7109375" style="288" customWidth="1"/>
    <col min="3866" max="3866" width="4.140625" style="288" customWidth="1"/>
    <col min="3867" max="3867" width="0.85546875" style="288" customWidth="1"/>
    <col min="3868" max="3868" width="4.140625" style="288" customWidth="1"/>
    <col min="3869" max="4103" width="7.28515625" style="288"/>
    <col min="4104" max="4104" width="15" style="288" customWidth="1"/>
    <col min="4105" max="4105" width="16.7109375" style="288" customWidth="1"/>
    <col min="4106" max="4116" width="2.28515625" style="288" customWidth="1"/>
    <col min="4117" max="4117" width="18.85546875" style="288" customWidth="1"/>
    <col min="4118" max="4118" width="4" style="288" customWidth="1"/>
    <col min="4119" max="4119" width="1.42578125" style="288" customWidth="1"/>
    <col min="4120" max="4120" width="4" style="288" customWidth="1"/>
    <col min="4121" max="4121" width="1.7109375" style="288" customWidth="1"/>
    <col min="4122" max="4122" width="4.140625" style="288" customWidth="1"/>
    <col min="4123" max="4123" width="0.85546875" style="288" customWidth="1"/>
    <col min="4124" max="4124" width="4.140625" style="288" customWidth="1"/>
    <col min="4125" max="4359" width="7.28515625" style="288"/>
    <col min="4360" max="4360" width="15" style="288" customWidth="1"/>
    <col min="4361" max="4361" width="16.7109375" style="288" customWidth="1"/>
    <col min="4362" max="4372" width="2.28515625" style="288" customWidth="1"/>
    <col min="4373" max="4373" width="18.85546875" style="288" customWidth="1"/>
    <col min="4374" max="4374" width="4" style="288" customWidth="1"/>
    <col min="4375" max="4375" width="1.42578125" style="288" customWidth="1"/>
    <col min="4376" max="4376" width="4" style="288" customWidth="1"/>
    <col min="4377" max="4377" width="1.7109375" style="288" customWidth="1"/>
    <col min="4378" max="4378" width="4.140625" style="288" customWidth="1"/>
    <col min="4379" max="4379" width="0.85546875" style="288" customWidth="1"/>
    <col min="4380" max="4380" width="4.140625" style="288" customWidth="1"/>
    <col min="4381" max="4615" width="7.28515625" style="288"/>
    <col min="4616" max="4616" width="15" style="288" customWidth="1"/>
    <col min="4617" max="4617" width="16.7109375" style="288" customWidth="1"/>
    <col min="4618" max="4628" width="2.28515625" style="288" customWidth="1"/>
    <col min="4629" max="4629" width="18.85546875" style="288" customWidth="1"/>
    <col min="4630" max="4630" width="4" style="288" customWidth="1"/>
    <col min="4631" max="4631" width="1.42578125" style="288" customWidth="1"/>
    <col min="4632" max="4632" width="4" style="288" customWidth="1"/>
    <col min="4633" max="4633" width="1.7109375" style="288" customWidth="1"/>
    <col min="4634" max="4634" width="4.140625" style="288" customWidth="1"/>
    <col min="4635" max="4635" width="0.85546875" style="288" customWidth="1"/>
    <col min="4636" max="4636" width="4.140625" style="288" customWidth="1"/>
    <col min="4637" max="4871" width="7.28515625" style="288"/>
    <col min="4872" max="4872" width="15" style="288" customWidth="1"/>
    <col min="4873" max="4873" width="16.7109375" style="288" customWidth="1"/>
    <col min="4874" max="4884" width="2.28515625" style="288" customWidth="1"/>
    <col min="4885" max="4885" width="18.85546875" style="288" customWidth="1"/>
    <col min="4886" max="4886" width="4" style="288" customWidth="1"/>
    <col min="4887" max="4887" width="1.42578125" style="288" customWidth="1"/>
    <col min="4888" max="4888" width="4" style="288" customWidth="1"/>
    <col min="4889" max="4889" width="1.7109375" style="288" customWidth="1"/>
    <col min="4890" max="4890" width="4.140625" style="288" customWidth="1"/>
    <col min="4891" max="4891" width="0.85546875" style="288" customWidth="1"/>
    <col min="4892" max="4892" width="4.140625" style="288" customWidth="1"/>
    <col min="4893" max="5127" width="7.28515625" style="288"/>
    <col min="5128" max="5128" width="15" style="288" customWidth="1"/>
    <col min="5129" max="5129" width="16.7109375" style="288" customWidth="1"/>
    <col min="5130" max="5140" width="2.28515625" style="288" customWidth="1"/>
    <col min="5141" max="5141" width="18.85546875" style="288" customWidth="1"/>
    <col min="5142" max="5142" width="4" style="288" customWidth="1"/>
    <col min="5143" max="5143" width="1.42578125" style="288" customWidth="1"/>
    <col min="5144" max="5144" width="4" style="288" customWidth="1"/>
    <col min="5145" max="5145" width="1.7109375" style="288" customWidth="1"/>
    <col min="5146" max="5146" width="4.140625" style="288" customWidth="1"/>
    <col min="5147" max="5147" width="0.85546875" style="288" customWidth="1"/>
    <col min="5148" max="5148" width="4.140625" style="288" customWidth="1"/>
    <col min="5149" max="5383" width="7.28515625" style="288"/>
    <col min="5384" max="5384" width="15" style="288" customWidth="1"/>
    <col min="5385" max="5385" width="16.7109375" style="288" customWidth="1"/>
    <col min="5386" max="5396" width="2.28515625" style="288" customWidth="1"/>
    <col min="5397" max="5397" width="18.85546875" style="288" customWidth="1"/>
    <col min="5398" max="5398" width="4" style="288" customWidth="1"/>
    <col min="5399" max="5399" width="1.42578125" style="288" customWidth="1"/>
    <col min="5400" max="5400" width="4" style="288" customWidth="1"/>
    <col min="5401" max="5401" width="1.7109375" style="288" customWidth="1"/>
    <col min="5402" max="5402" width="4.140625" style="288" customWidth="1"/>
    <col min="5403" max="5403" width="0.85546875" style="288" customWidth="1"/>
    <col min="5404" max="5404" width="4.140625" style="288" customWidth="1"/>
    <col min="5405" max="5639" width="7.28515625" style="288"/>
    <col min="5640" max="5640" width="15" style="288" customWidth="1"/>
    <col min="5641" max="5641" width="16.7109375" style="288" customWidth="1"/>
    <col min="5642" max="5652" width="2.28515625" style="288" customWidth="1"/>
    <col min="5653" max="5653" width="18.85546875" style="288" customWidth="1"/>
    <col min="5654" max="5654" width="4" style="288" customWidth="1"/>
    <col min="5655" max="5655" width="1.42578125" style="288" customWidth="1"/>
    <col min="5656" max="5656" width="4" style="288" customWidth="1"/>
    <col min="5657" max="5657" width="1.7109375" style="288" customWidth="1"/>
    <col min="5658" max="5658" width="4.140625" style="288" customWidth="1"/>
    <col min="5659" max="5659" width="0.85546875" style="288" customWidth="1"/>
    <col min="5660" max="5660" width="4.140625" style="288" customWidth="1"/>
    <col min="5661" max="5895" width="7.28515625" style="288"/>
    <col min="5896" max="5896" width="15" style="288" customWidth="1"/>
    <col min="5897" max="5897" width="16.7109375" style="288" customWidth="1"/>
    <col min="5898" max="5908" width="2.28515625" style="288" customWidth="1"/>
    <col min="5909" max="5909" width="18.85546875" style="288" customWidth="1"/>
    <col min="5910" max="5910" width="4" style="288" customWidth="1"/>
    <col min="5911" max="5911" width="1.42578125" style="288" customWidth="1"/>
    <col min="5912" max="5912" width="4" style="288" customWidth="1"/>
    <col min="5913" max="5913" width="1.7109375" style="288" customWidth="1"/>
    <col min="5914" max="5914" width="4.140625" style="288" customWidth="1"/>
    <col min="5915" max="5915" width="0.85546875" style="288" customWidth="1"/>
    <col min="5916" max="5916" width="4.140625" style="288" customWidth="1"/>
    <col min="5917" max="6151" width="7.28515625" style="288"/>
    <col min="6152" max="6152" width="15" style="288" customWidth="1"/>
    <col min="6153" max="6153" width="16.7109375" style="288" customWidth="1"/>
    <col min="6154" max="6164" width="2.28515625" style="288" customWidth="1"/>
    <col min="6165" max="6165" width="18.85546875" style="288" customWidth="1"/>
    <col min="6166" max="6166" width="4" style="288" customWidth="1"/>
    <col min="6167" max="6167" width="1.42578125" style="288" customWidth="1"/>
    <col min="6168" max="6168" width="4" style="288" customWidth="1"/>
    <col min="6169" max="6169" width="1.7109375" style="288" customWidth="1"/>
    <col min="6170" max="6170" width="4.140625" style="288" customWidth="1"/>
    <col min="6171" max="6171" width="0.85546875" style="288" customWidth="1"/>
    <col min="6172" max="6172" width="4.140625" style="288" customWidth="1"/>
    <col min="6173" max="6407" width="7.28515625" style="288"/>
    <col min="6408" max="6408" width="15" style="288" customWidth="1"/>
    <col min="6409" max="6409" width="16.7109375" style="288" customWidth="1"/>
    <col min="6410" max="6420" width="2.28515625" style="288" customWidth="1"/>
    <col min="6421" max="6421" width="18.85546875" style="288" customWidth="1"/>
    <col min="6422" max="6422" width="4" style="288" customWidth="1"/>
    <col min="6423" max="6423" width="1.42578125" style="288" customWidth="1"/>
    <col min="6424" max="6424" width="4" style="288" customWidth="1"/>
    <col min="6425" max="6425" width="1.7109375" style="288" customWidth="1"/>
    <col min="6426" max="6426" width="4.140625" style="288" customWidth="1"/>
    <col min="6427" max="6427" width="0.85546875" style="288" customWidth="1"/>
    <col min="6428" max="6428" width="4.140625" style="288" customWidth="1"/>
    <col min="6429" max="6663" width="7.28515625" style="288"/>
    <col min="6664" max="6664" width="15" style="288" customWidth="1"/>
    <col min="6665" max="6665" width="16.7109375" style="288" customWidth="1"/>
    <col min="6666" max="6676" width="2.28515625" style="288" customWidth="1"/>
    <col min="6677" max="6677" width="18.85546875" style="288" customWidth="1"/>
    <col min="6678" max="6678" width="4" style="288" customWidth="1"/>
    <col min="6679" max="6679" width="1.42578125" style="288" customWidth="1"/>
    <col min="6680" max="6680" width="4" style="288" customWidth="1"/>
    <col min="6681" max="6681" width="1.7109375" style="288" customWidth="1"/>
    <col min="6682" max="6682" width="4.140625" style="288" customWidth="1"/>
    <col min="6683" max="6683" width="0.85546875" style="288" customWidth="1"/>
    <col min="6684" max="6684" width="4.140625" style="288" customWidth="1"/>
    <col min="6685" max="6919" width="7.28515625" style="288"/>
    <col min="6920" max="6920" width="15" style="288" customWidth="1"/>
    <col min="6921" max="6921" width="16.7109375" style="288" customWidth="1"/>
    <col min="6922" max="6932" width="2.28515625" style="288" customWidth="1"/>
    <col min="6933" max="6933" width="18.85546875" style="288" customWidth="1"/>
    <col min="6934" max="6934" width="4" style="288" customWidth="1"/>
    <col min="6935" max="6935" width="1.42578125" style="288" customWidth="1"/>
    <col min="6936" max="6936" width="4" style="288" customWidth="1"/>
    <col min="6937" max="6937" width="1.7109375" style="288" customWidth="1"/>
    <col min="6938" max="6938" width="4.140625" style="288" customWidth="1"/>
    <col min="6939" max="6939" width="0.85546875" style="288" customWidth="1"/>
    <col min="6940" max="6940" width="4.140625" style="288" customWidth="1"/>
    <col min="6941" max="7175" width="7.28515625" style="288"/>
    <col min="7176" max="7176" width="15" style="288" customWidth="1"/>
    <col min="7177" max="7177" width="16.7109375" style="288" customWidth="1"/>
    <col min="7178" max="7188" width="2.28515625" style="288" customWidth="1"/>
    <col min="7189" max="7189" width="18.85546875" style="288" customWidth="1"/>
    <col min="7190" max="7190" width="4" style="288" customWidth="1"/>
    <col min="7191" max="7191" width="1.42578125" style="288" customWidth="1"/>
    <col min="7192" max="7192" width="4" style="288" customWidth="1"/>
    <col min="7193" max="7193" width="1.7109375" style="288" customWidth="1"/>
    <col min="7194" max="7194" width="4.140625" style="288" customWidth="1"/>
    <col min="7195" max="7195" width="0.85546875" style="288" customWidth="1"/>
    <col min="7196" max="7196" width="4.140625" style="288" customWidth="1"/>
    <col min="7197" max="7431" width="7.28515625" style="288"/>
    <col min="7432" max="7432" width="15" style="288" customWidth="1"/>
    <col min="7433" max="7433" width="16.7109375" style="288" customWidth="1"/>
    <col min="7434" max="7444" width="2.28515625" style="288" customWidth="1"/>
    <col min="7445" max="7445" width="18.85546875" style="288" customWidth="1"/>
    <col min="7446" max="7446" width="4" style="288" customWidth="1"/>
    <col min="7447" max="7447" width="1.42578125" style="288" customWidth="1"/>
    <col min="7448" max="7448" width="4" style="288" customWidth="1"/>
    <col min="7449" max="7449" width="1.7109375" style="288" customWidth="1"/>
    <col min="7450" max="7450" width="4.140625" style="288" customWidth="1"/>
    <col min="7451" max="7451" width="0.85546875" style="288" customWidth="1"/>
    <col min="7452" max="7452" width="4.140625" style="288" customWidth="1"/>
    <col min="7453" max="7687" width="7.28515625" style="288"/>
    <col min="7688" max="7688" width="15" style="288" customWidth="1"/>
    <col min="7689" max="7689" width="16.7109375" style="288" customWidth="1"/>
    <col min="7690" max="7700" width="2.28515625" style="288" customWidth="1"/>
    <col min="7701" max="7701" width="18.85546875" style="288" customWidth="1"/>
    <col min="7702" max="7702" width="4" style="288" customWidth="1"/>
    <col min="7703" max="7703" width="1.42578125" style="288" customWidth="1"/>
    <col min="7704" max="7704" width="4" style="288" customWidth="1"/>
    <col min="7705" max="7705" width="1.7109375" style="288" customWidth="1"/>
    <col min="7706" max="7706" width="4.140625" style="288" customWidth="1"/>
    <col min="7707" max="7707" width="0.85546875" style="288" customWidth="1"/>
    <col min="7708" max="7708" width="4.140625" style="288" customWidth="1"/>
    <col min="7709" max="7943" width="7.28515625" style="288"/>
    <col min="7944" max="7944" width="15" style="288" customWidth="1"/>
    <col min="7945" max="7945" width="16.7109375" style="288" customWidth="1"/>
    <col min="7946" max="7956" width="2.28515625" style="288" customWidth="1"/>
    <col min="7957" max="7957" width="18.85546875" style="288" customWidth="1"/>
    <col min="7958" max="7958" width="4" style="288" customWidth="1"/>
    <col min="7959" max="7959" width="1.42578125" style="288" customWidth="1"/>
    <col min="7960" max="7960" width="4" style="288" customWidth="1"/>
    <col min="7961" max="7961" width="1.7109375" style="288" customWidth="1"/>
    <col min="7962" max="7962" width="4.140625" style="288" customWidth="1"/>
    <col min="7963" max="7963" width="0.85546875" style="288" customWidth="1"/>
    <col min="7964" max="7964" width="4.140625" style="288" customWidth="1"/>
    <col min="7965" max="8199" width="7.28515625" style="288"/>
    <col min="8200" max="8200" width="15" style="288" customWidth="1"/>
    <col min="8201" max="8201" width="16.7109375" style="288" customWidth="1"/>
    <col min="8202" max="8212" width="2.28515625" style="288" customWidth="1"/>
    <col min="8213" max="8213" width="18.85546875" style="288" customWidth="1"/>
    <col min="8214" max="8214" width="4" style="288" customWidth="1"/>
    <col min="8215" max="8215" width="1.42578125" style="288" customWidth="1"/>
    <col min="8216" max="8216" width="4" style="288" customWidth="1"/>
    <col min="8217" max="8217" width="1.7109375" style="288" customWidth="1"/>
    <col min="8218" max="8218" width="4.140625" style="288" customWidth="1"/>
    <col min="8219" max="8219" width="0.85546875" style="288" customWidth="1"/>
    <col min="8220" max="8220" width="4.140625" style="288" customWidth="1"/>
    <col min="8221" max="8455" width="7.28515625" style="288"/>
    <col min="8456" max="8456" width="15" style="288" customWidth="1"/>
    <col min="8457" max="8457" width="16.7109375" style="288" customWidth="1"/>
    <col min="8458" max="8468" width="2.28515625" style="288" customWidth="1"/>
    <col min="8469" max="8469" width="18.85546875" style="288" customWidth="1"/>
    <col min="8470" max="8470" width="4" style="288" customWidth="1"/>
    <col min="8471" max="8471" width="1.42578125" style="288" customWidth="1"/>
    <col min="8472" max="8472" width="4" style="288" customWidth="1"/>
    <col min="8473" max="8473" width="1.7109375" style="288" customWidth="1"/>
    <col min="8474" max="8474" width="4.140625" style="288" customWidth="1"/>
    <col min="8475" max="8475" width="0.85546875" style="288" customWidth="1"/>
    <col min="8476" max="8476" width="4.140625" style="288" customWidth="1"/>
    <col min="8477" max="8711" width="7.28515625" style="288"/>
    <col min="8712" max="8712" width="15" style="288" customWidth="1"/>
    <col min="8713" max="8713" width="16.7109375" style="288" customWidth="1"/>
    <col min="8714" max="8724" width="2.28515625" style="288" customWidth="1"/>
    <col min="8725" max="8725" width="18.85546875" style="288" customWidth="1"/>
    <col min="8726" max="8726" width="4" style="288" customWidth="1"/>
    <col min="8727" max="8727" width="1.42578125" style="288" customWidth="1"/>
    <col min="8728" max="8728" width="4" style="288" customWidth="1"/>
    <col min="8729" max="8729" width="1.7109375" style="288" customWidth="1"/>
    <col min="8730" max="8730" width="4.140625" style="288" customWidth="1"/>
    <col min="8731" max="8731" width="0.85546875" style="288" customWidth="1"/>
    <col min="8732" max="8732" width="4.140625" style="288" customWidth="1"/>
    <col min="8733" max="8967" width="7.28515625" style="288"/>
    <col min="8968" max="8968" width="15" style="288" customWidth="1"/>
    <col min="8969" max="8969" width="16.7109375" style="288" customWidth="1"/>
    <col min="8970" max="8980" width="2.28515625" style="288" customWidth="1"/>
    <col min="8981" max="8981" width="18.85546875" style="288" customWidth="1"/>
    <col min="8982" max="8982" width="4" style="288" customWidth="1"/>
    <col min="8983" max="8983" width="1.42578125" style="288" customWidth="1"/>
    <col min="8984" max="8984" width="4" style="288" customWidth="1"/>
    <col min="8985" max="8985" width="1.7109375" style="288" customWidth="1"/>
    <col min="8986" max="8986" width="4.140625" style="288" customWidth="1"/>
    <col min="8987" max="8987" width="0.85546875" style="288" customWidth="1"/>
    <col min="8988" max="8988" width="4.140625" style="288" customWidth="1"/>
    <col min="8989" max="9223" width="7.28515625" style="288"/>
    <col min="9224" max="9224" width="15" style="288" customWidth="1"/>
    <col min="9225" max="9225" width="16.7109375" style="288" customWidth="1"/>
    <col min="9226" max="9236" width="2.28515625" style="288" customWidth="1"/>
    <col min="9237" max="9237" width="18.85546875" style="288" customWidth="1"/>
    <col min="9238" max="9238" width="4" style="288" customWidth="1"/>
    <col min="9239" max="9239" width="1.42578125" style="288" customWidth="1"/>
    <col min="9240" max="9240" width="4" style="288" customWidth="1"/>
    <col min="9241" max="9241" width="1.7109375" style="288" customWidth="1"/>
    <col min="9242" max="9242" width="4.140625" style="288" customWidth="1"/>
    <col min="9243" max="9243" width="0.85546875" style="288" customWidth="1"/>
    <col min="9244" max="9244" width="4.140625" style="288" customWidth="1"/>
    <col min="9245" max="9479" width="7.28515625" style="288"/>
    <col min="9480" max="9480" width="15" style="288" customWidth="1"/>
    <col min="9481" max="9481" width="16.7109375" style="288" customWidth="1"/>
    <col min="9482" max="9492" width="2.28515625" style="288" customWidth="1"/>
    <col min="9493" max="9493" width="18.85546875" style="288" customWidth="1"/>
    <col min="9494" max="9494" width="4" style="288" customWidth="1"/>
    <col min="9495" max="9495" width="1.42578125" style="288" customWidth="1"/>
    <col min="9496" max="9496" width="4" style="288" customWidth="1"/>
    <col min="9497" max="9497" width="1.7109375" style="288" customWidth="1"/>
    <col min="9498" max="9498" width="4.140625" style="288" customWidth="1"/>
    <col min="9499" max="9499" width="0.85546875" style="288" customWidth="1"/>
    <col min="9500" max="9500" width="4.140625" style="288" customWidth="1"/>
    <col min="9501" max="9735" width="7.28515625" style="288"/>
    <col min="9736" max="9736" width="15" style="288" customWidth="1"/>
    <col min="9737" max="9737" width="16.7109375" style="288" customWidth="1"/>
    <col min="9738" max="9748" width="2.28515625" style="288" customWidth="1"/>
    <col min="9749" max="9749" width="18.85546875" style="288" customWidth="1"/>
    <col min="9750" max="9750" width="4" style="288" customWidth="1"/>
    <col min="9751" max="9751" width="1.42578125" style="288" customWidth="1"/>
    <col min="9752" max="9752" width="4" style="288" customWidth="1"/>
    <col min="9753" max="9753" width="1.7109375" style="288" customWidth="1"/>
    <col min="9754" max="9754" width="4.140625" style="288" customWidth="1"/>
    <col min="9755" max="9755" width="0.85546875" style="288" customWidth="1"/>
    <col min="9756" max="9756" width="4.140625" style="288" customWidth="1"/>
    <col min="9757" max="9991" width="7.28515625" style="288"/>
    <col min="9992" max="9992" width="15" style="288" customWidth="1"/>
    <col min="9993" max="9993" width="16.7109375" style="288" customWidth="1"/>
    <col min="9994" max="10004" width="2.28515625" style="288" customWidth="1"/>
    <col min="10005" max="10005" width="18.85546875" style="288" customWidth="1"/>
    <col min="10006" max="10006" width="4" style="288" customWidth="1"/>
    <col min="10007" max="10007" width="1.42578125" style="288" customWidth="1"/>
    <col min="10008" max="10008" width="4" style="288" customWidth="1"/>
    <col min="10009" max="10009" width="1.7109375" style="288" customWidth="1"/>
    <col min="10010" max="10010" width="4.140625" style="288" customWidth="1"/>
    <col min="10011" max="10011" width="0.85546875" style="288" customWidth="1"/>
    <col min="10012" max="10012" width="4.140625" style="288" customWidth="1"/>
    <col min="10013" max="10247" width="7.28515625" style="288"/>
    <col min="10248" max="10248" width="15" style="288" customWidth="1"/>
    <col min="10249" max="10249" width="16.7109375" style="288" customWidth="1"/>
    <col min="10250" max="10260" width="2.28515625" style="288" customWidth="1"/>
    <col min="10261" max="10261" width="18.85546875" style="288" customWidth="1"/>
    <col min="10262" max="10262" width="4" style="288" customWidth="1"/>
    <col min="10263" max="10263" width="1.42578125" style="288" customWidth="1"/>
    <col min="10264" max="10264" width="4" style="288" customWidth="1"/>
    <col min="10265" max="10265" width="1.7109375" style="288" customWidth="1"/>
    <col min="10266" max="10266" width="4.140625" style="288" customWidth="1"/>
    <col min="10267" max="10267" width="0.85546875" style="288" customWidth="1"/>
    <col min="10268" max="10268" width="4.140625" style="288" customWidth="1"/>
    <col min="10269" max="10503" width="7.28515625" style="288"/>
    <col min="10504" max="10504" width="15" style="288" customWidth="1"/>
    <col min="10505" max="10505" width="16.7109375" style="288" customWidth="1"/>
    <col min="10506" max="10516" width="2.28515625" style="288" customWidth="1"/>
    <col min="10517" max="10517" width="18.85546875" style="288" customWidth="1"/>
    <col min="10518" max="10518" width="4" style="288" customWidth="1"/>
    <col min="10519" max="10519" width="1.42578125" style="288" customWidth="1"/>
    <col min="10520" max="10520" width="4" style="288" customWidth="1"/>
    <col min="10521" max="10521" width="1.7109375" style="288" customWidth="1"/>
    <col min="10522" max="10522" width="4.140625" style="288" customWidth="1"/>
    <col min="10523" max="10523" width="0.85546875" style="288" customWidth="1"/>
    <col min="10524" max="10524" width="4.140625" style="288" customWidth="1"/>
    <col min="10525" max="10759" width="7.28515625" style="288"/>
    <col min="10760" max="10760" width="15" style="288" customWidth="1"/>
    <col min="10761" max="10761" width="16.7109375" style="288" customWidth="1"/>
    <col min="10762" max="10772" width="2.28515625" style="288" customWidth="1"/>
    <col min="10773" max="10773" width="18.85546875" style="288" customWidth="1"/>
    <col min="10774" max="10774" width="4" style="288" customWidth="1"/>
    <col min="10775" max="10775" width="1.42578125" style="288" customWidth="1"/>
    <col min="10776" max="10776" width="4" style="288" customWidth="1"/>
    <col min="10777" max="10777" width="1.7109375" style="288" customWidth="1"/>
    <col min="10778" max="10778" width="4.140625" style="288" customWidth="1"/>
    <col min="10779" max="10779" width="0.85546875" style="288" customWidth="1"/>
    <col min="10780" max="10780" width="4.140625" style="288" customWidth="1"/>
    <col min="10781" max="11015" width="7.28515625" style="288"/>
    <col min="11016" max="11016" width="15" style="288" customWidth="1"/>
    <col min="11017" max="11017" width="16.7109375" style="288" customWidth="1"/>
    <col min="11018" max="11028" width="2.28515625" style="288" customWidth="1"/>
    <col min="11029" max="11029" width="18.85546875" style="288" customWidth="1"/>
    <col min="11030" max="11030" width="4" style="288" customWidth="1"/>
    <col min="11031" max="11031" width="1.42578125" style="288" customWidth="1"/>
    <col min="11032" max="11032" width="4" style="288" customWidth="1"/>
    <col min="11033" max="11033" width="1.7109375" style="288" customWidth="1"/>
    <col min="11034" max="11034" width="4.140625" style="288" customWidth="1"/>
    <col min="11035" max="11035" width="0.85546875" style="288" customWidth="1"/>
    <col min="11036" max="11036" width="4.140625" style="288" customWidth="1"/>
    <col min="11037" max="11271" width="7.28515625" style="288"/>
    <col min="11272" max="11272" width="15" style="288" customWidth="1"/>
    <col min="11273" max="11273" width="16.7109375" style="288" customWidth="1"/>
    <col min="11274" max="11284" width="2.28515625" style="288" customWidth="1"/>
    <col min="11285" max="11285" width="18.85546875" style="288" customWidth="1"/>
    <col min="11286" max="11286" width="4" style="288" customWidth="1"/>
    <col min="11287" max="11287" width="1.42578125" style="288" customWidth="1"/>
    <col min="11288" max="11288" width="4" style="288" customWidth="1"/>
    <col min="11289" max="11289" width="1.7109375" style="288" customWidth="1"/>
    <col min="11290" max="11290" width="4.140625" style="288" customWidth="1"/>
    <col min="11291" max="11291" width="0.85546875" style="288" customWidth="1"/>
    <col min="11292" max="11292" width="4.140625" style="288" customWidth="1"/>
    <col min="11293" max="11527" width="7.28515625" style="288"/>
    <col min="11528" max="11528" width="15" style="288" customWidth="1"/>
    <col min="11529" max="11529" width="16.7109375" style="288" customWidth="1"/>
    <col min="11530" max="11540" width="2.28515625" style="288" customWidth="1"/>
    <col min="11541" max="11541" width="18.85546875" style="288" customWidth="1"/>
    <col min="11542" max="11542" width="4" style="288" customWidth="1"/>
    <col min="11543" max="11543" width="1.42578125" style="288" customWidth="1"/>
    <col min="11544" max="11544" width="4" style="288" customWidth="1"/>
    <col min="11545" max="11545" width="1.7109375" style="288" customWidth="1"/>
    <col min="11546" max="11546" width="4.140625" style="288" customWidth="1"/>
    <col min="11547" max="11547" width="0.85546875" style="288" customWidth="1"/>
    <col min="11548" max="11548" width="4.140625" style="288" customWidth="1"/>
    <col min="11549" max="11783" width="7.28515625" style="288"/>
    <col min="11784" max="11784" width="15" style="288" customWidth="1"/>
    <col min="11785" max="11785" width="16.7109375" style="288" customWidth="1"/>
    <col min="11786" max="11796" width="2.28515625" style="288" customWidth="1"/>
    <col min="11797" max="11797" width="18.85546875" style="288" customWidth="1"/>
    <col min="11798" max="11798" width="4" style="288" customWidth="1"/>
    <col min="11799" max="11799" width="1.42578125" style="288" customWidth="1"/>
    <col min="11800" max="11800" width="4" style="288" customWidth="1"/>
    <col min="11801" max="11801" width="1.7109375" style="288" customWidth="1"/>
    <col min="11802" max="11802" width="4.140625" style="288" customWidth="1"/>
    <col min="11803" max="11803" width="0.85546875" style="288" customWidth="1"/>
    <col min="11804" max="11804" width="4.140625" style="288" customWidth="1"/>
    <col min="11805" max="12039" width="7.28515625" style="288"/>
    <col min="12040" max="12040" width="15" style="288" customWidth="1"/>
    <col min="12041" max="12041" width="16.7109375" style="288" customWidth="1"/>
    <col min="12042" max="12052" width="2.28515625" style="288" customWidth="1"/>
    <col min="12053" max="12053" width="18.85546875" style="288" customWidth="1"/>
    <col min="12054" max="12054" width="4" style="288" customWidth="1"/>
    <col min="12055" max="12055" width="1.42578125" style="288" customWidth="1"/>
    <col min="12056" max="12056" width="4" style="288" customWidth="1"/>
    <col min="12057" max="12057" width="1.7109375" style="288" customWidth="1"/>
    <col min="12058" max="12058" width="4.140625" style="288" customWidth="1"/>
    <col min="12059" max="12059" width="0.85546875" style="288" customWidth="1"/>
    <col min="12060" max="12060" width="4.140625" style="288" customWidth="1"/>
    <col min="12061" max="12295" width="7.28515625" style="288"/>
    <col min="12296" max="12296" width="15" style="288" customWidth="1"/>
    <col min="12297" max="12297" width="16.7109375" style="288" customWidth="1"/>
    <col min="12298" max="12308" width="2.28515625" style="288" customWidth="1"/>
    <col min="12309" max="12309" width="18.85546875" style="288" customWidth="1"/>
    <col min="12310" max="12310" width="4" style="288" customWidth="1"/>
    <col min="12311" max="12311" width="1.42578125" style="288" customWidth="1"/>
    <col min="12312" max="12312" width="4" style="288" customWidth="1"/>
    <col min="12313" max="12313" width="1.7109375" style="288" customWidth="1"/>
    <col min="12314" max="12314" width="4.140625" style="288" customWidth="1"/>
    <col min="12315" max="12315" width="0.85546875" style="288" customWidth="1"/>
    <col min="12316" max="12316" width="4.140625" style="288" customWidth="1"/>
    <col min="12317" max="12551" width="7.28515625" style="288"/>
    <col min="12552" max="12552" width="15" style="288" customWidth="1"/>
    <col min="12553" max="12553" width="16.7109375" style="288" customWidth="1"/>
    <col min="12554" max="12564" width="2.28515625" style="288" customWidth="1"/>
    <col min="12565" max="12565" width="18.85546875" style="288" customWidth="1"/>
    <col min="12566" max="12566" width="4" style="288" customWidth="1"/>
    <col min="12567" max="12567" width="1.42578125" style="288" customWidth="1"/>
    <col min="12568" max="12568" width="4" style="288" customWidth="1"/>
    <col min="12569" max="12569" width="1.7109375" style="288" customWidth="1"/>
    <col min="12570" max="12570" width="4.140625" style="288" customWidth="1"/>
    <col min="12571" max="12571" width="0.85546875" style="288" customWidth="1"/>
    <col min="12572" max="12572" width="4.140625" style="288" customWidth="1"/>
    <col min="12573" max="12807" width="7.28515625" style="288"/>
    <col min="12808" max="12808" width="15" style="288" customWidth="1"/>
    <col min="12809" max="12809" width="16.7109375" style="288" customWidth="1"/>
    <col min="12810" max="12820" width="2.28515625" style="288" customWidth="1"/>
    <col min="12821" max="12821" width="18.85546875" style="288" customWidth="1"/>
    <col min="12822" max="12822" width="4" style="288" customWidth="1"/>
    <col min="12823" max="12823" width="1.42578125" style="288" customWidth="1"/>
    <col min="12824" max="12824" width="4" style="288" customWidth="1"/>
    <col min="12825" max="12825" width="1.7109375" style="288" customWidth="1"/>
    <col min="12826" max="12826" width="4.140625" style="288" customWidth="1"/>
    <col min="12827" max="12827" width="0.85546875" style="288" customWidth="1"/>
    <col min="12828" max="12828" width="4.140625" style="288" customWidth="1"/>
    <col min="12829" max="13063" width="7.28515625" style="288"/>
    <col min="13064" max="13064" width="15" style="288" customWidth="1"/>
    <col min="13065" max="13065" width="16.7109375" style="288" customWidth="1"/>
    <col min="13066" max="13076" width="2.28515625" style="288" customWidth="1"/>
    <col min="13077" max="13077" width="18.85546875" style="288" customWidth="1"/>
    <col min="13078" max="13078" width="4" style="288" customWidth="1"/>
    <col min="13079" max="13079" width="1.42578125" style="288" customWidth="1"/>
    <col min="13080" max="13080" width="4" style="288" customWidth="1"/>
    <col min="13081" max="13081" width="1.7109375" style="288" customWidth="1"/>
    <col min="13082" max="13082" width="4.140625" style="288" customWidth="1"/>
    <col min="13083" max="13083" width="0.85546875" style="288" customWidth="1"/>
    <col min="13084" max="13084" width="4.140625" style="288" customWidth="1"/>
    <col min="13085" max="13319" width="7.28515625" style="288"/>
    <col min="13320" max="13320" width="15" style="288" customWidth="1"/>
    <col min="13321" max="13321" width="16.7109375" style="288" customWidth="1"/>
    <col min="13322" max="13332" width="2.28515625" style="288" customWidth="1"/>
    <col min="13333" max="13333" width="18.85546875" style="288" customWidth="1"/>
    <col min="13334" max="13334" width="4" style="288" customWidth="1"/>
    <col min="13335" max="13335" width="1.42578125" style="288" customWidth="1"/>
    <col min="13336" max="13336" width="4" style="288" customWidth="1"/>
    <col min="13337" max="13337" width="1.7109375" style="288" customWidth="1"/>
    <col min="13338" max="13338" width="4.140625" style="288" customWidth="1"/>
    <col min="13339" max="13339" width="0.85546875" style="288" customWidth="1"/>
    <col min="13340" max="13340" width="4.140625" style="288" customWidth="1"/>
    <col min="13341" max="13575" width="7.28515625" style="288"/>
    <col min="13576" max="13576" width="15" style="288" customWidth="1"/>
    <col min="13577" max="13577" width="16.7109375" style="288" customWidth="1"/>
    <col min="13578" max="13588" width="2.28515625" style="288" customWidth="1"/>
    <col min="13589" max="13589" width="18.85546875" style="288" customWidth="1"/>
    <col min="13590" max="13590" width="4" style="288" customWidth="1"/>
    <col min="13591" max="13591" width="1.42578125" style="288" customWidth="1"/>
    <col min="13592" max="13592" width="4" style="288" customWidth="1"/>
    <col min="13593" max="13593" width="1.7109375" style="288" customWidth="1"/>
    <col min="13594" max="13594" width="4.140625" style="288" customWidth="1"/>
    <col min="13595" max="13595" width="0.85546875" style="288" customWidth="1"/>
    <col min="13596" max="13596" width="4.140625" style="288" customWidth="1"/>
    <col min="13597" max="13831" width="7.28515625" style="288"/>
    <col min="13832" max="13832" width="15" style="288" customWidth="1"/>
    <col min="13833" max="13833" width="16.7109375" style="288" customWidth="1"/>
    <col min="13834" max="13844" width="2.28515625" style="288" customWidth="1"/>
    <col min="13845" max="13845" width="18.85546875" style="288" customWidth="1"/>
    <col min="13846" max="13846" width="4" style="288" customWidth="1"/>
    <col min="13847" max="13847" width="1.42578125" style="288" customWidth="1"/>
    <col min="13848" max="13848" width="4" style="288" customWidth="1"/>
    <col min="13849" max="13849" width="1.7109375" style="288" customWidth="1"/>
    <col min="13850" max="13850" width="4.140625" style="288" customWidth="1"/>
    <col min="13851" max="13851" width="0.85546875" style="288" customWidth="1"/>
    <col min="13852" max="13852" width="4.140625" style="288" customWidth="1"/>
    <col min="13853" max="14087" width="7.28515625" style="288"/>
    <col min="14088" max="14088" width="15" style="288" customWidth="1"/>
    <col min="14089" max="14089" width="16.7109375" style="288" customWidth="1"/>
    <col min="14090" max="14100" width="2.28515625" style="288" customWidth="1"/>
    <col min="14101" max="14101" width="18.85546875" style="288" customWidth="1"/>
    <col min="14102" max="14102" width="4" style="288" customWidth="1"/>
    <col min="14103" max="14103" width="1.42578125" style="288" customWidth="1"/>
    <col min="14104" max="14104" width="4" style="288" customWidth="1"/>
    <col min="14105" max="14105" width="1.7109375" style="288" customWidth="1"/>
    <col min="14106" max="14106" width="4.140625" style="288" customWidth="1"/>
    <col min="14107" max="14107" width="0.85546875" style="288" customWidth="1"/>
    <col min="14108" max="14108" width="4.140625" style="288" customWidth="1"/>
    <col min="14109" max="14343" width="7.28515625" style="288"/>
    <col min="14344" max="14344" width="15" style="288" customWidth="1"/>
    <col min="14345" max="14345" width="16.7109375" style="288" customWidth="1"/>
    <col min="14346" max="14356" width="2.28515625" style="288" customWidth="1"/>
    <col min="14357" max="14357" width="18.85546875" style="288" customWidth="1"/>
    <col min="14358" max="14358" width="4" style="288" customWidth="1"/>
    <col min="14359" max="14359" width="1.42578125" style="288" customWidth="1"/>
    <col min="14360" max="14360" width="4" style="288" customWidth="1"/>
    <col min="14361" max="14361" width="1.7109375" style="288" customWidth="1"/>
    <col min="14362" max="14362" width="4.140625" style="288" customWidth="1"/>
    <col min="14363" max="14363" width="0.85546875" style="288" customWidth="1"/>
    <col min="14364" max="14364" width="4.140625" style="288" customWidth="1"/>
    <col min="14365" max="14599" width="7.28515625" style="288"/>
    <col min="14600" max="14600" width="15" style="288" customWidth="1"/>
    <col min="14601" max="14601" width="16.7109375" style="288" customWidth="1"/>
    <col min="14602" max="14612" width="2.28515625" style="288" customWidth="1"/>
    <col min="14613" max="14613" width="18.85546875" style="288" customWidth="1"/>
    <col min="14614" max="14614" width="4" style="288" customWidth="1"/>
    <col min="14615" max="14615" width="1.42578125" style="288" customWidth="1"/>
    <col min="14616" max="14616" width="4" style="288" customWidth="1"/>
    <col min="14617" max="14617" width="1.7109375" style="288" customWidth="1"/>
    <col min="14618" max="14618" width="4.140625" style="288" customWidth="1"/>
    <col min="14619" max="14619" width="0.85546875" style="288" customWidth="1"/>
    <col min="14620" max="14620" width="4.140625" style="288" customWidth="1"/>
    <col min="14621" max="14855" width="7.28515625" style="288"/>
    <col min="14856" max="14856" width="15" style="288" customWidth="1"/>
    <col min="14857" max="14857" width="16.7109375" style="288" customWidth="1"/>
    <col min="14858" max="14868" width="2.28515625" style="288" customWidth="1"/>
    <col min="14869" max="14869" width="18.85546875" style="288" customWidth="1"/>
    <col min="14870" max="14870" width="4" style="288" customWidth="1"/>
    <col min="14871" max="14871" width="1.42578125" style="288" customWidth="1"/>
    <col min="14872" max="14872" width="4" style="288" customWidth="1"/>
    <col min="14873" max="14873" width="1.7109375" style="288" customWidth="1"/>
    <col min="14874" max="14874" width="4.140625" style="288" customWidth="1"/>
    <col min="14875" max="14875" width="0.85546875" style="288" customWidth="1"/>
    <col min="14876" max="14876" width="4.140625" style="288" customWidth="1"/>
    <col min="14877" max="15111" width="7.28515625" style="288"/>
    <col min="15112" max="15112" width="15" style="288" customWidth="1"/>
    <col min="15113" max="15113" width="16.7109375" style="288" customWidth="1"/>
    <col min="15114" max="15124" width="2.28515625" style="288" customWidth="1"/>
    <col min="15125" max="15125" width="18.85546875" style="288" customWidth="1"/>
    <col min="15126" max="15126" width="4" style="288" customWidth="1"/>
    <col min="15127" max="15127" width="1.42578125" style="288" customWidth="1"/>
    <col min="15128" max="15128" width="4" style="288" customWidth="1"/>
    <col min="15129" max="15129" width="1.7109375" style="288" customWidth="1"/>
    <col min="15130" max="15130" width="4.140625" style="288" customWidth="1"/>
    <col min="15131" max="15131" width="0.85546875" style="288" customWidth="1"/>
    <col min="15132" max="15132" width="4.140625" style="288" customWidth="1"/>
    <col min="15133" max="15367" width="7.28515625" style="288"/>
    <col min="15368" max="15368" width="15" style="288" customWidth="1"/>
    <col min="15369" max="15369" width="16.7109375" style="288" customWidth="1"/>
    <col min="15370" max="15380" width="2.28515625" style="288" customWidth="1"/>
    <col min="15381" max="15381" width="18.85546875" style="288" customWidth="1"/>
    <col min="15382" max="15382" width="4" style="288" customWidth="1"/>
    <col min="15383" max="15383" width="1.42578125" style="288" customWidth="1"/>
    <col min="15384" max="15384" width="4" style="288" customWidth="1"/>
    <col min="15385" max="15385" width="1.7109375" style="288" customWidth="1"/>
    <col min="15386" max="15386" width="4.140625" style="288" customWidth="1"/>
    <col min="15387" max="15387" width="0.85546875" style="288" customWidth="1"/>
    <col min="15388" max="15388" width="4.140625" style="288" customWidth="1"/>
    <col min="15389" max="15623" width="7.28515625" style="288"/>
    <col min="15624" max="15624" width="15" style="288" customWidth="1"/>
    <col min="15625" max="15625" width="16.7109375" style="288" customWidth="1"/>
    <col min="15626" max="15636" width="2.28515625" style="288" customWidth="1"/>
    <col min="15637" max="15637" width="18.85546875" style="288" customWidth="1"/>
    <col min="15638" max="15638" width="4" style="288" customWidth="1"/>
    <col min="15639" max="15639" width="1.42578125" style="288" customWidth="1"/>
    <col min="15640" max="15640" width="4" style="288" customWidth="1"/>
    <col min="15641" max="15641" width="1.7109375" style="288" customWidth="1"/>
    <col min="15642" max="15642" width="4.140625" style="288" customWidth="1"/>
    <col min="15643" max="15643" width="0.85546875" style="288" customWidth="1"/>
    <col min="15644" max="15644" width="4.140625" style="288" customWidth="1"/>
    <col min="15645" max="15879" width="7.28515625" style="288"/>
    <col min="15880" max="15880" width="15" style="288" customWidth="1"/>
    <col min="15881" max="15881" width="16.7109375" style="288" customWidth="1"/>
    <col min="15882" max="15892" width="2.28515625" style="288" customWidth="1"/>
    <col min="15893" max="15893" width="18.85546875" style="288" customWidth="1"/>
    <col min="15894" max="15894" width="4" style="288" customWidth="1"/>
    <col min="15895" max="15895" width="1.42578125" style="288" customWidth="1"/>
    <col min="15896" max="15896" width="4" style="288" customWidth="1"/>
    <col min="15897" max="15897" width="1.7109375" style="288" customWidth="1"/>
    <col min="15898" max="15898" width="4.140625" style="288" customWidth="1"/>
    <col min="15899" max="15899" width="0.85546875" style="288" customWidth="1"/>
    <col min="15900" max="15900" width="4.140625" style="288" customWidth="1"/>
    <col min="15901" max="16135" width="7.28515625" style="288"/>
    <col min="16136" max="16136" width="15" style="288" customWidth="1"/>
    <col min="16137" max="16137" width="16.7109375" style="288" customWidth="1"/>
    <col min="16138" max="16148" width="2.28515625" style="288" customWidth="1"/>
    <col min="16149" max="16149" width="18.85546875" style="288" customWidth="1"/>
    <col min="16150" max="16150" width="4" style="288" customWidth="1"/>
    <col min="16151" max="16151" width="1.42578125" style="288" customWidth="1"/>
    <col min="16152" max="16152" width="4" style="288" customWidth="1"/>
    <col min="16153" max="16153" width="1.7109375" style="288" customWidth="1"/>
    <col min="16154" max="16154" width="4.140625" style="288" customWidth="1"/>
    <col min="16155" max="16155" width="0.85546875" style="288" customWidth="1"/>
    <col min="16156" max="16156" width="4.140625" style="288" customWidth="1"/>
    <col min="16157" max="16384" width="7.28515625" style="288"/>
  </cols>
  <sheetData>
    <row r="1" spans="1:33" s="285" customFormat="1">
      <c r="A1" s="290" t="s">
        <v>76</v>
      </c>
      <c r="B1" s="290"/>
      <c r="C1" s="288"/>
      <c r="D1" s="288"/>
      <c r="E1" s="288"/>
      <c r="F1" s="288"/>
      <c r="G1" s="288"/>
      <c r="Q1" s="282"/>
      <c r="R1" s="282"/>
      <c r="S1" s="282"/>
      <c r="T1" s="282"/>
      <c r="U1" s="282"/>
      <c r="V1" s="282"/>
      <c r="W1" s="282"/>
      <c r="Y1" s="282"/>
      <c r="Z1" s="282"/>
      <c r="AA1" s="282"/>
      <c r="AB1" s="282"/>
      <c r="AC1" s="282"/>
      <c r="AD1" s="282"/>
      <c r="AE1" s="282"/>
      <c r="AF1" s="282"/>
    </row>
    <row r="2" spans="1:33" s="285" customFormat="1">
      <c r="A2" s="290"/>
      <c r="B2" s="290"/>
      <c r="C2" s="288"/>
      <c r="D2" s="288"/>
      <c r="E2" s="288"/>
      <c r="F2" s="288"/>
      <c r="G2" s="288"/>
      <c r="Q2" s="282"/>
      <c r="R2" s="282"/>
      <c r="S2" s="282"/>
      <c r="T2" s="282"/>
      <c r="U2" s="282"/>
      <c r="V2" s="282"/>
      <c r="W2" s="282"/>
      <c r="Y2" s="282"/>
      <c r="Z2" s="282"/>
      <c r="AA2" s="282"/>
      <c r="AB2" s="282"/>
      <c r="AC2" s="282"/>
      <c r="AD2" s="282"/>
      <c r="AE2" s="282"/>
      <c r="AF2" s="282"/>
    </row>
    <row r="3" spans="1:33" s="285" customFormat="1">
      <c r="A3" s="281" t="s">
        <v>7</v>
      </c>
      <c r="B3" s="281"/>
      <c r="C3" s="281"/>
      <c r="D3" s="285" t="s">
        <v>482</v>
      </c>
      <c r="G3" s="285" t="s">
        <v>483</v>
      </c>
      <c r="Q3" s="282"/>
      <c r="R3" s="282"/>
      <c r="S3" s="282"/>
      <c r="T3" s="282"/>
      <c r="U3" s="282"/>
      <c r="V3" s="282"/>
      <c r="W3" s="282"/>
      <c r="Y3" s="282"/>
      <c r="Z3" s="282"/>
      <c r="AA3" s="282"/>
      <c r="AB3" s="282"/>
      <c r="AC3" s="282"/>
      <c r="AD3" s="282"/>
      <c r="AE3" s="282"/>
      <c r="AF3" s="282"/>
    </row>
    <row r="4" spans="1:33" s="285" customFormat="1">
      <c r="A4" s="281" t="s">
        <v>82</v>
      </c>
      <c r="B4" s="281"/>
      <c r="C4" s="281"/>
      <c r="D4" s="290" t="s">
        <v>170</v>
      </c>
      <c r="G4" s="290" t="s">
        <v>173</v>
      </c>
      <c r="Q4" s="290"/>
      <c r="T4" s="290"/>
      <c r="U4" s="282"/>
      <c r="V4" s="282"/>
      <c r="W4" s="282"/>
      <c r="Y4" s="282"/>
      <c r="Z4" s="282"/>
      <c r="AA4" s="282"/>
      <c r="AB4" s="282"/>
      <c r="AC4" s="282"/>
      <c r="AD4" s="282"/>
      <c r="AE4" s="282"/>
      <c r="AF4" s="282"/>
    </row>
    <row r="5" spans="1:33" s="285" customFormat="1">
      <c r="A5" s="281"/>
      <c r="B5" s="281"/>
      <c r="C5" s="281"/>
      <c r="D5" s="290" t="s">
        <v>171</v>
      </c>
      <c r="G5" s="290" t="s">
        <v>174</v>
      </c>
      <c r="Q5" s="290"/>
      <c r="T5" s="290"/>
      <c r="U5" s="282"/>
      <c r="V5" s="282"/>
      <c r="W5" s="282"/>
      <c r="Y5" s="282"/>
      <c r="Z5" s="282"/>
      <c r="AA5" s="282"/>
      <c r="AB5" s="282"/>
      <c r="AC5" s="282"/>
      <c r="AD5" s="282"/>
      <c r="AE5" s="282"/>
      <c r="AF5" s="282"/>
    </row>
    <row r="6" spans="1:33" s="285" customFormat="1">
      <c r="A6" s="281"/>
      <c r="B6" s="281"/>
      <c r="C6" s="281"/>
      <c r="D6" s="290" t="s">
        <v>172</v>
      </c>
      <c r="G6" s="290" t="s">
        <v>175</v>
      </c>
      <c r="Q6" s="290"/>
      <c r="T6" s="290"/>
      <c r="U6" s="444"/>
      <c r="V6" s="444"/>
      <c r="W6" s="444"/>
      <c r="Y6" s="444"/>
      <c r="Z6" s="444"/>
      <c r="AA6" s="444"/>
      <c r="AB6" s="444"/>
      <c r="AC6" s="444"/>
      <c r="AD6" s="444"/>
      <c r="AE6" s="444"/>
      <c r="AF6" s="444"/>
    </row>
    <row r="7" spans="1:33" s="285" customFormat="1">
      <c r="A7" s="281"/>
      <c r="B7" s="281"/>
      <c r="C7" s="281"/>
      <c r="D7" s="290"/>
      <c r="G7" s="290"/>
      <c r="Q7" s="282"/>
      <c r="R7" s="282"/>
      <c r="S7" s="282"/>
      <c r="T7" s="444"/>
      <c r="U7" s="444"/>
      <c r="V7" s="444"/>
      <c r="W7" s="444"/>
      <c r="Y7" s="444"/>
      <c r="Z7" s="444"/>
      <c r="AA7" s="444"/>
      <c r="AB7" s="444"/>
      <c r="AC7" s="444"/>
      <c r="AD7" s="444"/>
      <c r="AE7" s="444"/>
      <c r="AF7" s="444"/>
    </row>
    <row r="8" spans="1:33" s="285" customFormat="1">
      <c r="A8" s="281"/>
      <c r="B8" s="281"/>
      <c r="C8" s="281"/>
      <c r="D8" s="290"/>
      <c r="G8" s="290"/>
      <c r="Q8" s="282"/>
      <c r="R8" s="282"/>
      <c r="S8" s="282"/>
      <c r="T8" s="444"/>
      <c r="U8" s="444"/>
      <c r="V8" s="444"/>
      <c r="W8" s="444"/>
      <c r="Y8" s="444"/>
      <c r="Z8" s="444"/>
      <c r="AA8" s="444"/>
      <c r="AB8" s="444"/>
      <c r="AC8" s="444"/>
      <c r="AD8" s="444"/>
      <c r="AE8" s="444"/>
      <c r="AF8" s="444"/>
    </row>
    <row r="9" spans="1:33" s="285" customFormat="1">
      <c r="A9" s="281"/>
      <c r="B9" s="281"/>
      <c r="C9" s="281"/>
      <c r="D9" s="290"/>
      <c r="G9" s="290"/>
      <c r="Q9" s="282"/>
      <c r="R9" s="282"/>
      <c r="S9" s="282"/>
      <c r="T9" s="444"/>
      <c r="U9" s="444"/>
      <c r="V9" s="444"/>
      <c r="W9" s="444"/>
      <c r="Y9" s="444"/>
      <c r="Z9" s="444"/>
      <c r="AA9" s="444"/>
      <c r="AB9" s="444"/>
      <c r="AC9" s="444"/>
      <c r="AD9" s="444"/>
      <c r="AE9" s="444"/>
      <c r="AF9" s="444"/>
    </row>
    <row r="10" spans="1:33" s="285" customFormat="1">
      <c r="A10" s="281" t="s">
        <v>3</v>
      </c>
      <c r="B10" s="281"/>
      <c r="C10" s="281"/>
      <c r="D10" s="289">
        <f>Spielplan!C34</f>
        <v>43856</v>
      </c>
      <c r="Q10" s="282"/>
      <c r="R10" s="282"/>
      <c r="S10" s="282"/>
      <c r="T10" s="282"/>
      <c r="U10" s="282"/>
      <c r="V10" s="282"/>
      <c r="W10" s="282"/>
      <c r="Y10" s="282"/>
      <c r="Z10" s="282"/>
      <c r="AA10" s="282"/>
      <c r="AB10" s="282"/>
      <c r="AC10" s="282"/>
      <c r="AD10" s="282"/>
      <c r="AE10" s="282"/>
      <c r="AF10" s="282"/>
    </row>
    <row r="11" spans="1:33" s="285" customFormat="1">
      <c r="A11" s="281" t="s">
        <v>4</v>
      </c>
      <c r="B11" s="281"/>
      <c r="C11" s="281"/>
      <c r="D11" s="290" t="str">
        <f>Spielplan!G34</f>
        <v>Vaihingen/Enz?</v>
      </c>
      <c r="Q11" s="282"/>
      <c r="R11" s="282"/>
      <c r="S11" s="282"/>
      <c r="T11" s="282"/>
      <c r="U11" s="282"/>
      <c r="V11" s="282"/>
      <c r="W11" s="282"/>
      <c r="Y11" s="282"/>
      <c r="Z11" s="282"/>
      <c r="AA11" s="282"/>
      <c r="AB11" s="282"/>
      <c r="AC11" s="282"/>
      <c r="AD11" s="282"/>
      <c r="AE11" s="282"/>
      <c r="AF11" s="282"/>
    </row>
    <row r="12" spans="1:33" s="285" customFormat="1">
      <c r="A12" s="281" t="s">
        <v>6</v>
      </c>
      <c r="B12" s="281"/>
      <c r="C12" s="281"/>
      <c r="D12" s="290"/>
      <c r="Q12" s="282"/>
      <c r="R12" s="282"/>
      <c r="S12" s="282"/>
      <c r="T12" s="282"/>
      <c r="U12" s="282"/>
      <c r="V12" s="282"/>
      <c r="W12" s="282"/>
      <c r="Y12" s="282"/>
      <c r="Z12" s="282"/>
      <c r="AA12" s="282"/>
      <c r="AB12" s="282"/>
      <c r="AC12" s="282"/>
      <c r="AD12" s="282"/>
      <c r="AE12" s="282"/>
      <c r="AF12" s="282"/>
      <c r="AG12" s="291"/>
    </row>
    <row r="13" spans="1:33" s="285" customFormat="1">
      <c r="A13" s="281" t="s">
        <v>79</v>
      </c>
      <c r="B13" s="281"/>
      <c r="C13" s="281"/>
      <c r="D13" s="292">
        <f>Spielplan!E34</f>
        <v>0.41666666666666669</v>
      </c>
      <c r="Q13" s="282"/>
      <c r="R13" s="282"/>
      <c r="S13" s="282"/>
      <c r="T13" s="282"/>
      <c r="U13" s="282"/>
      <c r="V13" s="282"/>
      <c r="W13" s="282"/>
      <c r="Y13" s="282"/>
      <c r="Z13" s="282"/>
      <c r="AA13" s="282"/>
      <c r="AB13" s="282"/>
      <c r="AC13" s="282"/>
      <c r="AD13" s="282"/>
      <c r="AE13" s="282"/>
      <c r="AF13" s="282"/>
      <c r="AG13" s="443"/>
    </row>
    <row r="14" spans="1:33" s="285" customFormat="1">
      <c r="A14" s="281" t="s">
        <v>5</v>
      </c>
      <c r="B14" s="281"/>
      <c r="C14" s="281"/>
      <c r="D14" s="452" t="s">
        <v>153</v>
      </c>
      <c r="E14" s="452"/>
      <c r="F14" s="452"/>
      <c r="G14" s="452"/>
      <c r="H14" s="452"/>
      <c r="I14" s="452"/>
      <c r="J14" s="452"/>
      <c r="K14" s="452"/>
      <c r="L14" s="452"/>
      <c r="M14" s="452"/>
      <c r="N14" s="452"/>
      <c r="O14" s="452"/>
      <c r="P14" s="452"/>
      <c r="Q14" s="282"/>
      <c r="R14" s="282"/>
      <c r="S14" s="282"/>
      <c r="T14" s="282"/>
      <c r="U14" s="282"/>
      <c r="V14" s="282"/>
      <c r="W14" s="282"/>
      <c r="Y14" s="282"/>
      <c r="Z14" s="282"/>
      <c r="AA14" s="282"/>
      <c r="AB14" s="282"/>
      <c r="AC14" s="282"/>
      <c r="AD14" s="282"/>
      <c r="AE14" s="282"/>
      <c r="AF14" s="282"/>
    </row>
    <row r="15" spans="1:33" s="285" customFormat="1">
      <c r="A15" s="281" t="s">
        <v>88</v>
      </c>
      <c r="B15" s="281"/>
      <c r="C15" s="281"/>
      <c r="E15" s="284"/>
      <c r="Q15" s="282"/>
      <c r="R15" s="282"/>
      <c r="S15" s="282"/>
      <c r="T15" s="282"/>
      <c r="U15" s="282"/>
      <c r="V15" s="282"/>
      <c r="W15" s="282"/>
      <c r="Y15" s="282"/>
      <c r="Z15" s="282"/>
      <c r="AA15" s="282"/>
      <c r="AB15" s="282"/>
      <c r="AC15" s="282"/>
      <c r="AD15" s="282"/>
      <c r="AE15" s="282"/>
      <c r="AF15" s="282"/>
    </row>
    <row r="16" spans="1:33" s="290" customFormat="1">
      <c r="A16" s="294"/>
      <c r="B16" s="294"/>
      <c r="C16" s="294"/>
      <c r="D16" s="282"/>
      <c r="E16" s="284"/>
      <c r="F16" s="282"/>
      <c r="G16" s="282"/>
      <c r="H16" s="282"/>
      <c r="I16" s="282"/>
      <c r="J16" s="282"/>
      <c r="K16" s="282"/>
      <c r="L16" s="282"/>
      <c r="M16" s="282"/>
      <c r="N16" s="282"/>
      <c r="O16" s="282"/>
      <c r="P16" s="282"/>
      <c r="Q16" s="282"/>
      <c r="R16" s="282"/>
      <c r="S16" s="282"/>
      <c r="T16" s="444"/>
      <c r="U16" s="444"/>
      <c r="V16" s="444"/>
      <c r="W16" s="444"/>
      <c r="Y16" s="444"/>
      <c r="Z16" s="444"/>
      <c r="AA16" s="444"/>
      <c r="AB16" s="444"/>
      <c r="AC16" s="444"/>
      <c r="AD16" s="444"/>
      <c r="AE16" s="444"/>
      <c r="AF16" s="444"/>
    </row>
    <row r="17" spans="1:46" s="290" customFormat="1" ht="15.75" customHeight="1">
      <c r="A17" s="295" t="s">
        <v>397</v>
      </c>
      <c r="B17" s="295" t="s">
        <v>398</v>
      </c>
      <c r="C17" s="295" t="s">
        <v>80</v>
      </c>
      <c r="D17" s="282" t="s">
        <v>8</v>
      </c>
      <c r="E17" s="284"/>
      <c r="F17" s="285" t="s">
        <v>9</v>
      </c>
      <c r="G17" s="282"/>
      <c r="H17" s="282"/>
      <c r="I17" s="282"/>
      <c r="J17" s="282"/>
      <c r="K17" s="282"/>
      <c r="L17" s="282"/>
      <c r="M17" s="282"/>
      <c r="N17" s="282"/>
      <c r="O17" s="282"/>
      <c r="P17" s="282" t="s">
        <v>10</v>
      </c>
      <c r="Q17" s="444"/>
      <c r="R17" s="282" t="s">
        <v>99</v>
      </c>
      <c r="S17" s="282"/>
      <c r="T17" s="444"/>
      <c r="U17" s="282"/>
      <c r="V17" s="282" t="s">
        <v>100</v>
      </c>
      <c r="W17" s="282"/>
      <c r="X17" s="282"/>
      <c r="Y17" s="282"/>
      <c r="Z17" s="282" t="s">
        <v>1</v>
      </c>
      <c r="AA17" s="282"/>
      <c r="AB17" s="282"/>
      <c r="AC17" s="282"/>
      <c r="AD17" s="453">
        <v>1.7361111111111112E-2</v>
      </c>
      <c r="AE17" s="282"/>
      <c r="AF17" s="282"/>
      <c r="AH17" s="288" t="s">
        <v>449</v>
      </c>
      <c r="AI17" s="454" t="s">
        <v>450</v>
      </c>
      <c r="AJ17" s="454" t="s">
        <v>451</v>
      </c>
      <c r="AK17" s="454"/>
      <c r="AL17" s="455" t="s">
        <v>452</v>
      </c>
      <c r="AM17" s="454" t="s">
        <v>453</v>
      </c>
      <c r="AN17" s="455" t="s">
        <v>454</v>
      </c>
      <c r="AO17" s="455" t="s">
        <v>455</v>
      </c>
      <c r="AP17" s="454" t="s">
        <v>456</v>
      </c>
      <c r="AQ17" s="455" t="s">
        <v>457</v>
      </c>
      <c r="AR17" s="455" t="s">
        <v>458</v>
      </c>
      <c r="AS17" s="455" t="s">
        <v>459</v>
      </c>
      <c r="AT17" s="288" t="s">
        <v>449</v>
      </c>
    </row>
    <row r="18" spans="1:46" s="290" customFormat="1">
      <c r="A18" s="294"/>
      <c r="B18" s="294"/>
      <c r="C18" s="294"/>
      <c r="D18" s="282"/>
      <c r="E18" s="284"/>
      <c r="F18" s="282"/>
      <c r="G18" s="282"/>
      <c r="H18" s="282"/>
      <c r="I18" s="282"/>
      <c r="J18" s="282"/>
      <c r="K18" s="282"/>
      <c r="L18" s="282"/>
      <c r="M18" s="282"/>
      <c r="N18" s="282"/>
      <c r="O18" s="282"/>
      <c r="P18" s="282"/>
      <c r="Q18" s="282"/>
      <c r="R18" s="282"/>
      <c r="S18" s="282"/>
      <c r="T18" s="282"/>
      <c r="U18" s="282"/>
      <c r="V18" s="282"/>
      <c r="W18" s="282"/>
      <c r="Y18" s="282"/>
      <c r="Z18" s="282"/>
      <c r="AA18" s="282"/>
      <c r="AB18" s="282"/>
      <c r="AC18" s="282"/>
      <c r="AD18" s="282"/>
      <c r="AE18" s="282"/>
      <c r="AF18" s="282"/>
      <c r="AH18" s="288" t="str">
        <f>$D$4</f>
        <v>1. ZR 1</v>
      </c>
      <c r="AI18" s="444">
        <f>Y19</f>
        <v>0</v>
      </c>
      <c r="AJ18" s="444">
        <f>Y22</f>
        <v>0</v>
      </c>
      <c r="AK18" s="444"/>
      <c r="AL18" s="282">
        <f>SUM(AI18:AJ18)</f>
        <v>0</v>
      </c>
      <c r="AM18" s="444">
        <f>Q19-S19+U19-W19+Q22-S22+U22-W22</f>
        <v>0</v>
      </c>
      <c r="AN18" s="282">
        <f>RANK(AL18,$AL$18:$AL$20)</f>
        <v>1</v>
      </c>
      <c r="AO18" s="282">
        <f>IF(AND($AL$18=$AL$19,$AL$18=$AL$20),RANK(AM18,$AM$18:$AM$20),"")</f>
        <v>1</v>
      </c>
      <c r="AP18" s="444" t="str">
        <f>IF(AND($AN$18=$AN$19,$AN$18=$AN$20),"",IF(AN18=AN19,SUM(Q19-S19+U19-W19),IF(AN18=AN20,SUM(Q22-S22+U22-W22),"")))</f>
        <v/>
      </c>
      <c r="AQ18" s="282" t="str">
        <f>IF(AP18="","",RANK(AP18,$AP$18:$AP$20))</f>
        <v/>
      </c>
      <c r="AR18" s="282" t="str">
        <f>IF(OR(AQ18="",AND(AQ18&lt;&gt;AQ19,AQ18&lt;&gt;AQ20)),"",IF(AQ18=AQ19,RANK(AM18,($AM$18,$AM$19)),IF(AQ18=AQ20,RANK(AM18,($AM$18,$AM$20)))))</f>
        <v/>
      </c>
      <c r="AS18" s="282">
        <f>IF(AND(AR18="",AQ18="",AO18=""),AN18,IF(AO18&lt;&gt;"",AO18,IF(AND(AQ18&lt;&gt;AQ19,AQ18&lt;&gt;AQ20),IF(AN18=1,AQ18,AQ18+"1"),IF(AN18=1,AR18,AR18+"1"))))</f>
        <v>1</v>
      </c>
      <c r="AT18" s="288" t="str">
        <f>$D$4</f>
        <v>1. ZR 1</v>
      </c>
    </row>
    <row r="19" spans="1:46">
      <c r="A19" s="317">
        <f>LLM!A52+1</f>
        <v>129</v>
      </c>
      <c r="B19" s="444">
        <v>1</v>
      </c>
      <c r="C19" s="444">
        <v>1</v>
      </c>
      <c r="D19" s="290" t="str">
        <f>$D$4</f>
        <v>1. ZR 1</v>
      </c>
      <c r="E19" s="443" t="s">
        <v>2</v>
      </c>
      <c r="F19" s="290" t="str">
        <f>$D$5</f>
        <v>2. ZR 2</v>
      </c>
      <c r="G19" s="290"/>
      <c r="O19" s="443"/>
      <c r="P19" s="290" t="str">
        <f>$D$6</f>
        <v>3. ZR 1</v>
      </c>
      <c r="Q19" s="299"/>
      <c r="R19" s="444" t="s">
        <v>2</v>
      </c>
      <c r="S19" s="299"/>
      <c r="U19" s="299"/>
      <c r="V19" s="444" t="s">
        <v>2</v>
      </c>
      <c r="W19" s="299"/>
      <c r="Y19" s="444">
        <f>IF($Q19&gt;$S19,(IF($U19&gt;$W19,2,1)),(IF($U19&gt;$W19,1,0)))</f>
        <v>0</v>
      </c>
      <c r="Z19" s="444" t="s">
        <v>2</v>
      </c>
      <c r="AA19" s="444">
        <f>IF($Q19&lt;$S19,(IF($U19&lt;$W19,2,1)),(IF($U19&lt;$W19,1,0)))</f>
        <v>0</v>
      </c>
      <c r="AC19" s="456">
        <f>$D$10</f>
        <v>43856</v>
      </c>
      <c r="AD19" s="457">
        <f>$D$13</f>
        <v>0.41666666666666669</v>
      </c>
      <c r="AE19" s="444" t="str">
        <f>$D$11</f>
        <v>Vaihingen/Enz?</v>
      </c>
      <c r="AH19" s="288" t="str">
        <f>$D$5</f>
        <v>2. ZR 2</v>
      </c>
      <c r="AI19" s="444">
        <f>AA19</f>
        <v>0</v>
      </c>
      <c r="AJ19" s="444">
        <f>Y25</f>
        <v>0</v>
      </c>
      <c r="AK19" s="444"/>
      <c r="AL19" s="282">
        <f>SUM(AI19:AJ19)</f>
        <v>0</v>
      </c>
      <c r="AM19" s="444">
        <f>S19-Q19+W19-U19+Q25-S25+U25-W25</f>
        <v>0</v>
      </c>
      <c r="AN19" s="282">
        <f>RANK(AL19,$AL$18:$AL$20)</f>
        <v>1</v>
      </c>
      <c r="AO19" s="282">
        <f>IF(AND($AL$18=$AL$19,$AL$18=$AL$20),RANK(AM19,$AM$18:$AM$20),"")</f>
        <v>1</v>
      </c>
      <c r="AP19" s="444" t="str">
        <f>IF(AND($AN$18=$AN$19,$AN$18=$AN$20),"",IF(AN19=AN18,SUM(S19-Q19+W19-U19),IF(AN19=AN20,SUM(Q25-S25+U25-W25),"")))</f>
        <v/>
      </c>
      <c r="AQ19" s="282" t="str">
        <f>IF(AP19="","",RANK(AP19,$AP$18:$AP$20))</f>
        <v/>
      </c>
      <c r="AR19" s="282" t="str">
        <f>IF(OR(AQ19="",AND(AQ19&lt;&gt;AQ20,AQ19&lt;&gt;AQ18)),"",IF(AQ19=AQ20,RANK(AM19,($AM$19:$AM$20)),IF(AQ19=AQ18,RANK(AM19,($AM$19,$AM$18)))))</f>
        <v/>
      </c>
      <c r="AS19" s="282">
        <f>IF(AND(AR19="",AQ19="",AO19=""),AN19,IF(AO19&lt;&gt;"",AO19,IF(AND(AQ19&lt;&gt;AQ20,AQ19&lt;&gt;AQ18),IF(AN19=1,AQ19,AQ19+"1"),IF(AN19=1,AR19,AR19+"1"))))</f>
        <v>1</v>
      </c>
      <c r="AT19" s="288" t="str">
        <f>$D$5</f>
        <v>2. ZR 2</v>
      </c>
    </row>
    <row r="20" spans="1:46">
      <c r="A20" s="317">
        <f>A19+1</f>
        <v>130</v>
      </c>
      <c r="B20" s="444">
        <f>B19+1</f>
        <v>2</v>
      </c>
      <c r="C20" s="444">
        <v>1</v>
      </c>
      <c r="D20" s="290" t="str">
        <f>$G$6</f>
        <v>3. ZR 2</v>
      </c>
      <c r="E20" s="443" t="s">
        <v>2</v>
      </c>
      <c r="F20" s="290" t="str">
        <f>$G$5</f>
        <v>2. ZR 1</v>
      </c>
      <c r="G20" s="290"/>
      <c r="O20" s="443"/>
      <c r="P20" s="290" t="str">
        <f>$G$4</f>
        <v>1. ZR 2</v>
      </c>
      <c r="Q20" s="299"/>
      <c r="R20" s="444" t="s">
        <v>2</v>
      </c>
      <c r="S20" s="299"/>
      <c r="U20" s="299"/>
      <c r="V20" s="444" t="s">
        <v>2</v>
      </c>
      <c r="W20" s="299"/>
      <c r="Y20" s="444">
        <f>IF($Q20&gt;$S20,(IF($U20&gt;$W20,2,1)),(IF($U20&gt;$W20,1,0)))</f>
        <v>0</v>
      </c>
      <c r="Z20" s="444" t="s">
        <v>2</v>
      </c>
      <c r="AA20" s="444">
        <f>IF($Q20&lt;$S20,(IF($U20&lt;$W20,2,1)),(IF($U20&lt;$W20,1,0)))</f>
        <v>0</v>
      </c>
      <c r="AC20" s="456">
        <f>$D$10</f>
        <v>43856</v>
      </c>
      <c r="AD20" s="457">
        <f>AD19+$AD$17</f>
        <v>0.43402777777777779</v>
      </c>
      <c r="AE20" s="444" t="str">
        <f>$D$11</f>
        <v>Vaihingen/Enz?</v>
      </c>
      <c r="AH20" s="288" t="str">
        <f>$D$6</f>
        <v>3. ZR 1</v>
      </c>
      <c r="AI20" s="444">
        <f>AA22</f>
        <v>0</v>
      </c>
      <c r="AJ20" s="444">
        <f>AA25</f>
        <v>0</v>
      </c>
      <c r="AK20" s="444"/>
      <c r="AL20" s="282">
        <f>SUM(AI20:AJ20)</f>
        <v>0</v>
      </c>
      <c r="AM20" s="444">
        <f>S22-Q22+W22-U22+S25-Q25+W25-U25</f>
        <v>0</v>
      </c>
      <c r="AN20" s="282">
        <f>RANK(AL20,$AL$18:$AL$20)</f>
        <v>1</v>
      </c>
      <c r="AO20" s="282">
        <f>IF(AND($AL$18=$AL$19,$AL$18=$AL$20),RANK(AM20,$AM$18:$AM$20),"")</f>
        <v>1</v>
      </c>
      <c r="AP20" s="444" t="str">
        <f>IF(AND($AN$18=$AN$19,$AN$18=$AN$20),"",IF(AN20=AN19,SUM(S25-Q25+W25-U25),IF(AN20=AN18,SUM(S22-Q22+W22-U22),"")))</f>
        <v/>
      </c>
      <c r="AQ20" s="282" t="str">
        <f>IF(AP20="","",RANK(AP20,$AP$18:$AP$20))</f>
        <v/>
      </c>
      <c r="AR20" s="282" t="str">
        <f>IF(OR(AQ20="",AND(AQ20&lt;&gt;AQ19,AQ20&lt;&gt;AQ18)),"",IF(AQ20=AQ18,RANK(AM20,($AM$20,$AM$18)),IF(AQ20=AQ19,RANK(AM20,($AM$20,$AM$19)))))</f>
        <v/>
      </c>
      <c r="AS20" s="282">
        <f>IF(AND(AR20="",AQ20="",AO20=""),AN20,IF(AO20&lt;&gt;"",AO20,IF(AND(AQ20&lt;&gt;AQ19,AQ20&lt;&gt;AQ18),IF(AN20=1,AQ20,AQ20+"1"),IF(AN20=1,AR20,AR20+"1"))))</f>
        <v>1</v>
      </c>
      <c r="AT20" s="288" t="str">
        <f>$D$6</f>
        <v>3. ZR 1</v>
      </c>
    </row>
    <row r="21" spans="1:46">
      <c r="A21" s="444"/>
      <c r="B21" s="444"/>
      <c r="C21" s="444"/>
      <c r="D21" s="443"/>
      <c r="E21" s="443"/>
      <c r="F21" s="443"/>
      <c r="G21" s="443"/>
      <c r="H21" s="443"/>
      <c r="I21" s="443"/>
      <c r="J21" s="443"/>
      <c r="K21" s="443"/>
      <c r="L21" s="443"/>
      <c r="M21" s="443"/>
      <c r="N21" s="443"/>
      <c r="O21" s="443"/>
      <c r="P21" s="443"/>
      <c r="AI21" s="444"/>
      <c r="AJ21" s="444"/>
      <c r="AK21" s="444"/>
      <c r="AL21" s="282"/>
      <c r="AM21" s="444"/>
      <c r="AN21" s="282"/>
      <c r="AO21" s="282"/>
      <c r="AP21" s="444"/>
      <c r="AQ21" s="282"/>
      <c r="AR21" s="282"/>
      <c r="AS21" s="282"/>
    </row>
    <row r="22" spans="1:46">
      <c r="A22" s="444">
        <f>A20+1</f>
        <v>131</v>
      </c>
      <c r="B22" s="444">
        <f>B20+1</f>
        <v>3</v>
      </c>
      <c r="C22" s="444">
        <v>1</v>
      </c>
      <c r="D22" s="290" t="str">
        <f>$D$4</f>
        <v>1. ZR 1</v>
      </c>
      <c r="E22" s="443" t="s">
        <v>2</v>
      </c>
      <c r="F22" s="290" t="str">
        <f>$D$6</f>
        <v>3. ZR 1</v>
      </c>
      <c r="G22" s="290"/>
      <c r="O22" s="443"/>
      <c r="P22" s="290" t="str">
        <f>$D$5</f>
        <v>2. ZR 2</v>
      </c>
      <c r="Q22" s="299"/>
      <c r="R22" s="444" t="s">
        <v>2</v>
      </c>
      <c r="S22" s="299"/>
      <c r="U22" s="299"/>
      <c r="V22" s="444" t="s">
        <v>2</v>
      </c>
      <c r="W22" s="299"/>
      <c r="Y22" s="444">
        <f>IF($Q22&gt;$S22,(IF($U22&gt;$W22,2,1)),(IF($U22&gt;$W22,1,0)))</f>
        <v>0</v>
      </c>
      <c r="Z22" s="444" t="s">
        <v>2</v>
      </c>
      <c r="AA22" s="444">
        <f>IF($Q22&lt;$S22,(IF($U22&lt;$W22,2,1)),(IF($U22&lt;$W22,1,0)))</f>
        <v>0</v>
      </c>
      <c r="AC22" s="456">
        <f>$D$10</f>
        <v>43856</v>
      </c>
      <c r="AD22" s="457">
        <f>AD20+$AD$17</f>
        <v>0.4513888888888889</v>
      </c>
      <c r="AE22" s="444" t="str">
        <f>$D$11</f>
        <v>Vaihingen/Enz?</v>
      </c>
      <c r="AH22" s="288" t="str">
        <f>$G$4</f>
        <v>1. ZR 2</v>
      </c>
      <c r="AI22" s="444">
        <f>Y23</f>
        <v>0</v>
      </c>
      <c r="AJ22" s="444">
        <f>AA26</f>
        <v>0</v>
      </c>
      <c r="AK22" s="444"/>
      <c r="AL22" s="282">
        <f>SUM(AI22:AJ22)</f>
        <v>0</v>
      </c>
      <c r="AM22" s="444">
        <f>Q23-S23+U23-W23+S26-Q26+W26-U26</f>
        <v>0</v>
      </c>
      <c r="AN22" s="282">
        <f>RANK(AL22,$AL$22:$AL$24)</f>
        <v>1</v>
      </c>
      <c r="AO22" s="282">
        <f>IF(AND($AL$22=$AL$23,$AL$22=$AL$24),RANK(AM22,$AM$22:$AM$24),"")</f>
        <v>1</v>
      </c>
      <c r="AP22" s="444" t="str">
        <f>IF(AND($AN$22=$AN$23,$AN$22=$AN$24),"",IF(AN22=AN23,SUM(S26-Q26+W26-U26),IF(AN22=AN24,SUM(Q23-S23+U23-W23),"")))</f>
        <v/>
      </c>
      <c r="AQ22" s="282" t="str">
        <f>IF(AP22="","",RANK(AP22,$AP$22:$AP$24))</f>
        <v/>
      </c>
      <c r="AR22" s="282" t="str">
        <f>IF(OR(AQ22="",AND(AQ22&lt;&gt;AQ23,AQ22&lt;&gt;AQ24)),"",IF(AQ22=AQ23,RANK(AM22,($AM$22:$AM$23)),RANK(AM22,($AM$22,$AM$24))))</f>
        <v/>
      </c>
      <c r="AS22" s="282">
        <f>IF(AND(AR22="",AQ22="",AO22=""),AN22,IF(AO22&lt;&gt;"",AO22,IF(AND(AQ22&lt;&gt;AQ23,AQ22&lt;&gt;AQ24),IF(AN22=1,AQ22,AQ22+"1"),IF(AN22=1,AR22,AR22+"1"))))</f>
        <v>1</v>
      </c>
      <c r="AT22" s="288" t="str">
        <f>$G$4</f>
        <v>1. ZR 2</v>
      </c>
    </row>
    <row r="23" spans="1:46">
      <c r="A23" s="444">
        <f>A22+1</f>
        <v>132</v>
      </c>
      <c r="B23" s="444">
        <f>B22+1</f>
        <v>4</v>
      </c>
      <c r="C23" s="444">
        <v>1</v>
      </c>
      <c r="D23" s="290" t="str">
        <f>$G$4</f>
        <v>1. ZR 2</v>
      </c>
      <c r="E23" s="443" t="s">
        <v>2</v>
      </c>
      <c r="F23" s="290" t="str">
        <f>$G$6</f>
        <v>3. ZR 2</v>
      </c>
      <c r="G23" s="290"/>
      <c r="O23" s="443"/>
      <c r="P23" s="290" t="str">
        <f>$G$5</f>
        <v>2. ZR 1</v>
      </c>
      <c r="Q23" s="299"/>
      <c r="R23" s="444" t="s">
        <v>2</v>
      </c>
      <c r="S23" s="299"/>
      <c r="U23" s="299"/>
      <c r="V23" s="444" t="s">
        <v>2</v>
      </c>
      <c r="W23" s="299"/>
      <c r="Y23" s="444">
        <f>IF($Q23&gt;$S23,(IF($U23&gt;$W23,2,1)),(IF($U23&gt;$W23,1,0)))</f>
        <v>0</v>
      </c>
      <c r="Z23" s="444" t="s">
        <v>2</v>
      </c>
      <c r="AA23" s="444">
        <f>IF($Q23&lt;$S23,(IF($U23&lt;$W23,2,1)),(IF($U23&lt;$W23,1,0)))</f>
        <v>0</v>
      </c>
      <c r="AC23" s="456">
        <f>$D$10</f>
        <v>43856</v>
      </c>
      <c r="AD23" s="457">
        <f>AD22+$AD$17</f>
        <v>0.46875</v>
      </c>
      <c r="AE23" s="444" t="str">
        <f>$D$11</f>
        <v>Vaihingen/Enz?</v>
      </c>
      <c r="AH23" s="288" t="str">
        <f>$G$5</f>
        <v>2. ZR 1</v>
      </c>
      <c r="AI23" s="444">
        <f>AA20</f>
        <v>0</v>
      </c>
      <c r="AJ23" s="444">
        <f>Y26</f>
        <v>0</v>
      </c>
      <c r="AK23" s="444"/>
      <c r="AL23" s="282">
        <f>SUM(AI23:AJ23)</f>
        <v>0</v>
      </c>
      <c r="AM23" s="444">
        <f>S20-Q20+W20-U20+Q26-S26+U26-W26</f>
        <v>0</v>
      </c>
      <c r="AN23" s="282">
        <f>RANK(AL23,$AL$22:$AL$24)</f>
        <v>1</v>
      </c>
      <c r="AO23" s="282">
        <f>IF(AND($AL$22=$AL$23,$AL$22=$AL$24),RANK(AM23,$AM$22:$AM$24),"")</f>
        <v>1</v>
      </c>
      <c r="AP23" s="444" t="str">
        <f>IF(AND($AN$23=$AN$22,$AN$23=$AN$24),"",IF(AN23=AN22,SUM(Q26-S26+U26-W26),IF(AN23=AN24,SUM(S20-Q20+W20-U20),"")))</f>
        <v/>
      </c>
      <c r="AQ23" s="282" t="str">
        <f>IF(AP23="","",RANK(AP23,$AP$22:$AP$24))</f>
        <v/>
      </c>
      <c r="AR23" s="282" t="str">
        <f>IF(OR(AQ23="",AND(AQ23&lt;&gt;AQ24,AQ23&lt;&gt;AQ22)),"",IF(AQ23=AQ24,RANK(AM23,($AM$23:$AM$24)),RANK(AM23,($AM$23,$AM$22))))</f>
        <v/>
      </c>
      <c r="AS23" s="282">
        <f>IF(AND(AR23="",AQ23="",AO23=""),AN23,IF(AO23&lt;&gt;"",AO23,IF(AND(AQ23&lt;&gt;AQ24,AQ23&lt;&gt;AQ22),IF(AN23=1,AQ23,AQ23+"1"),IF(AN23=1,AR23,AR23+"1"))))</f>
        <v>1</v>
      </c>
      <c r="AT23" s="288" t="str">
        <f>$G$5</f>
        <v>2. ZR 1</v>
      </c>
    </row>
    <row r="24" spans="1:46">
      <c r="A24" s="444"/>
      <c r="B24" s="444"/>
      <c r="D24" s="291"/>
      <c r="E24" s="291"/>
      <c r="F24" s="291"/>
      <c r="G24" s="443"/>
      <c r="H24" s="443"/>
      <c r="I24" s="443"/>
      <c r="J24" s="443"/>
      <c r="K24" s="443"/>
      <c r="L24" s="443"/>
      <c r="M24" s="443"/>
      <c r="N24" s="443"/>
      <c r="O24" s="443"/>
      <c r="P24" s="443"/>
      <c r="AH24" s="288" t="str">
        <f>$G$6</f>
        <v>3. ZR 2</v>
      </c>
      <c r="AI24" s="444">
        <f>Y20</f>
        <v>0</v>
      </c>
      <c r="AJ24" s="444">
        <f>AA23</f>
        <v>0</v>
      </c>
      <c r="AK24" s="444"/>
      <c r="AL24" s="282">
        <f>SUM(AI24:AJ24)</f>
        <v>0</v>
      </c>
      <c r="AM24" s="444">
        <f>Q20-S20+U20-W20+S23-Q23+W23-U23</f>
        <v>0</v>
      </c>
      <c r="AN24" s="282">
        <f>RANK(AL24,$AL$22:$AL$24)</f>
        <v>1</v>
      </c>
      <c r="AO24" s="282">
        <f>IF(AND($AL$22=$AL$23,$AL$22=$AL$24),RANK(AM24,$AM$22:$AM$24),"")</f>
        <v>1</v>
      </c>
      <c r="AP24" s="444" t="str">
        <f>IF(AND($AN$24=$AN$23,$AN$24=$AN$22),"",IF(AN24=AN23,SUM(Q20-S20+U20-W20),IF(AN24=AN22,SUM(S23-Q23+W23-U23),"")))</f>
        <v/>
      </c>
      <c r="AQ24" s="282" t="str">
        <f>IF(AP24="","",RANK(AP24,$AP$22:$AP$24))</f>
        <v/>
      </c>
      <c r="AR24" s="282" t="str">
        <f>IF(OR(AQ24="",AND(AQ24&lt;&gt;AQ23,AQ24&lt;&gt;AQ22)),"",IF(AQ24=AQ22,RANK(AM24,($AM$24,$AM$22)),RANK(AM24,($AM$24,$AM$23))))</f>
        <v/>
      </c>
      <c r="AS24" s="282">
        <f>IF(AND(AR24="",AQ24="",AO24=""),AN24,IF(AO24&lt;&gt;"",AO24,IF(AND(AQ24&lt;&gt;AQ23,AQ24&lt;&gt;AQ22),IF(AN24=1,AQ24,AQ24+"1"),IF(AN24=1,AR24,AR24+"1"))))</f>
        <v>1</v>
      </c>
      <c r="AT24" s="288" t="str">
        <f>$G$6</f>
        <v>3. ZR 2</v>
      </c>
    </row>
    <row r="25" spans="1:46">
      <c r="A25" s="444">
        <f>A23+1</f>
        <v>133</v>
      </c>
      <c r="B25" s="444">
        <f>B23+1</f>
        <v>5</v>
      </c>
      <c r="C25" s="444">
        <v>1</v>
      </c>
      <c r="D25" s="290" t="str">
        <f>$D$5</f>
        <v>2. ZR 2</v>
      </c>
      <c r="E25" s="443" t="s">
        <v>2</v>
      </c>
      <c r="F25" s="290" t="str">
        <f>$D$6</f>
        <v>3. ZR 1</v>
      </c>
      <c r="G25" s="290"/>
      <c r="O25" s="443"/>
      <c r="P25" s="290" t="str">
        <f>$D$4</f>
        <v>1. ZR 1</v>
      </c>
      <c r="Q25" s="299"/>
      <c r="R25" s="444" t="s">
        <v>2</v>
      </c>
      <c r="S25" s="299"/>
      <c r="U25" s="299"/>
      <c r="V25" s="444" t="s">
        <v>2</v>
      </c>
      <c r="W25" s="299"/>
      <c r="Y25" s="444">
        <f>IF($Q25&gt;$S25,(IF($U25&gt;$W25,2,1)),(IF($U25&gt;$W25,1,0)))</f>
        <v>0</v>
      </c>
      <c r="Z25" s="444" t="s">
        <v>2</v>
      </c>
      <c r="AA25" s="444">
        <f>IF($Q25&lt;$S25,(IF($U25&lt;$W25,2,1)),(IF($U25&lt;$W25,1,0)))</f>
        <v>0</v>
      </c>
      <c r="AC25" s="456">
        <f>$D$10</f>
        <v>43856</v>
      </c>
      <c r="AD25" s="457">
        <f>AD23+$AD$17</f>
        <v>0.4861111111111111</v>
      </c>
      <c r="AE25" s="444" t="str">
        <f>$D$11</f>
        <v>Vaihingen/Enz?</v>
      </c>
    </row>
    <row r="26" spans="1:46">
      <c r="A26" s="444">
        <f>A25+1</f>
        <v>134</v>
      </c>
      <c r="B26" s="444">
        <f>B25+1</f>
        <v>6</v>
      </c>
      <c r="C26" s="444">
        <v>1</v>
      </c>
      <c r="D26" s="290" t="str">
        <f>$G$5</f>
        <v>2. ZR 1</v>
      </c>
      <c r="E26" s="443" t="s">
        <v>2</v>
      </c>
      <c r="F26" s="290" t="str">
        <f>$G$4</f>
        <v>1. ZR 2</v>
      </c>
      <c r="G26" s="290"/>
      <c r="O26" s="443"/>
      <c r="P26" s="290" t="str">
        <f>$G$6</f>
        <v>3. ZR 2</v>
      </c>
      <c r="Q26" s="299"/>
      <c r="R26" s="444" t="s">
        <v>2</v>
      </c>
      <c r="S26" s="299"/>
      <c r="U26" s="299"/>
      <c r="V26" s="444" t="s">
        <v>2</v>
      </c>
      <c r="W26" s="299"/>
      <c r="Y26" s="444">
        <f>IF($Q26&gt;$S26,(IF($U26&gt;$W26,2,1)),(IF($U26&gt;$W26,1,0)))</f>
        <v>0</v>
      </c>
      <c r="Z26" s="444" t="s">
        <v>2</v>
      </c>
      <c r="AA26" s="444">
        <f>IF($Q26&lt;$S26,(IF($U26&lt;$W26,2,1)),(IF($U26&lt;$W26,1,0)))</f>
        <v>0</v>
      </c>
      <c r="AC26" s="456">
        <f>$D$10</f>
        <v>43856</v>
      </c>
      <c r="AD26" s="457">
        <f>AD25+$AD$17</f>
        <v>0.50347222222222221</v>
      </c>
      <c r="AE26" s="444" t="str">
        <f>$D$11</f>
        <v>Vaihingen/Enz?</v>
      </c>
    </row>
    <row r="27" spans="1:46">
      <c r="A27" s="444"/>
      <c r="D27" s="290"/>
      <c r="E27" s="443"/>
      <c r="F27" s="290"/>
      <c r="G27" s="290"/>
      <c r="H27" s="443"/>
      <c r="I27" s="443"/>
      <c r="J27" s="443"/>
      <c r="K27" s="443"/>
      <c r="L27" s="443"/>
      <c r="M27" s="443"/>
      <c r="N27" s="443"/>
      <c r="P27" s="290"/>
      <c r="AH27" s="458"/>
    </row>
    <row r="28" spans="1:46">
      <c r="A28" s="444"/>
      <c r="B28" s="288" t="s">
        <v>449</v>
      </c>
      <c r="T28" s="288"/>
      <c r="U28" s="288"/>
      <c r="V28" s="288"/>
      <c r="W28" s="288"/>
      <c r="Y28" s="288"/>
      <c r="Z28" s="288"/>
      <c r="AA28" s="288"/>
      <c r="AB28" s="288"/>
      <c r="AC28" s="288"/>
      <c r="AD28" s="288"/>
      <c r="AE28" s="288"/>
      <c r="AF28" s="288"/>
    </row>
    <row r="29" spans="1:46">
      <c r="A29" s="444"/>
      <c r="B29" s="288">
        <v>1</v>
      </c>
      <c r="C29" s="288" t="s">
        <v>470</v>
      </c>
      <c r="D29" s="288" t="str">
        <f>IF(W25="","",IF(B29=$AS$18,$AT$18,IF(B29=$AS$19,$AT$19,$AT$20)))</f>
        <v/>
      </c>
      <c r="T29" s="288"/>
      <c r="U29" s="288"/>
      <c r="V29" s="288"/>
      <c r="W29" s="288"/>
      <c r="Y29" s="288"/>
      <c r="Z29" s="288"/>
      <c r="AA29" s="288"/>
      <c r="AB29" s="288"/>
      <c r="AC29" s="288"/>
      <c r="AD29" s="288"/>
      <c r="AE29" s="288"/>
      <c r="AF29" s="288"/>
    </row>
    <row r="30" spans="1:46">
      <c r="A30" s="444"/>
      <c r="B30" s="288">
        <v>2</v>
      </c>
      <c r="C30" s="288" t="s">
        <v>470</v>
      </c>
      <c r="D30" s="288" t="str">
        <f>IF(W25="","",IF(B30=$AS$18,$AT$18,IF(B30=$AS$19,$AT$19,$AT$20)))</f>
        <v/>
      </c>
      <c r="T30" s="288"/>
      <c r="U30" s="288"/>
      <c r="V30" s="288"/>
      <c r="W30" s="288"/>
      <c r="Y30" s="288"/>
      <c r="Z30" s="288"/>
      <c r="AA30" s="288"/>
      <c r="AB30" s="288"/>
      <c r="AC30" s="288"/>
      <c r="AD30" s="288"/>
      <c r="AE30" s="288"/>
      <c r="AF30" s="288"/>
    </row>
    <row r="31" spans="1:46">
      <c r="A31" s="444"/>
      <c r="B31" s="288">
        <v>3</v>
      </c>
      <c r="C31" s="288" t="s">
        <v>470</v>
      </c>
      <c r="D31" s="288" t="str">
        <f>IF(W25="","",IF(B31=$AS$18,$AT$18,IF(B31=$AS$19,$AT$19,$AT$20)))</f>
        <v/>
      </c>
      <c r="T31" s="288"/>
      <c r="U31" s="288"/>
      <c r="V31" s="288"/>
      <c r="W31" s="288"/>
      <c r="Y31" s="288"/>
      <c r="Z31" s="288"/>
      <c r="AA31" s="288"/>
      <c r="AB31" s="288"/>
      <c r="AC31" s="288"/>
      <c r="AD31" s="288"/>
      <c r="AE31" s="288"/>
      <c r="AF31" s="288"/>
    </row>
    <row r="32" spans="1:46">
      <c r="A32" s="444"/>
      <c r="T32" s="288"/>
      <c r="U32" s="288"/>
      <c r="V32" s="288"/>
      <c r="W32" s="288"/>
      <c r="Y32" s="288"/>
      <c r="Z32" s="288"/>
      <c r="AA32" s="288"/>
      <c r="AB32" s="288"/>
      <c r="AC32" s="288"/>
      <c r="AD32" s="288"/>
      <c r="AE32" s="288"/>
      <c r="AF32" s="288"/>
    </row>
    <row r="33" spans="1:42">
      <c r="A33" s="444"/>
      <c r="B33" s="288">
        <v>1</v>
      </c>
      <c r="C33" s="288" t="s">
        <v>471</v>
      </c>
      <c r="D33" s="288" t="str">
        <f>IF(W26="","",IF(B33=$AS$22,$AT$22,IF(B33=$AS$23,$AT$23,$AT$24)))</f>
        <v/>
      </c>
      <c r="T33" s="288"/>
      <c r="U33" s="288"/>
      <c r="V33" s="288"/>
      <c r="W33" s="288"/>
      <c r="Y33" s="288"/>
      <c r="Z33" s="288"/>
      <c r="AA33" s="288"/>
      <c r="AB33" s="288"/>
      <c r="AC33" s="288"/>
      <c r="AD33" s="288"/>
      <c r="AE33" s="288"/>
      <c r="AF33" s="288"/>
    </row>
    <row r="34" spans="1:42">
      <c r="A34" s="444"/>
      <c r="B34" s="288">
        <v>2</v>
      </c>
      <c r="C34" s="288" t="s">
        <v>471</v>
      </c>
      <c r="D34" s="288" t="str">
        <f>IF(W26="","",IF(B34=$AS$22,$AT$22,IF(B34=$AS$23,$AT$23,$AT$24)))</f>
        <v/>
      </c>
      <c r="T34" s="288"/>
      <c r="U34" s="288"/>
      <c r="V34" s="288"/>
      <c r="W34" s="288"/>
      <c r="Y34" s="288"/>
      <c r="Z34" s="288"/>
      <c r="AA34" s="288"/>
      <c r="AB34" s="288"/>
      <c r="AC34" s="288"/>
      <c r="AD34" s="288"/>
      <c r="AE34" s="288"/>
      <c r="AF34" s="288"/>
    </row>
    <row r="35" spans="1:42">
      <c r="A35" s="444"/>
      <c r="B35" s="288">
        <v>3</v>
      </c>
      <c r="C35" s="288" t="s">
        <v>471</v>
      </c>
      <c r="D35" s="288" t="str">
        <f>IF(W26="","",IF(B35=$AS$22,$AT$22,IF(B35=$AS$23,$AT$23,$AT$24)))</f>
        <v/>
      </c>
      <c r="T35" s="288"/>
      <c r="U35" s="288"/>
      <c r="V35" s="288"/>
      <c r="W35" s="288"/>
      <c r="Y35" s="288"/>
      <c r="Z35" s="288"/>
      <c r="AA35" s="288"/>
      <c r="AB35" s="288"/>
      <c r="AC35" s="288"/>
      <c r="AD35" s="288"/>
      <c r="AE35" s="288"/>
      <c r="AF35" s="288"/>
    </row>
    <row r="36" spans="1:42">
      <c r="A36" s="444"/>
      <c r="T36" s="288"/>
      <c r="U36" s="288"/>
      <c r="V36" s="288"/>
      <c r="W36" s="288"/>
      <c r="Y36" s="288"/>
      <c r="Z36" s="288"/>
      <c r="AA36" s="288"/>
      <c r="AB36" s="288"/>
      <c r="AC36" s="288"/>
      <c r="AD36" s="288"/>
      <c r="AE36" s="288"/>
      <c r="AF36" s="288"/>
    </row>
    <row r="37" spans="1:42">
      <c r="A37" s="444"/>
      <c r="T37" s="288"/>
      <c r="U37" s="288"/>
      <c r="V37" s="288"/>
      <c r="W37" s="288"/>
      <c r="Y37" s="288"/>
      <c r="Z37" s="288"/>
      <c r="AA37" s="288"/>
      <c r="AB37" s="288"/>
      <c r="AC37" s="288"/>
      <c r="AD37" s="288"/>
      <c r="AE37" s="288"/>
      <c r="AF37" s="288"/>
    </row>
    <row r="38" spans="1:42">
      <c r="A38" s="444"/>
      <c r="B38" s="444"/>
      <c r="C38" s="444"/>
      <c r="D38" s="459" t="s">
        <v>156</v>
      </c>
      <c r="E38" s="459"/>
      <c r="F38" s="459"/>
      <c r="G38" s="459"/>
      <c r="H38" s="460"/>
      <c r="I38" s="460"/>
      <c r="J38" s="460"/>
      <c r="K38" s="460"/>
      <c r="L38" s="460"/>
      <c r="M38" s="460"/>
      <c r="N38" s="460"/>
      <c r="O38" s="460"/>
      <c r="P38" s="459"/>
      <c r="R38" s="444" t="s">
        <v>97</v>
      </c>
      <c r="T38" s="282"/>
      <c r="V38" s="444" t="s">
        <v>98</v>
      </c>
      <c r="X38" s="444"/>
      <c r="Y38" s="282"/>
      <c r="Z38" s="444" t="s">
        <v>160</v>
      </c>
      <c r="AB38" s="460"/>
      <c r="AC38" s="460"/>
      <c r="AD38" s="460"/>
      <c r="AE38" s="460"/>
      <c r="AF38" s="460"/>
    </row>
    <row r="39" spans="1:42">
      <c r="A39" s="444"/>
      <c r="B39" s="444"/>
      <c r="C39" s="444"/>
      <c r="D39" s="443" t="s">
        <v>472</v>
      </c>
      <c r="E39" s="443" t="s">
        <v>2</v>
      </c>
      <c r="F39" s="443" t="s">
        <v>473</v>
      </c>
      <c r="G39" s="443"/>
      <c r="O39" s="443"/>
      <c r="P39" s="443" t="s">
        <v>462</v>
      </c>
    </row>
    <row r="40" spans="1:42">
      <c r="A40" s="444">
        <f>A26+1</f>
        <v>135</v>
      </c>
      <c r="B40" s="444">
        <f>B26+1</f>
        <v>7</v>
      </c>
      <c r="C40" s="444">
        <v>1</v>
      </c>
      <c r="D40" s="461" t="str">
        <f>D31</f>
        <v/>
      </c>
      <c r="E40" s="443"/>
      <c r="F40" s="461" t="str">
        <f>D35</f>
        <v/>
      </c>
      <c r="G40" s="461"/>
      <c r="H40" s="462"/>
      <c r="I40" s="462"/>
      <c r="J40" s="462"/>
      <c r="K40" s="462"/>
      <c r="L40" s="462"/>
      <c r="M40" s="462"/>
      <c r="O40" s="443"/>
      <c r="P40" s="461" t="str">
        <f>D30</f>
        <v/>
      </c>
      <c r="Q40" s="299"/>
      <c r="R40" s="444" t="s">
        <v>2</v>
      </c>
      <c r="S40" s="299"/>
      <c r="U40" s="299"/>
      <c r="V40" s="444" t="s">
        <v>2</v>
      </c>
      <c r="W40" s="299"/>
      <c r="Y40" s="299"/>
      <c r="Z40" s="444" t="s">
        <v>2</v>
      </c>
      <c r="AA40" s="299"/>
      <c r="AC40" s="456">
        <f>$D$10</f>
        <v>43856</v>
      </c>
      <c r="AD40" s="457">
        <f>AD26+$AD$17</f>
        <v>0.52083333333333337</v>
      </c>
      <c r="AE40" s="444" t="str">
        <f>$D$11</f>
        <v>Vaihingen/Enz?</v>
      </c>
      <c r="AG40" s="444"/>
      <c r="AH40" s="444"/>
      <c r="AI40" s="288">
        <f>IF(Q40&gt;S40,1,0)</f>
        <v>0</v>
      </c>
      <c r="AJ40" s="288">
        <f>IF(Q40&lt;S40,1,0)</f>
        <v>0</v>
      </c>
      <c r="AK40" s="288">
        <f>IF(U40&gt;W40,1,0)</f>
        <v>0</v>
      </c>
      <c r="AL40" s="288">
        <f>IF(U40&lt;W40,1,0)</f>
        <v>0</v>
      </c>
      <c r="AM40" s="288">
        <f>IF(Y40&gt;AA40,1,0)</f>
        <v>0</v>
      </c>
      <c r="AN40" s="288">
        <f>IF(Y40&lt;AA40,1,0)</f>
        <v>0</v>
      </c>
      <c r="AO40" s="290">
        <f>AI40+AK40+AM40</f>
        <v>0</v>
      </c>
      <c r="AP40" s="290">
        <f>AJ40+AL40+AN40</f>
        <v>0</v>
      </c>
    </row>
    <row r="41" spans="1:42">
      <c r="A41" s="444"/>
      <c r="B41" s="444"/>
      <c r="C41" s="444"/>
      <c r="D41" s="459" t="s">
        <v>157</v>
      </c>
      <c r="E41" s="459"/>
      <c r="F41" s="459"/>
      <c r="G41" s="459"/>
      <c r="H41" s="460"/>
      <c r="I41" s="460"/>
      <c r="J41" s="460"/>
      <c r="K41" s="460"/>
      <c r="L41" s="460"/>
      <c r="M41" s="460"/>
      <c r="N41" s="460"/>
      <c r="O41" s="460"/>
      <c r="P41" s="459"/>
      <c r="AG41" s="444"/>
      <c r="AH41" s="444"/>
      <c r="AO41" s="290"/>
      <c r="AP41" s="290"/>
    </row>
    <row r="42" spans="1:42">
      <c r="A42" s="444"/>
      <c r="B42" s="444"/>
      <c r="C42" s="444"/>
      <c r="D42" s="443" t="s">
        <v>474</v>
      </c>
      <c r="E42" s="443" t="s">
        <v>2</v>
      </c>
      <c r="F42" s="443" t="s">
        <v>475</v>
      </c>
      <c r="G42" s="443"/>
      <c r="O42" s="443"/>
      <c r="P42" s="443" t="s">
        <v>465</v>
      </c>
      <c r="R42" s="444" t="s">
        <v>2</v>
      </c>
      <c r="V42" s="444" t="s">
        <v>2</v>
      </c>
      <c r="Z42" s="444" t="s">
        <v>2</v>
      </c>
      <c r="AG42" s="444"/>
      <c r="AH42" s="444"/>
      <c r="AO42" s="290"/>
      <c r="AP42" s="290"/>
    </row>
    <row r="43" spans="1:42">
      <c r="A43" s="444">
        <f>A40+1</f>
        <v>136</v>
      </c>
      <c r="B43" s="444">
        <f>B40+1</f>
        <v>8</v>
      </c>
      <c r="C43" s="444">
        <v>1</v>
      </c>
      <c r="D43" s="461" t="str">
        <f>D29</f>
        <v/>
      </c>
      <c r="E43" s="443"/>
      <c r="F43" s="461" t="str">
        <f>D34</f>
        <v/>
      </c>
      <c r="G43" s="461"/>
      <c r="H43" s="462"/>
      <c r="I43" s="462"/>
      <c r="J43" s="462"/>
      <c r="K43" s="462"/>
      <c r="L43" s="462"/>
      <c r="M43" s="462"/>
      <c r="O43" s="443"/>
      <c r="P43" s="461" t="str">
        <f>D31</f>
        <v/>
      </c>
      <c r="Q43" s="299"/>
      <c r="R43" s="444" t="s">
        <v>2</v>
      </c>
      <c r="S43" s="299"/>
      <c r="U43" s="299"/>
      <c r="V43" s="444" t="s">
        <v>2</v>
      </c>
      <c r="W43" s="299"/>
      <c r="Y43" s="299"/>
      <c r="Z43" s="444" t="s">
        <v>2</v>
      </c>
      <c r="AA43" s="299"/>
      <c r="AC43" s="456">
        <f>$D$10</f>
        <v>43856</v>
      </c>
      <c r="AD43" s="457">
        <f>AD40+$AD$17</f>
        <v>0.53819444444444453</v>
      </c>
      <c r="AE43" s="444" t="str">
        <f>$D$11</f>
        <v>Vaihingen/Enz?</v>
      </c>
      <c r="AG43" s="444"/>
      <c r="AH43" s="444"/>
      <c r="AI43" s="288">
        <f>IF(Q43&gt;S43,1,0)</f>
        <v>0</v>
      </c>
      <c r="AJ43" s="288">
        <f>IF(Q43&lt;S43,1,0)</f>
        <v>0</v>
      </c>
      <c r="AK43" s="288">
        <f>IF(U43&gt;W43,1,0)</f>
        <v>0</v>
      </c>
      <c r="AL43" s="288">
        <f>IF(U43&lt;W43,1,0)</f>
        <v>0</v>
      </c>
      <c r="AM43" s="288">
        <f>IF(Y43&gt;AA43,1,0)</f>
        <v>0</v>
      </c>
      <c r="AN43" s="288">
        <f>IF(Y43&lt;AA43,1,0)</f>
        <v>0</v>
      </c>
      <c r="AO43" s="290">
        <f>AI43+AK43+AM43</f>
        <v>0</v>
      </c>
      <c r="AP43" s="290">
        <f>AJ43+AL43+AN43</f>
        <v>0</v>
      </c>
    </row>
    <row r="44" spans="1:42" s="444" customFormat="1">
      <c r="D44" s="463" t="s">
        <v>158</v>
      </c>
      <c r="E44" s="463"/>
      <c r="F44" s="463"/>
      <c r="G44" s="463"/>
      <c r="H44" s="460"/>
      <c r="I44" s="460"/>
      <c r="J44" s="460"/>
      <c r="K44" s="460"/>
      <c r="L44" s="460"/>
      <c r="M44" s="460"/>
      <c r="N44" s="460"/>
      <c r="O44" s="460"/>
      <c r="P44" s="463"/>
      <c r="AO44" s="282"/>
      <c r="AP44" s="282"/>
    </row>
    <row r="45" spans="1:42" s="444" customFormat="1">
      <c r="D45" s="443" t="s">
        <v>476</v>
      </c>
      <c r="E45" s="443" t="s">
        <v>2</v>
      </c>
      <c r="F45" s="443" t="s">
        <v>477</v>
      </c>
      <c r="G45" s="443"/>
      <c r="H45" s="443"/>
      <c r="I45" s="443"/>
      <c r="J45" s="443"/>
      <c r="K45" s="443"/>
      <c r="L45" s="443"/>
      <c r="M45" s="443"/>
      <c r="N45" s="443"/>
      <c r="O45" s="443"/>
      <c r="P45" s="443" t="s">
        <v>154</v>
      </c>
      <c r="R45" s="444" t="s">
        <v>2</v>
      </c>
      <c r="V45" s="444" t="s">
        <v>2</v>
      </c>
      <c r="Z45" s="444" t="s">
        <v>2</v>
      </c>
      <c r="AO45" s="282"/>
      <c r="AP45" s="282"/>
    </row>
    <row r="46" spans="1:42" s="444" customFormat="1">
      <c r="A46" s="444">
        <f>A43+1</f>
        <v>137</v>
      </c>
      <c r="B46" s="444">
        <f>B43+1</f>
        <v>9</v>
      </c>
      <c r="C46" s="444">
        <v>1</v>
      </c>
      <c r="D46" s="461" t="str">
        <f>D33</f>
        <v/>
      </c>
      <c r="E46" s="443"/>
      <c r="F46" s="461" t="str">
        <f>D30</f>
        <v/>
      </c>
      <c r="G46" s="461"/>
      <c r="H46" s="461"/>
      <c r="I46" s="461"/>
      <c r="J46" s="461"/>
      <c r="K46" s="461"/>
      <c r="L46" s="461"/>
      <c r="M46" s="461"/>
      <c r="N46" s="443"/>
      <c r="O46" s="443"/>
      <c r="P46" s="461" t="str">
        <f>IF(W43="","",IF(AO43&gt;AP43,D43,F43))</f>
        <v/>
      </c>
      <c r="Q46" s="299"/>
      <c r="R46" s="444" t="s">
        <v>2</v>
      </c>
      <c r="S46" s="299"/>
      <c r="U46" s="299"/>
      <c r="V46" s="444" t="s">
        <v>2</v>
      </c>
      <c r="W46" s="299"/>
      <c r="X46" s="288"/>
      <c r="Y46" s="299"/>
      <c r="Z46" s="444" t="s">
        <v>2</v>
      </c>
      <c r="AA46" s="299"/>
      <c r="AC46" s="456">
        <f>$D$10</f>
        <v>43856</v>
      </c>
      <c r="AD46" s="457">
        <f>AD43+$AD$17</f>
        <v>0.55555555555555569</v>
      </c>
      <c r="AE46" s="444" t="str">
        <f>$D$11</f>
        <v>Vaihingen/Enz?</v>
      </c>
      <c r="AI46" s="288">
        <f>IF(Q46&gt;S46,1,0)</f>
        <v>0</v>
      </c>
      <c r="AJ46" s="288">
        <f>IF(Q46&lt;S46,1,0)</f>
        <v>0</v>
      </c>
      <c r="AK46" s="288">
        <f>IF(U46&gt;W46,1,0)</f>
        <v>0</v>
      </c>
      <c r="AL46" s="288">
        <f>IF(U46&lt;W46,1,0)</f>
        <v>0</v>
      </c>
      <c r="AM46" s="288">
        <f>IF(Y46&gt;AA46,1,0)</f>
        <v>0</v>
      </c>
      <c r="AN46" s="288">
        <f>IF(Y46&lt;AA46,1,0)</f>
        <v>0</v>
      </c>
      <c r="AO46" s="290">
        <f>AI46+AK46+AM46</f>
        <v>0</v>
      </c>
      <c r="AP46" s="290">
        <f>AJ46+AL46+AN46</f>
        <v>0</v>
      </c>
    </row>
    <row r="47" spans="1:42">
      <c r="A47" s="444"/>
      <c r="B47" s="444"/>
      <c r="C47" s="444"/>
      <c r="D47" s="463" t="s">
        <v>159</v>
      </c>
      <c r="E47" s="463"/>
      <c r="F47" s="463"/>
      <c r="G47" s="463"/>
      <c r="H47" s="460"/>
      <c r="I47" s="460"/>
      <c r="J47" s="460"/>
      <c r="K47" s="460"/>
      <c r="L47" s="460"/>
      <c r="M47" s="460"/>
      <c r="N47" s="460"/>
      <c r="O47" s="460"/>
      <c r="P47" s="463"/>
      <c r="X47" s="444"/>
      <c r="AG47" s="444"/>
      <c r="AH47" s="444"/>
      <c r="AI47" s="444"/>
      <c r="AJ47" s="444"/>
      <c r="AK47" s="444"/>
      <c r="AL47" s="444"/>
      <c r="AM47" s="444"/>
      <c r="AN47" s="444"/>
      <c r="AO47" s="290"/>
      <c r="AP47" s="290"/>
    </row>
    <row r="48" spans="1:42">
      <c r="A48" s="444"/>
      <c r="B48" s="444"/>
      <c r="C48" s="444"/>
      <c r="D48" s="443" t="s">
        <v>86</v>
      </c>
      <c r="E48" s="443" t="s">
        <v>2</v>
      </c>
      <c r="F48" s="443" t="s">
        <v>87</v>
      </c>
      <c r="G48" s="443"/>
      <c r="H48" s="443"/>
      <c r="I48" s="443"/>
      <c r="J48" s="443"/>
      <c r="K48" s="443"/>
      <c r="L48" s="443"/>
      <c r="M48" s="443"/>
      <c r="N48" s="443"/>
      <c r="O48" s="443"/>
      <c r="P48" s="443" t="s">
        <v>468</v>
      </c>
      <c r="R48" s="444" t="s">
        <v>2</v>
      </c>
      <c r="V48" s="444" t="s">
        <v>2</v>
      </c>
      <c r="X48" s="444"/>
      <c r="Z48" s="444" t="s">
        <v>2</v>
      </c>
      <c r="AG48" s="444"/>
      <c r="AH48" s="444"/>
      <c r="AI48" s="444"/>
      <c r="AJ48" s="444"/>
      <c r="AK48" s="444"/>
      <c r="AL48" s="444"/>
      <c r="AM48" s="444"/>
      <c r="AN48" s="444"/>
      <c r="AO48" s="290"/>
      <c r="AP48" s="290"/>
    </row>
    <row r="49" spans="1:42">
      <c r="A49" s="444">
        <f>A46+1</f>
        <v>138</v>
      </c>
      <c r="B49" s="444">
        <f>B46+1</f>
        <v>10</v>
      </c>
      <c r="C49" s="444">
        <v>1</v>
      </c>
      <c r="D49" s="461" t="str">
        <f>IF(W43="","",IF(AO43&lt;AP43,D43,F43))</f>
        <v/>
      </c>
      <c r="E49" s="443"/>
      <c r="F49" s="461" t="str">
        <f>IF(W46="","",IF(AO46&lt;AP46,D46,F46))</f>
        <v/>
      </c>
      <c r="G49" s="461"/>
      <c r="H49" s="461"/>
      <c r="I49" s="461"/>
      <c r="J49" s="461"/>
      <c r="K49" s="461"/>
      <c r="L49" s="461"/>
      <c r="M49" s="461"/>
      <c r="N49" s="461"/>
      <c r="O49" s="443"/>
      <c r="P49" s="461" t="str">
        <f>D35</f>
        <v/>
      </c>
      <c r="Q49" s="299"/>
      <c r="R49" s="444" t="s">
        <v>2</v>
      </c>
      <c r="S49" s="299"/>
      <c r="U49" s="299"/>
      <c r="V49" s="444" t="s">
        <v>2</v>
      </c>
      <c r="W49" s="299"/>
      <c r="Y49" s="299"/>
      <c r="Z49" s="444" t="s">
        <v>2</v>
      </c>
      <c r="AA49" s="299"/>
      <c r="AC49" s="456">
        <f>$D$10</f>
        <v>43856</v>
      </c>
      <c r="AD49" s="457">
        <f>AD46+$AD$17</f>
        <v>0.57291666666666685</v>
      </c>
      <c r="AE49" s="444" t="str">
        <f>$D$11</f>
        <v>Vaihingen/Enz?</v>
      </c>
      <c r="AG49" s="444"/>
      <c r="AH49" s="444"/>
      <c r="AI49" s="288">
        <f>IF(Q49&gt;S49,1,0)</f>
        <v>0</v>
      </c>
      <c r="AJ49" s="288">
        <f>IF(Q49&lt;S49,1,0)</f>
        <v>0</v>
      </c>
      <c r="AK49" s="288">
        <f>IF(U49&gt;W49,1,0)</f>
        <v>0</v>
      </c>
      <c r="AL49" s="288">
        <f>IF(U49&lt;W49,1,0)</f>
        <v>0</v>
      </c>
      <c r="AM49" s="288">
        <f>IF(Y49&gt;AA49,1,0)</f>
        <v>0</v>
      </c>
      <c r="AN49" s="288">
        <f>IF(Y49&lt;AA49,1,0)</f>
        <v>0</v>
      </c>
      <c r="AO49" s="290">
        <f>AI49+AK49+AM49</f>
        <v>0</v>
      </c>
      <c r="AP49" s="290">
        <f>AJ49+AL49+AN49</f>
        <v>0</v>
      </c>
    </row>
    <row r="50" spans="1:42">
      <c r="A50" s="444"/>
      <c r="B50" s="444"/>
      <c r="D50" s="463" t="s">
        <v>83</v>
      </c>
      <c r="E50" s="463"/>
      <c r="F50" s="463"/>
      <c r="G50" s="463"/>
      <c r="H50" s="460"/>
      <c r="I50" s="460"/>
      <c r="J50" s="460"/>
      <c r="K50" s="460"/>
      <c r="L50" s="460"/>
      <c r="M50" s="460"/>
      <c r="N50" s="460"/>
      <c r="O50" s="460"/>
      <c r="P50" s="463"/>
      <c r="X50" s="444"/>
      <c r="AG50" s="444"/>
      <c r="AH50" s="444"/>
      <c r="AI50" s="444"/>
      <c r="AJ50" s="444"/>
      <c r="AK50" s="444"/>
      <c r="AL50" s="444"/>
      <c r="AM50" s="444"/>
      <c r="AN50" s="444"/>
      <c r="AO50" s="290"/>
      <c r="AP50" s="290"/>
    </row>
    <row r="51" spans="1:42">
      <c r="A51" s="444"/>
      <c r="B51" s="444"/>
      <c r="C51" s="444"/>
      <c r="D51" s="443" t="s">
        <v>84</v>
      </c>
      <c r="E51" s="443" t="s">
        <v>2</v>
      </c>
      <c r="F51" s="443" t="s">
        <v>85</v>
      </c>
      <c r="G51" s="443"/>
      <c r="H51" s="443"/>
      <c r="I51" s="443"/>
      <c r="J51" s="443"/>
      <c r="K51" s="443"/>
      <c r="L51" s="443"/>
      <c r="M51" s="443"/>
      <c r="N51" s="443"/>
      <c r="O51" s="443"/>
      <c r="P51" s="443" t="s">
        <v>155</v>
      </c>
      <c r="R51" s="444" t="s">
        <v>2</v>
      </c>
      <c r="V51" s="444" t="s">
        <v>2</v>
      </c>
      <c r="X51" s="444"/>
      <c r="Z51" s="444" t="s">
        <v>2</v>
      </c>
      <c r="AG51" s="444"/>
      <c r="AH51" s="444"/>
      <c r="AI51" s="444"/>
      <c r="AJ51" s="444"/>
      <c r="AK51" s="444"/>
      <c r="AL51" s="444"/>
      <c r="AM51" s="444"/>
      <c r="AN51" s="444"/>
      <c r="AO51" s="290"/>
      <c r="AP51" s="290"/>
    </row>
    <row r="52" spans="1:42">
      <c r="A52" s="444">
        <f>A49+1</f>
        <v>139</v>
      </c>
      <c r="B52" s="444">
        <f>B49+1</f>
        <v>11</v>
      </c>
      <c r="C52" s="444">
        <v>1</v>
      </c>
      <c r="D52" s="464" t="str">
        <f>IF(W43="","",IF(AO43&gt;AP43,D43,F43))</f>
        <v/>
      </c>
      <c r="E52" s="443"/>
      <c r="F52" s="464" t="str">
        <f>IF(W46="","",IF(AO46&gt;AP46,D46,F46))</f>
        <v/>
      </c>
      <c r="G52" s="461"/>
      <c r="H52" s="461"/>
      <c r="I52" s="461"/>
      <c r="J52" s="461"/>
      <c r="K52" s="461"/>
      <c r="L52" s="461"/>
      <c r="M52" s="461"/>
      <c r="N52" s="461"/>
      <c r="O52" s="443"/>
      <c r="P52" s="461" t="str">
        <f>IF(W49="","",IF(AO49&lt;AP49,D49,F49))</f>
        <v/>
      </c>
      <c r="Q52" s="299"/>
      <c r="R52" s="444" t="s">
        <v>2</v>
      </c>
      <c r="S52" s="299"/>
      <c r="U52" s="299"/>
      <c r="V52" s="444" t="s">
        <v>2</v>
      </c>
      <c r="W52" s="299"/>
      <c r="Y52" s="299"/>
      <c r="Z52" s="444" t="s">
        <v>2</v>
      </c>
      <c r="AA52" s="299"/>
      <c r="AC52" s="456">
        <f>$D$10</f>
        <v>43856</v>
      </c>
      <c r="AD52" s="457">
        <f>AD49+$AD$17</f>
        <v>0.59027777777777801</v>
      </c>
      <c r="AE52" s="444" t="str">
        <f>$D$11</f>
        <v>Vaihingen/Enz?</v>
      </c>
      <c r="AG52" s="444"/>
      <c r="AH52" s="444"/>
      <c r="AI52" s="288">
        <f>IF(Q52&gt;S52,1,0)</f>
        <v>0</v>
      </c>
      <c r="AJ52" s="288">
        <f>IF(Q52&lt;S52,1,0)</f>
        <v>0</v>
      </c>
      <c r="AK52" s="288">
        <f>IF(U52&gt;W52,1,0)</f>
        <v>0</v>
      </c>
      <c r="AL52" s="288">
        <f>IF(U52&lt;W52,1,0)</f>
        <v>0</v>
      </c>
      <c r="AM52" s="288">
        <f>IF(Y52&gt;AA52,1,0)</f>
        <v>0</v>
      </c>
      <c r="AN52" s="288">
        <f>IF(Y52&lt;AA52,1,0)</f>
        <v>0</v>
      </c>
      <c r="AO52" s="290">
        <f>AI52+AK52+AM52</f>
        <v>0</v>
      </c>
      <c r="AP52" s="290">
        <f>AJ52+AL52+AN52</f>
        <v>0</v>
      </c>
    </row>
    <row r="53" spans="1:42">
      <c r="A53" s="444"/>
      <c r="B53" s="444"/>
      <c r="C53" s="444"/>
      <c r="D53" s="290"/>
      <c r="E53" s="443"/>
      <c r="F53" s="290"/>
      <c r="G53" s="443"/>
      <c r="H53" s="443"/>
      <c r="I53" s="443"/>
      <c r="J53" s="443"/>
      <c r="K53" s="443"/>
      <c r="L53" s="443"/>
      <c r="M53" s="443"/>
      <c r="N53" s="443"/>
      <c r="O53" s="443"/>
      <c r="P53" s="443"/>
    </row>
    <row r="54" spans="1:42">
      <c r="A54" s="444"/>
      <c r="B54" s="444"/>
      <c r="C54" s="444"/>
      <c r="D54" s="290"/>
      <c r="E54" s="443"/>
      <c r="F54" s="290"/>
      <c r="G54" s="443"/>
      <c r="H54" s="443"/>
      <c r="I54" s="443"/>
      <c r="J54" s="443"/>
      <c r="K54" s="443"/>
      <c r="L54" s="443"/>
      <c r="M54" s="443"/>
      <c r="N54" s="443"/>
      <c r="O54" s="443"/>
      <c r="P54" s="443"/>
    </row>
    <row r="55" spans="1:42">
      <c r="A55" s="444"/>
      <c r="B55" s="444"/>
      <c r="C55" s="444"/>
      <c r="D55" s="290"/>
      <c r="E55" s="443"/>
      <c r="F55" s="290"/>
      <c r="G55" s="443"/>
      <c r="H55" s="443"/>
      <c r="I55" s="443"/>
      <c r="J55" s="443"/>
      <c r="K55" s="443"/>
      <c r="L55" s="443"/>
      <c r="M55" s="443"/>
      <c r="N55" s="443"/>
      <c r="O55" s="443"/>
      <c r="P55" s="443"/>
    </row>
    <row r="56" spans="1:42">
      <c r="B56" s="444"/>
      <c r="C56" s="444"/>
      <c r="D56" s="291"/>
      <c r="E56" s="465"/>
      <c r="F56" s="465"/>
      <c r="G56" s="443"/>
      <c r="H56" s="443"/>
      <c r="I56" s="443"/>
      <c r="J56" s="443"/>
      <c r="K56" s="443"/>
      <c r="L56" s="443"/>
      <c r="M56" s="443"/>
      <c r="N56" s="443"/>
      <c r="O56" s="443"/>
      <c r="P56" s="443"/>
      <c r="X56" s="444"/>
      <c r="AG56" s="444"/>
      <c r="AH56" s="444"/>
      <c r="AI56" s="444"/>
      <c r="AJ56" s="444"/>
      <c r="AK56" s="444"/>
      <c r="AL56" s="444"/>
    </row>
    <row r="57" spans="1:42" s="290" customFormat="1">
      <c r="A57" s="294"/>
      <c r="B57" s="443" t="s">
        <v>101</v>
      </c>
      <c r="C57" s="444"/>
      <c r="E57" s="443"/>
      <c r="F57" s="443"/>
      <c r="G57" s="288"/>
      <c r="H57" s="288"/>
      <c r="I57" s="288"/>
      <c r="J57" s="288"/>
      <c r="K57" s="288"/>
      <c r="L57" s="443"/>
      <c r="M57" s="443"/>
      <c r="N57" s="443"/>
      <c r="O57" s="443"/>
      <c r="P57" s="443"/>
      <c r="Q57" s="444"/>
      <c r="R57" s="444"/>
      <c r="S57" s="444"/>
      <c r="T57" s="444"/>
      <c r="U57" s="444"/>
      <c r="V57" s="444"/>
      <c r="W57" s="444"/>
      <c r="X57" s="444"/>
      <c r="Y57" s="444"/>
      <c r="Z57" s="444"/>
      <c r="AA57" s="444"/>
      <c r="AB57" s="444"/>
      <c r="AC57" s="444"/>
      <c r="AD57" s="444"/>
      <c r="AE57" s="444"/>
      <c r="AF57" s="444"/>
    </row>
    <row r="58" spans="1:42">
      <c r="A58" s="294"/>
      <c r="B58" s="444" t="s">
        <v>31</v>
      </c>
      <c r="C58" s="484" t="str">
        <f>IF(W52="","",(IF(AO52&gt;AP52,D52,F52)))</f>
        <v/>
      </c>
      <c r="D58" s="484"/>
      <c r="E58" s="465"/>
      <c r="F58" s="465"/>
      <c r="G58" s="443"/>
      <c r="H58" s="443" t="s">
        <v>469</v>
      </c>
      <c r="I58" s="443"/>
      <c r="J58" s="443"/>
      <c r="K58" s="443"/>
      <c r="L58" s="315"/>
      <c r="M58" s="315"/>
      <c r="N58" s="444"/>
      <c r="O58" s="444"/>
      <c r="P58" s="444"/>
      <c r="X58" s="444"/>
    </row>
    <row r="59" spans="1:42">
      <c r="B59" s="444" t="s">
        <v>32</v>
      </c>
      <c r="C59" s="484" t="str">
        <f>IF(W52="","",(IF(AO52&lt;AP52,D52,F52)))</f>
        <v/>
      </c>
      <c r="D59" s="484"/>
      <c r="E59" s="443"/>
      <c r="F59" s="443"/>
      <c r="G59" s="443"/>
      <c r="H59" s="443"/>
      <c r="I59" s="443"/>
      <c r="J59" s="443"/>
      <c r="K59" s="443"/>
      <c r="L59" s="315"/>
      <c r="M59" s="315"/>
      <c r="N59" s="444"/>
      <c r="O59" s="444"/>
      <c r="P59" s="444"/>
      <c r="T59" s="282"/>
      <c r="X59" s="444"/>
    </row>
    <row r="60" spans="1:42">
      <c r="A60" s="294"/>
      <c r="B60" s="444" t="s">
        <v>37</v>
      </c>
      <c r="C60" s="484" t="str">
        <f>IF(W49="","",IF(AO49&gt;AP49,D49,F49))</f>
        <v/>
      </c>
      <c r="D60" s="484"/>
      <c r="E60" s="465"/>
      <c r="F60" s="465"/>
      <c r="G60" s="443"/>
      <c r="H60" s="443"/>
      <c r="I60" s="443"/>
      <c r="J60" s="443"/>
      <c r="K60" s="443"/>
      <c r="L60" s="315"/>
      <c r="M60" s="315"/>
      <c r="N60" s="444"/>
      <c r="O60" s="444"/>
      <c r="P60" s="444"/>
      <c r="X60" s="444"/>
    </row>
    <row r="61" spans="1:42">
      <c r="A61" s="294"/>
      <c r="B61" s="444" t="s">
        <v>42</v>
      </c>
      <c r="C61" s="484" t="str">
        <f>IF(W49="","",IF(AO49&lt;AP49,D49,F49))</f>
        <v/>
      </c>
      <c r="D61" s="484"/>
      <c r="E61" s="443"/>
      <c r="F61" s="443"/>
      <c r="L61" s="315"/>
      <c r="M61" s="315"/>
      <c r="N61" s="444"/>
      <c r="O61" s="444"/>
      <c r="P61" s="444"/>
      <c r="X61" s="444"/>
    </row>
    <row r="62" spans="1:42">
      <c r="A62" s="294"/>
      <c r="B62" s="444" t="s">
        <v>47</v>
      </c>
      <c r="C62" s="484" t="str">
        <f>IF(W40="","",IF(AO40&gt;AP40,D40,F40))</f>
        <v/>
      </c>
      <c r="D62" s="484"/>
      <c r="F62" s="443"/>
      <c r="G62" s="443"/>
      <c r="H62" s="443"/>
      <c r="I62" s="443"/>
      <c r="J62" s="443"/>
      <c r="K62" s="443"/>
      <c r="L62" s="315"/>
      <c r="M62" s="315"/>
      <c r="N62" s="444"/>
      <c r="O62" s="444"/>
      <c r="P62" s="444"/>
      <c r="X62" s="444"/>
    </row>
    <row r="63" spans="1:42">
      <c r="B63" s="444" t="s">
        <v>81</v>
      </c>
      <c r="C63" s="484" t="str">
        <f>IF(W40="","",IF(AO40&lt;AP40,D40,F40))</f>
        <v/>
      </c>
      <c r="D63" s="484"/>
      <c r="L63" s="443"/>
      <c r="M63" s="443"/>
      <c r="N63" s="443"/>
      <c r="O63" s="443"/>
      <c r="P63" s="443"/>
      <c r="Q63" s="282"/>
      <c r="S63" s="282"/>
      <c r="X63" s="290"/>
    </row>
    <row r="64" spans="1:42">
      <c r="A64" s="294"/>
      <c r="B64" s="444"/>
      <c r="C64" s="444"/>
      <c r="D64" s="465"/>
      <c r="F64" s="443"/>
      <c r="G64" s="443"/>
      <c r="H64" s="443"/>
      <c r="I64" s="443"/>
      <c r="J64" s="443"/>
      <c r="K64" s="443"/>
      <c r="L64" s="443"/>
      <c r="M64" s="443"/>
      <c r="N64" s="443"/>
      <c r="O64" s="443"/>
      <c r="P64" s="443"/>
    </row>
    <row r="65" spans="1:32">
      <c r="B65" s="444"/>
      <c r="C65" s="444"/>
      <c r="D65" s="443"/>
      <c r="E65" s="284"/>
      <c r="F65" s="285"/>
      <c r="G65" s="285"/>
      <c r="H65" s="285"/>
      <c r="I65" s="285"/>
      <c r="J65" s="285"/>
      <c r="K65" s="285"/>
    </row>
    <row r="66" spans="1:32">
      <c r="A66" s="294"/>
      <c r="B66" s="444"/>
      <c r="C66" s="444"/>
      <c r="D66" s="465"/>
      <c r="E66" s="284"/>
      <c r="F66" s="285"/>
      <c r="G66" s="285"/>
      <c r="H66" s="285"/>
      <c r="I66" s="285"/>
      <c r="J66" s="285"/>
      <c r="K66" s="285"/>
      <c r="L66" s="443"/>
      <c r="M66" s="443"/>
      <c r="N66" s="443"/>
      <c r="O66" s="443"/>
      <c r="P66" s="443"/>
      <c r="T66" s="282"/>
    </row>
    <row r="67" spans="1:32" s="285" customFormat="1">
      <c r="A67" s="281"/>
      <c r="B67" s="444"/>
      <c r="C67" s="444"/>
      <c r="D67" s="443"/>
      <c r="E67" s="284"/>
      <c r="L67" s="443"/>
      <c r="M67" s="443"/>
      <c r="N67" s="443"/>
      <c r="O67" s="443"/>
      <c r="P67" s="443"/>
      <c r="Q67" s="444"/>
      <c r="R67" s="444"/>
      <c r="S67" s="444"/>
      <c r="T67" s="444"/>
      <c r="U67" s="444"/>
      <c r="V67" s="444"/>
      <c r="W67" s="444"/>
      <c r="X67" s="288"/>
      <c r="Y67" s="444"/>
      <c r="Z67" s="444"/>
      <c r="AA67" s="444"/>
      <c r="AB67" s="444"/>
      <c r="AC67" s="444"/>
      <c r="AD67" s="444"/>
      <c r="AE67" s="444"/>
      <c r="AF67" s="444"/>
    </row>
    <row r="68" spans="1:32" s="285" customFormat="1">
      <c r="A68" s="281"/>
      <c r="B68" s="444"/>
      <c r="C68" s="444"/>
      <c r="D68" s="465"/>
      <c r="E68" s="284"/>
      <c r="L68" s="443"/>
      <c r="M68" s="443"/>
      <c r="N68" s="443"/>
      <c r="O68" s="443"/>
      <c r="P68" s="443"/>
      <c r="Q68" s="444"/>
      <c r="R68" s="444"/>
      <c r="S68" s="444"/>
      <c r="T68" s="444"/>
      <c r="U68" s="444"/>
      <c r="V68" s="444"/>
      <c r="W68" s="444"/>
      <c r="X68" s="288"/>
      <c r="Y68" s="444"/>
      <c r="Z68" s="444"/>
      <c r="AA68" s="444"/>
      <c r="AB68" s="444"/>
      <c r="AC68" s="444"/>
      <c r="AD68" s="444"/>
      <c r="AE68" s="444"/>
      <c r="AF68" s="444"/>
    </row>
    <row r="69" spans="1:32" s="285" customFormat="1">
      <c r="A69" s="281"/>
      <c r="B69" s="444"/>
      <c r="C69" s="444"/>
      <c r="D69" s="443"/>
      <c r="E69" s="284"/>
      <c r="L69" s="288"/>
      <c r="M69" s="288"/>
      <c r="N69" s="288"/>
      <c r="O69" s="288"/>
      <c r="P69" s="288"/>
      <c r="Q69" s="444"/>
      <c r="R69" s="444"/>
      <c r="S69" s="444"/>
      <c r="T69" s="444"/>
      <c r="U69" s="444"/>
      <c r="V69" s="444"/>
      <c r="W69" s="444"/>
      <c r="X69" s="288"/>
      <c r="Y69" s="444"/>
      <c r="Z69" s="444"/>
      <c r="AA69" s="444"/>
      <c r="AB69" s="444"/>
      <c r="AC69" s="444"/>
      <c r="AD69" s="444"/>
      <c r="AE69" s="444"/>
      <c r="AF69" s="444"/>
    </row>
    <row r="70" spans="1:32" s="285" customFormat="1">
      <c r="A70" s="281"/>
      <c r="B70" s="294"/>
      <c r="C70" s="294"/>
      <c r="D70" s="443"/>
      <c r="E70" s="284"/>
      <c r="L70" s="443"/>
      <c r="M70" s="443"/>
      <c r="N70" s="443"/>
      <c r="O70" s="443"/>
      <c r="P70" s="443"/>
      <c r="Q70" s="444"/>
      <c r="R70" s="444"/>
      <c r="S70" s="444"/>
      <c r="T70" s="282"/>
      <c r="U70" s="444"/>
      <c r="V70" s="444"/>
      <c r="W70" s="444"/>
      <c r="X70" s="288"/>
      <c r="Y70" s="444"/>
      <c r="Z70" s="444"/>
      <c r="AA70" s="444"/>
      <c r="AB70" s="444"/>
      <c r="AC70" s="444"/>
      <c r="AD70" s="444"/>
      <c r="AE70" s="444"/>
      <c r="AF70" s="444"/>
    </row>
    <row r="71" spans="1:32" s="285" customFormat="1">
      <c r="A71" s="281"/>
      <c r="B71" s="288"/>
      <c r="C71" s="288"/>
      <c r="D71" s="288"/>
      <c r="E71" s="284"/>
      <c r="L71" s="288"/>
      <c r="M71" s="288"/>
      <c r="N71" s="288"/>
      <c r="O71" s="288"/>
      <c r="P71" s="288"/>
      <c r="Q71" s="444"/>
      <c r="R71" s="444"/>
      <c r="S71" s="444"/>
      <c r="T71" s="444"/>
      <c r="U71" s="444"/>
      <c r="V71" s="444"/>
      <c r="W71" s="444"/>
      <c r="X71" s="288"/>
      <c r="Y71" s="444"/>
      <c r="Z71" s="444"/>
      <c r="AA71" s="444"/>
      <c r="AB71" s="444"/>
      <c r="AC71" s="444"/>
      <c r="AD71" s="444"/>
      <c r="AE71" s="444"/>
      <c r="AF71" s="444"/>
    </row>
    <row r="72" spans="1:32" s="285" customFormat="1">
      <c r="A72" s="281"/>
      <c r="B72" s="294"/>
      <c r="C72" s="294"/>
      <c r="D72" s="443"/>
      <c r="E72" s="284"/>
      <c r="L72" s="443"/>
      <c r="M72" s="443"/>
      <c r="N72" s="443"/>
      <c r="O72" s="443"/>
      <c r="P72" s="443"/>
      <c r="Q72" s="444"/>
      <c r="R72" s="444"/>
      <c r="S72" s="444"/>
      <c r="T72" s="282"/>
      <c r="U72" s="282"/>
      <c r="V72" s="282"/>
      <c r="W72" s="282"/>
      <c r="X72" s="288"/>
      <c r="Y72" s="282"/>
      <c r="Z72" s="282"/>
      <c r="AA72" s="282"/>
      <c r="AB72" s="282"/>
      <c r="AC72" s="282"/>
      <c r="AD72" s="282"/>
      <c r="AE72" s="282"/>
      <c r="AF72" s="282"/>
    </row>
    <row r="73" spans="1:32" s="285" customFormat="1">
      <c r="A73" s="281"/>
      <c r="B73" s="281"/>
      <c r="C73" s="281"/>
      <c r="E73" s="284"/>
      <c r="Q73" s="282"/>
      <c r="R73" s="282"/>
      <c r="S73" s="282"/>
      <c r="T73" s="282"/>
      <c r="U73" s="282"/>
      <c r="V73" s="282"/>
      <c r="W73" s="282"/>
      <c r="Y73" s="282"/>
      <c r="Z73" s="282"/>
      <c r="AA73" s="282"/>
      <c r="AB73" s="282"/>
      <c r="AC73" s="282"/>
      <c r="AD73" s="282"/>
      <c r="AE73" s="282"/>
      <c r="AF73" s="282"/>
    </row>
    <row r="74" spans="1:32" s="285" customFormat="1">
      <c r="A74" s="281"/>
      <c r="B74" s="281"/>
      <c r="C74" s="281"/>
      <c r="E74" s="284"/>
      <c r="Q74" s="282"/>
      <c r="R74" s="282"/>
      <c r="S74" s="282"/>
      <c r="T74" s="282"/>
      <c r="U74" s="282"/>
      <c r="V74" s="282"/>
      <c r="W74" s="282"/>
      <c r="Y74" s="282"/>
      <c r="Z74" s="282"/>
      <c r="AA74" s="282"/>
      <c r="AB74" s="282"/>
      <c r="AC74" s="282"/>
      <c r="AD74" s="282"/>
      <c r="AE74" s="282"/>
      <c r="AF74" s="282"/>
    </row>
    <row r="75" spans="1:32" s="285" customFormat="1">
      <c r="A75" s="281"/>
      <c r="B75" s="281"/>
      <c r="C75" s="281"/>
      <c r="E75" s="302"/>
      <c r="F75" s="288"/>
      <c r="G75" s="288"/>
      <c r="H75" s="288"/>
      <c r="I75" s="288"/>
      <c r="J75" s="288"/>
      <c r="K75" s="288"/>
      <c r="Q75" s="282"/>
      <c r="R75" s="282"/>
      <c r="S75" s="282"/>
      <c r="T75" s="282"/>
      <c r="U75" s="282"/>
      <c r="V75" s="282"/>
      <c r="W75" s="282"/>
      <c r="Y75" s="282"/>
      <c r="Z75" s="282"/>
      <c r="AA75" s="282"/>
      <c r="AB75" s="282"/>
      <c r="AC75" s="282"/>
      <c r="AD75" s="282"/>
      <c r="AE75" s="282"/>
      <c r="AF75" s="282"/>
    </row>
    <row r="76" spans="1:32" s="285" customFormat="1">
      <c r="A76" s="281"/>
      <c r="B76" s="281"/>
      <c r="C76" s="281"/>
      <c r="E76" s="302"/>
      <c r="F76" s="288"/>
      <c r="G76" s="288"/>
      <c r="H76" s="288"/>
      <c r="I76" s="288"/>
      <c r="J76" s="288"/>
      <c r="K76" s="288"/>
      <c r="Q76" s="282"/>
      <c r="R76" s="282"/>
      <c r="S76" s="282"/>
      <c r="T76" s="282"/>
      <c r="U76" s="282"/>
      <c r="V76" s="282"/>
      <c r="W76" s="282"/>
      <c r="Y76" s="282"/>
      <c r="Z76" s="282"/>
      <c r="AA76" s="282"/>
      <c r="AB76" s="282"/>
      <c r="AC76" s="282"/>
      <c r="AD76" s="282"/>
      <c r="AE76" s="282"/>
      <c r="AF76" s="282"/>
    </row>
    <row r="77" spans="1:32">
      <c r="B77" s="281"/>
      <c r="C77" s="281"/>
      <c r="D77" s="285"/>
      <c r="L77" s="285"/>
      <c r="M77" s="285"/>
      <c r="N77" s="285"/>
      <c r="O77" s="285"/>
      <c r="P77" s="285"/>
      <c r="Q77" s="282"/>
      <c r="R77" s="282"/>
      <c r="S77" s="282"/>
      <c r="T77" s="282"/>
      <c r="U77" s="282"/>
      <c r="V77" s="282"/>
      <c r="W77" s="282"/>
      <c r="X77" s="285"/>
      <c r="Y77" s="282"/>
      <c r="Z77" s="282"/>
      <c r="AA77" s="282"/>
      <c r="AB77" s="282"/>
      <c r="AC77" s="282"/>
      <c r="AD77" s="282"/>
      <c r="AE77" s="282"/>
      <c r="AF77" s="282"/>
    </row>
    <row r="78" spans="1:32">
      <c r="B78" s="281"/>
      <c r="C78" s="281"/>
      <c r="D78" s="285"/>
      <c r="L78" s="285"/>
      <c r="M78" s="285"/>
      <c r="N78" s="285"/>
      <c r="O78" s="285"/>
      <c r="P78" s="285"/>
      <c r="Q78" s="282"/>
      <c r="R78" s="282"/>
      <c r="S78" s="282"/>
      <c r="T78" s="282"/>
      <c r="U78" s="282"/>
      <c r="V78" s="282"/>
      <c r="W78" s="282"/>
      <c r="X78" s="285"/>
      <c r="Y78" s="282"/>
      <c r="Z78" s="282"/>
      <c r="AA78" s="282"/>
      <c r="AB78" s="282"/>
      <c r="AC78" s="282"/>
      <c r="AD78" s="282"/>
      <c r="AE78" s="282"/>
      <c r="AF78" s="282"/>
    </row>
    <row r="79" spans="1:32">
      <c r="B79" s="281"/>
      <c r="C79" s="281"/>
      <c r="D79" s="285"/>
      <c r="L79" s="285"/>
      <c r="M79" s="285"/>
      <c r="N79" s="285"/>
      <c r="O79" s="285"/>
      <c r="P79" s="285"/>
      <c r="Q79" s="282"/>
      <c r="R79" s="282"/>
      <c r="S79" s="282"/>
      <c r="T79" s="282"/>
      <c r="U79" s="282"/>
      <c r="V79" s="282"/>
      <c r="W79" s="282"/>
      <c r="X79" s="285"/>
      <c r="Y79" s="282"/>
      <c r="Z79" s="282"/>
      <c r="AA79" s="282"/>
      <c r="AB79" s="282"/>
      <c r="AC79" s="282"/>
      <c r="AD79" s="282"/>
      <c r="AE79" s="282"/>
      <c r="AF79" s="282"/>
    </row>
    <row r="80" spans="1:32">
      <c r="B80" s="281"/>
      <c r="C80" s="281"/>
      <c r="D80" s="285"/>
      <c r="L80" s="285"/>
      <c r="M80" s="285"/>
      <c r="N80" s="285"/>
      <c r="O80" s="285"/>
      <c r="P80" s="285"/>
      <c r="Q80" s="282"/>
      <c r="R80" s="282"/>
      <c r="S80" s="282"/>
      <c r="X80" s="285"/>
    </row>
    <row r="81" spans="2:24">
      <c r="B81" s="281"/>
      <c r="C81" s="281"/>
      <c r="D81" s="285"/>
      <c r="L81" s="285"/>
      <c r="M81" s="285"/>
      <c r="N81" s="285"/>
      <c r="O81" s="285"/>
      <c r="P81" s="285"/>
      <c r="Q81" s="282"/>
      <c r="R81" s="282"/>
      <c r="S81" s="282"/>
      <c r="X81" s="285"/>
    </row>
    <row r="82" spans="2:24">
      <c r="B82" s="281"/>
      <c r="C82" s="281"/>
      <c r="D82" s="285"/>
      <c r="L82" s="285"/>
      <c r="M82" s="285"/>
      <c r="N82" s="285"/>
      <c r="O82" s="285"/>
      <c r="P82" s="285"/>
      <c r="Q82" s="282"/>
      <c r="R82" s="282"/>
      <c r="S82" s="282"/>
      <c r="X82" s="285"/>
    </row>
  </sheetData>
  <sheetProtection sheet="1" objects="1" scenarios="1" selectLockedCells="1"/>
  <mergeCells count="6">
    <mergeCell ref="C63:D63"/>
    <mergeCell ref="C58:D58"/>
    <mergeCell ref="C59:D59"/>
    <mergeCell ref="C60:D60"/>
    <mergeCell ref="C61:D61"/>
    <mergeCell ref="C62:D62"/>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2019/2020 der U14 männlich</oddHeader>
    <oddFooter>&amp;CErstellt von Markus Knodel am &amp;D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0.499984740745262"/>
    <pageSetUpPr fitToPage="1"/>
  </sheetPr>
  <dimension ref="A1:AK144"/>
  <sheetViews>
    <sheetView view="pageLayout" zoomScaleNormal="125" workbookViewId="0">
      <selection activeCell="W6" sqref="W6:X6"/>
    </sheetView>
  </sheetViews>
  <sheetFormatPr baseColWidth="10" defaultColWidth="3.42578125" defaultRowHeight="12.75"/>
  <cols>
    <col min="1" max="34" width="2.85546875" style="442" customWidth="1"/>
    <col min="35" max="16384" width="3.42578125" style="288"/>
  </cols>
  <sheetData>
    <row r="1" spans="1:37" ht="39.950000000000003" customHeight="1">
      <c r="A1" s="318"/>
      <c r="B1" s="319"/>
      <c r="C1" s="319"/>
      <c r="D1" s="319"/>
      <c r="E1" s="319"/>
      <c r="F1" s="486" t="s">
        <v>405</v>
      </c>
      <c r="G1" s="486"/>
      <c r="H1" s="486"/>
      <c r="I1" s="486"/>
      <c r="J1" s="486"/>
      <c r="K1" s="486"/>
      <c r="L1" s="486"/>
      <c r="M1" s="486"/>
      <c r="N1" s="486"/>
      <c r="O1" s="486"/>
      <c r="P1" s="486"/>
      <c r="Q1" s="486"/>
      <c r="R1" s="486"/>
      <c r="S1" s="486"/>
      <c r="T1" s="486"/>
      <c r="U1" s="486"/>
      <c r="V1" s="486"/>
      <c r="W1" s="486"/>
      <c r="X1" s="486"/>
      <c r="Y1" s="486"/>
      <c r="Z1" s="486"/>
      <c r="AA1" s="486"/>
      <c r="AB1" s="486"/>
      <c r="AC1" s="486"/>
      <c r="AD1" s="319"/>
      <c r="AE1" s="319"/>
      <c r="AF1" s="319"/>
      <c r="AG1" s="319"/>
      <c r="AH1" s="320"/>
    </row>
    <row r="2" spans="1:37" ht="17.25" customHeight="1" thickBot="1">
      <c r="A2" s="321"/>
      <c r="B2" s="322"/>
      <c r="C2" s="322"/>
      <c r="D2" s="322"/>
      <c r="E2" s="322"/>
      <c r="F2" s="487" t="s">
        <v>406</v>
      </c>
      <c r="G2" s="487"/>
      <c r="H2" s="487"/>
      <c r="I2" s="487"/>
      <c r="J2" s="487"/>
      <c r="K2" s="487"/>
      <c r="L2" s="487"/>
      <c r="M2" s="487"/>
      <c r="N2" s="487"/>
      <c r="O2" s="487"/>
      <c r="P2" s="487"/>
      <c r="Q2" s="487"/>
      <c r="R2" s="487"/>
      <c r="S2" s="487"/>
      <c r="T2" s="487"/>
      <c r="U2" s="487"/>
      <c r="V2" s="487"/>
      <c r="W2" s="487"/>
      <c r="X2" s="487"/>
      <c r="Y2" s="487"/>
      <c r="Z2" s="487"/>
      <c r="AA2" s="487"/>
      <c r="AB2" s="487"/>
      <c r="AC2" s="487"/>
      <c r="AD2" s="322"/>
      <c r="AE2" s="322"/>
      <c r="AF2" s="322"/>
      <c r="AG2" s="322"/>
      <c r="AH2" s="323"/>
    </row>
    <row r="3" spans="1:37" ht="21" customHeight="1" thickTop="1">
      <c r="A3" s="488" t="s">
        <v>407</v>
      </c>
      <c r="B3" s="488"/>
      <c r="C3" s="488"/>
      <c r="D3" s="488"/>
      <c r="E3" s="488"/>
      <c r="F3" s="489" t="s">
        <v>484</v>
      </c>
      <c r="G3" s="489"/>
      <c r="H3" s="489"/>
      <c r="I3" s="489"/>
      <c r="J3" s="489"/>
      <c r="K3" s="489"/>
      <c r="L3" s="489"/>
      <c r="M3" s="489"/>
      <c r="N3" s="489"/>
      <c r="O3" s="489"/>
      <c r="P3" s="489"/>
      <c r="Q3" s="489"/>
      <c r="R3" s="490" t="s">
        <v>50</v>
      </c>
      <c r="S3" s="490"/>
      <c r="T3" s="490"/>
      <c r="U3" s="490"/>
      <c r="V3" s="490"/>
      <c r="W3" s="491">
        <f>VLOOKUP(W6,'VR Gr.A'!A16:AF294,29,FALSE)</f>
        <v>43779</v>
      </c>
      <c r="X3" s="492"/>
      <c r="Y3" s="492"/>
      <c r="Z3" s="492"/>
      <c r="AA3" s="492"/>
      <c r="AB3" s="492"/>
      <c r="AC3" s="492"/>
      <c r="AD3" s="492"/>
      <c r="AE3" s="492"/>
      <c r="AF3" s="492"/>
      <c r="AG3" s="492"/>
      <c r="AH3" s="493"/>
      <c r="AK3" s="290"/>
    </row>
    <row r="4" spans="1:37" ht="21" customHeight="1">
      <c r="A4" s="494" t="s">
        <v>4</v>
      </c>
      <c r="B4" s="494"/>
      <c r="C4" s="494"/>
      <c r="D4" s="494"/>
      <c r="E4" s="494"/>
      <c r="F4" s="495" t="str">
        <f>VLOOKUP(W6,'VR Gr.A'!A16:AF294,31,FALSE)</f>
        <v>Weil der Stadt</v>
      </c>
      <c r="G4" s="495"/>
      <c r="H4" s="495"/>
      <c r="I4" s="495"/>
      <c r="J4" s="495"/>
      <c r="K4" s="495"/>
      <c r="L4" s="495"/>
      <c r="M4" s="495"/>
      <c r="N4" s="495"/>
      <c r="O4" s="495"/>
      <c r="P4" s="495"/>
      <c r="Q4" s="495"/>
      <c r="R4" s="496" t="s">
        <v>79</v>
      </c>
      <c r="S4" s="496"/>
      <c r="T4" s="496"/>
      <c r="U4" s="496"/>
      <c r="V4" s="496"/>
      <c r="W4" s="497">
        <f>VLOOKUP(W6,'VR Gr.A'!A16:AF294,30,FALSE)</f>
        <v>0.46875</v>
      </c>
      <c r="X4" s="498"/>
      <c r="Y4" s="498"/>
      <c r="Z4" s="499"/>
      <c r="AA4" s="324" t="s">
        <v>408</v>
      </c>
      <c r="AB4" s="325"/>
      <c r="AC4" s="325"/>
      <c r="AD4" s="326"/>
      <c r="AE4" s="327"/>
      <c r="AF4" s="327"/>
      <c r="AG4" s="324" t="s">
        <v>409</v>
      </c>
      <c r="AH4" s="328"/>
      <c r="AK4" s="290"/>
    </row>
    <row r="5" spans="1:37" ht="21" customHeight="1">
      <c r="A5" s="494" t="s">
        <v>410</v>
      </c>
      <c r="B5" s="494"/>
      <c r="C5" s="494"/>
      <c r="D5" s="494"/>
      <c r="E5" s="494"/>
      <c r="F5" s="495" t="str">
        <f>VLOOKUP(W6,'VR Gr.A'!A16:AF294,16,FALSE)</f>
        <v>NLV Vaihingen 1</v>
      </c>
      <c r="G5" s="500"/>
      <c r="H5" s="500"/>
      <c r="I5" s="500"/>
      <c r="J5" s="500"/>
      <c r="K5" s="500"/>
      <c r="L5" s="500"/>
      <c r="M5" s="500"/>
      <c r="N5" s="500"/>
      <c r="O5" s="500"/>
      <c r="P5" s="500"/>
      <c r="Q5" s="501"/>
      <c r="R5" s="496" t="s">
        <v>411</v>
      </c>
      <c r="S5" s="496"/>
      <c r="T5" s="496"/>
      <c r="U5" s="496"/>
      <c r="V5" s="496"/>
      <c r="W5" s="502">
        <f>VLOOKUP(W6,'VR Gr.A'!A16:AF294,2,FALSE)</f>
        <v>4</v>
      </c>
      <c r="X5" s="503"/>
      <c r="Y5" s="503"/>
      <c r="Z5" s="503"/>
      <c r="AA5" s="503"/>
      <c r="AB5" s="503"/>
      <c r="AC5" s="503"/>
      <c r="AD5" s="503"/>
      <c r="AE5" s="503"/>
      <c r="AF5" s="503"/>
      <c r="AG5" s="503"/>
      <c r="AH5" s="504"/>
    </row>
    <row r="6" spans="1:37" ht="21" customHeight="1">
      <c r="A6" s="506" t="s">
        <v>412</v>
      </c>
      <c r="B6" s="500"/>
      <c r="C6" s="500"/>
      <c r="D6" s="500"/>
      <c r="E6" s="507"/>
      <c r="F6" s="495" t="str">
        <f>VLOOKUP(W6,'VR Gr.A'!A16:AF294,16,FALSE)</f>
        <v>NLV Vaihingen 1</v>
      </c>
      <c r="G6" s="500"/>
      <c r="H6" s="500"/>
      <c r="I6" s="500"/>
      <c r="J6" s="500"/>
      <c r="K6" s="500"/>
      <c r="L6" s="500"/>
      <c r="M6" s="500"/>
      <c r="N6" s="500"/>
      <c r="O6" s="500"/>
      <c r="P6" s="500"/>
      <c r="Q6" s="501"/>
      <c r="R6" s="496" t="s">
        <v>413</v>
      </c>
      <c r="S6" s="496"/>
      <c r="T6" s="496"/>
      <c r="U6" s="496"/>
      <c r="V6" s="496"/>
      <c r="W6" s="508">
        <v>14</v>
      </c>
      <c r="X6" s="509"/>
      <c r="Y6" s="327"/>
      <c r="Z6" s="327"/>
      <c r="AA6" s="327"/>
      <c r="AB6" s="327"/>
      <c r="AC6" s="327"/>
      <c r="AD6" s="327"/>
      <c r="AE6" s="327"/>
      <c r="AF6" s="327"/>
      <c r="AG6" s="327"/>
      <c r="AH6" s="329"/>
    </row>
    <row r="7" spans="1:37" ht="21" customHeight="1" thickBot="1">
      <c r="A7" s="506" t="s">
        <v>414</v>
      </c>
      <c r="B7" s="500"/>
      <c r="C7" s="500"/>
      <c r="D7" s="500"/>
      <c r="E7" s="507"/>
      <c r="F7" s="495" t="str">
        <f>VLOOKUP(W6,'VR Gr.A'!A16:AF294,16,FALSE)</f>
        <v>NLV Vaihingen 1</v>
      </c>
      <c r="G7" s="500"/>
      <c r="H7" s="500"/>
      <c r="I7" s="500"/>
      <c r="J7" s="500"/>
      <c r="K7" s="500"/>
      <c r="L7" s="500"/>
      <c r="M7" s="500"/>
      <c r="N7" s="500"/>
      <c r="O7" s="500"/>
      <c r="P7" s="500"/>
      <c r="Q7" s="501"/>
      <c r="R7" s="510" t="s">
        <v>166</v>
      </c>
      <c r="S7" s="510"/>
      <c r="T7" s="510"/>
      <c r="U7" s="510"/>
      <c r="V7" s="510"/>
      <c r="W7" s="511">
        <f>VLOOKUP(W6,'VR Gr.A'!A16:AF294,3,FALSE)</f>
        <v>1</v>
      </c>
      <c r="X7" s="512"/>
      <c r="Y7" s="512"/>
      <c r="Z7" s="512"/>
      <c r="AA7" s="512"/>
      <c r="AB7" s="512"/>
      <c r="AC7" s="512"/>
      <c r="AD7" s="512"/>
      <c r="AE7" s="512"/>
      <c r="AF7" s="512"/>
      <c r="AG7" s="512"/>
      <c r="AH7" s="513"/>
    </row>
    <row r="8" spans="1:37" ht="21" customHeight="1" thickTop="1" thickBot="1">
      <c r="A8" s="330" t="s">
        <v>415</v>
      </c>
      <c r="B8" s="331"/>
      <c r="C8" s="331"/>
      <c r="D8" s="331"/>
      <c r="E8" s="331"/>
      <c r="F8" s="514" t="str">
        <f>VLOOKUP(W6,'VR Gr.A'!A16:AF293,4,FALSE)</f>
        <v>TSV Calw</v>
      </c>
      <c r="G8" s="514"/>
      <c r="H8" s="514"/>
      <c r="I8" s="514"/>
      <c r="J8" s="514"/>
      <c r="K8" s="514"/>
      <c r="L8" s="514"/>
      <c r="M8" s="514"/>
      <c r="N8" s="515" t="s">
        <v>416</v>
      </c>
      <c r="O8" s="515"/>
      <c r="P8" s="505" t="s">
        <v>417</v>
      </c>
      <c r="Q8" s="505"/>
      <c r="R8" s="332" t="s">
        <v>418</v>
      </c>
      <c r="S8" s="331"/>
      <c r="T8" s="331"/>
      <c r="U8" s="331"/>
      <c r="V8" s="331"/>
      <c r="W8" s="514" t="str">
        <f>VLOOKUP(W6,'VR Gr.A'!A16:AF294,6,FALSE)</f>
        <v>TV Stammheim 1</v>
      </c>
      <c r="X8" s="514"/>
      <c r="Y8" s="514"/>
      <c r="Z8" s="514"/>
      <c r="AA8" s="514"/>
      <c r="AB8" s="514"/>
      <c r="AC8" s="514"/>
      <c r="AD8" s="514"/>
      <c r="AE8" s="515" t="s">
        <v>416</v>
      </c>
      <c r="AF8" s="515"/>
      <c r="AG8" s="505" t="s">
        <v>417</v>
      </c>
      <c r="AH8" s="505"/>
    </row>
    <row r="9" spans="1:37" ht="21" customHeight="1" thickBot="1">
      <c r="A9" s="333" t="s">
        <v>419</v>
      </c>
      <c r="B9" s="334" t="s">
        <v>420</v>
      </c>
      <c r="C9" s="335" t="s">
        <v>421</v>
      </c>
      <c r="D9" s="516" t="s">
        <v>422</v>
      </c>
      <c r="E9" s="516"/>
      <c r="F9" s="516"/>
      <c r="G9" s="516"/>
      <c r="H9" s="516"/>
      <c r="I9" s="516"/>
      <c r="J9" s="516"/>
      <c r="K9" s="516"/>
      <c r="L9" s="516"/>
      <c r="M9" s="516"/>
      <c r="N9" s="336"/>
      <c r="O9" s="337"/>
      <c r="P9" s="338"/>
      <c r="Q9" s="339"/>
      <c r="R9" s="333" t="s">
        <v>419</v>
      </c>
      <c r="S9" s="334" t="s">
        <v>420</v>
      </c>
      <c r="T9" s="335" t="s">
        <v>421</v>
      </c>
      <c r="U9" s="516" t="s">
        <v>422</v>
      </c>
      <c r="V9" s="516"/>
      <c r="W9" s="516"/>
      <c r="X9" s="516"/>
      <c r="Y9" s="516"/>
      <c r="Z9" s="516"/>
      <c r="AA9" s="516"/>
      <c r="AB9" s="516"/>
      <c r="AC9" s="516"/>
      <c r="AD9" s="516"/>
      <c r="AE9" s="336"/>
      <c r="AF9" s="337"/>
      <c r="AG9" s="338"/>
      <c r="AH9" s="339"/>
    </row>
    <row r="10" spans="1:37" ht="21" customHeight="1">
      <c r="A10" s="340"/>
      <c r="B10" s="341"/>
      <c r="C10" s="342"/>
      <c r="D10" s="517"/>
      <c r="E10" s="517"/>
      <c r="F10" s="517"/>
      <c r="G10" s="517"/>
      <c r="H10" s="517"/>
      <c r="I10" s="517"/>
      <c r="J10" s="517"/>
      <c r="K10" s="517"/>
      <c r="L10" s="517"/>
      <c r="M10" s="517"/>
      <c r="N10" s="343"/>
      <c r="O10" s="344"/>
      <c r="P10" s="345"/>
      <c r="Q10" s="346"/>
      <c r="R10" s="347"/>
      <c r="S10" s="341"/>
      <c r="T10" s="342"/>
      <c r="U10" s="518"/>
      <c r="V10" s="518"/>
      <c r="W10" s="518"/>
      <c r="X10" s="518"/>
      <c r="Y10" s="518"/>
      <c r="Z10" s="518"/>
      <c r="AA10" s="518"/>
      <c r="AB10" s="518"/>
      <c r="AC10" s="518"/>
      <c r="AD10" s="518"/>
      <c r="AE10" s="343"/>
      <c r="AF10" s="344"/>
      <c r="AG10" s="345"/>
      <c r="AH10" s="346"/>
    </row>
    <row r="11" spans="1:37" ht="21" customHeight="1">
      <c r="A11" s="348"/>
      <c r="B11" s="349"/>
      <c r="C11" s="350"/>
      <c r="D11" s="518"/>
      <c r="E11" s="518"/>
      <c r="F11" s="518"/>
      <c r="G11" s="518"/>
      <c r="H11" s="518"/>
      <c r="I11" s="518"/>
      <c r="J11" s="518"/>
      <c r="K11" s="518"/>
      <c r="L11" s="518"/>
      <c r="M11" s="518"/>
      <c r="N11" s="351"/>
      <c r="O11" s="352"/>
      <c r="P11" s="353"/>
      <c r="Q11" s="354"/>
      <c r="R11" s="355"/>
      <c r="S11" s="349"/>
      <c r="T11" s="350"/>
      <c r="U11" s="518"/>
      <c r="V11" s="518"/>
      <c r="W11" s="518"/>
      <c r="X11" s="518"/>
      <c r="Y11" s="518"/>
      <c r="Z11" s="518"/>
      <c r="AA11" s="518"/>
      <c r="AB11" s="518"/>
      <c r="AC11" s="518"/>
      <c r="AD11" s="518"/>
      <c r="AE11" s="351"/>
      <c r="AF11" s="352"/>
      <c r="AG11" s="353"/>
      <c r="AH11" s="354"/>
    </row>
    <row r="12" spans="1:37" ht="21" customHeight="1">
      <c r="A12" s="348"/>
      <c r="B12" s="349"/>
      <c r="C12" s="350"/>
      <c r="D12" s="518"/>
      <c r="E12" s="518"/>
      <c r="F12" s="518"/>
      <c r="G12" s="518"/>
      <c r="H12" s="518"/>
      <c r="I12" s="518"/>
      <c r="J12" s="518"/>
      <c r="K12" s="518"/>
      <c r="L12" s="518"/>
      <c r="M12" s="518"/>
      <c r="N12" s="351"/>
      <c r="O12" s="352"/>
      <c r="P12" s="353"/>
      <c r="Q12" s="354"/>
      <c r="R12" s="355"/>
      <c r="S12" s="349"/>
      <c r="T12" s="350"/>
      <c r="U12" s="518"/>
      <c r="V12" s="518"/>
      <c r="W12" s="518"/>
      <c r="X12" s="518"/>
      <c r="Y12" s="518"/>
      <c r="Z12" s="518"/>
      <c r="AA12" s="518"/>
      <c r="AB12" s="518"/>
      <c r="AC12" s="518"/>
      <c r="AD12" s="518"/>
      <c r="AE12" s="351"/>
      <c r="AF12" s="352"/>
      <c r="AG12" s="353"/>
      <c r="AH12" s="354"/>
    </row>
    <row r="13" spans="1:37" ht="21" customHeight="1">
      <c r="A13" s="348"/>
      <c r="B13" s="349"/>
      <c r="C13" s="350"/>
      <c r="D13" s="518"/>
      <c r="E13" s="518"/>
      <c r="F13" s="518"/>
      <c r="G13" s="518"/>
      <c r="H13" s="518"/>
      <c r="I13" s="518"/>
      <c r="J13" s="518"/>
      <c r="K13" s="518"/>
      <c r="L13" s="518"/>
      <c r="M13" s="518"/>
      <c r="N13" s="351"/>
      <c r="O13" s="352"/>
      <c r="P13" s="353"/>
      <c r="Q13" s="354"/>
      <c r="R13" s="355"/>
      <c r="S13" s="349"/>
      <c r="T13" s="350"/>
      <c r="U13" s="518"/>
      <c r="V13" s="518"/>
      <c r="W13" s="518"/>
      <c r="X13" s="518"/>
      <c r="Y13" s="518"/>
      <c r="Z13" s="518"/>
      <c r="AA13" s="518"/>
      <c r="AB13" s="518"/>
      <c r="AC13" s="518"/>
      <c r="AD13" s="518"/>
      <c r="AE13" s="351"/>
      <c r="AF13" s="352"/>
      <c r="AG13" s="353"/>
      <c r="AH13" s="354"/>
    </row>
    <row r="14" spans="1:37" ht="21" customHeight="1">
      <c r="A14" s="348"/>
      <c r="B14" s="349"/>
      <c r="C14" s="350"/>
      <c r="D14" s="518"/>
      <c r="E14" s="518"/>
      <c r="F14" s="518"/>
      <c r="G14" s="518"/>
      <c r="H14" s="518"/>
      <c r="I14" s="518"/>
      <c r="J14" s="518"/>
      <c r="K14" s="518"/>
      <c r="L14" s="518"/>
      <c r="M14" s="518"/>
      <c r="N14" s="351"/>
      <c r="O14" s="352"/>
      <c r="P14" s="353"/>
      <c r="Q14" s="354"/>
      <c r="R14" s="355"/>
      <c r="S14" s="349"/>
      <c r="T14" s="350"/>
      <c r="U14" s="518"/>
      <c r="V14" s="518"/>
      <c r="W14" s="518"/>
      <c r="X14" s="518"/>
      <c r="Y14" s="518"/>
      <c r="Z14" s="518"/>
      <c r="AA14" s="518"/>
      <c r="AB14" s="518"/>
      <c r="AC14" s="518"/>
      <c r="AD14" s="518"/>
      <c r="AE14" s="351"/>
      <c r="AF14" s="352"/>
      <c r="AG14" s="353"/>
      <c r="AH14" s="354"/>
    </row>
    <row r="15" spans="1:37" ht="21" customHeight="1">
      <c r="A15" s="348"/>
      <c r="B15" s="349"/>
      <c r="C15" s="350"/>
      <c r="D15" s="518"/>
      <c r="E15" s="518"/>
      <c r="F15" s="518"/>
      <c r="G15" s="518"/>
      <c r="H15" s="518"/>
      <c r="I15" s="518"/>
      <c r="J15" s="518"/>
      <c r="K15" s="518"/>
      <c r="L15" s="518"/>
      <c r="M15" s="518"/>
      <c r="N15" s="351"/>
      <c r="O15" s="352"/>
      <c r="P15" s="353"/>
      <c r="Q15" s="354"/>
      <c r="R15" s="355"/>
      <c r="S15" s="349"/>
      <c r="T15" s="350"/>
      <c r="U15" s="518"/>
      <c r="V15" s="518"/>
      <c r="W15" s="518"/>
      <c r="X15" s="518"/>
      <c r="Y15" s="518"/>
      <c r="Z15" s="518"/>
      <c r="AA15" s="518"/>
      <c r="AB15" s="518"/>
      <c r="AC15" s="518"/>
      <c r="AD15" s="518"/>
      <c r="AE15" s="351"/>
      <c r="AF15" s="352"/>
      <c r="AG15" s="353"/>
      <c r="AH15" s="354"/>
    </row>
    <row r="16" spans="1:37" ht="21" customHeight="1">
      <c r="A16" s="348"/>
      <c r="B16" s="349"/>
      <c r="C16" s="350"/>
      <c r="D16" s="518"/>
      <c r="E16" s="518"/>
      <c r="F16" s="518"/>
      <c r="G16" s="518"/>
      <c r="H16" s="518"/>
      <c r="I16" s="518"/>
      <c r="J16" s="518"/>
      <c r="K16" s="518"/>
      <c r="L16" s="518"/>
      <c r="M16" s="518"/>
      <c r="N16" s="351"/>
      <c r="O16" s="352"/>
      <c r="P16" s="353"/>
      <c r="Q16" s="354"/>
      <c r="R16" s="355"/>
      <c r="S16" s="349"/>
      <c r="T16" s="350"/>
      <c r="U16" s="518"/>
      <c r="V16" s="518"/>
      <c r="W16" s="518"/>
      <c r="X16" s="518"/>
      <c r="Y16" s="518"/>
      <c r="Z16" s="518"/>
      <c r="AA16" s="518"/>
      <c r="AB16" s="518"/>
      <c r="AC16" s="518"/>
      <c r="AD16" s="518"/>
      <c r="AE16" s="351"/>
      <c r="AF16" s="352"/>
      <c r="AG16" s="353"/>
      <c r="AH16" s="354"/>
    </row>
    <row r="17" spans="1:34" ht="21" customHeight="1">
      <c r="A17" s="348"/>
      <c r="B17" s="349"/>
      <c r="C17" s="350"/>
      <c r="D17" s="519"/>
      <c r="E17" s="520"/>
      <c r="F17" s="520"/>
      <c r="G17" s="520"/>
      <c r="H17" s="520"/>
      <c r="I17" s="520"/>
      <c r="J17" s="520"/>
      <c r="K17" s="520"/>
      <c r="L17" s="520"/>
      <c r="M17" s="521"/>
      <c r="N17" s="351"/>
      <c r="O17" s="352"/>
      <c r="P17" s="353"/>
      <c r="Q17" s="354"/>
      <c r="R17" s="355"/>
      <c r="S17" s="349"/>
      <c r="T17" s="350"/>
      <c r="U17" s="518"/>
      <c r="V17" s="518"/>
      <c r="W17" s="518"/>
      <c r="X17" s="518"/>
      <c r="Y17" s="518"/>
      <c r="Z17" s="518"/>
      <c r="AA17" s="518"/>
      <c r="AB17" s="518"/>
      <c r="AC17" s="518"/>
      <c r="AD17" s="518"/>
      <c r="AE17" s="351"/>
      <c r="AF17" s="352"/>
      <c r="AG17" s="353"/>
      <c r="AH17" s="354"/>
    </row>
    <row r="18" spans="1:34" ht="21" customHeight="1">
      <c r="A18" s="348"/>
      <c r="B18" s="349"/>
      <c r="C18" s="350"/>
      <c r="D18" s="519"/>
      <c r="E18" s="520"/>
      <c r="F18" s="520"/>
      <c r="G18" s="520"/>
      <c r="H18" s="520"/>
      <c r="I18" s="520"/>
      <c r="J18" s="520"/>
      <c r="K18" s="520"/>
      <c r="L18" s="520"/>
      <c r="M18" s="521"/>
      <c r="N18" s="351"/>
      <c r="O18" s="352"/>
      <c r="P18" s="353"/>
      <c r="Q18" s="354"/>
      <c r="R18" s="355"/>
      <c r="S18" s="349"/>
      <c r="T18" s="350"/>
      <c r="U18" s="518"/>
      <c r="V18" s="518"/>
      <c r="W18" s="518"/>
      <c r="X18" s="518"/>
      <c r="Y18" s="518"/>
      <c r="Z18" s="518"/>
      <c r="AA18" s="518"/>
      <c r="AB18" s="518"/>
      <c r="AC18" s="518"/>
      <c r="AD18" s="518"/>
      <c r="AE18" s="351"/>
      <c r="AF18" s="352"/>
      <c r="AG18" s="353"/>
      <c r="AH18" s="354"/>
    </row>
    <row r="19" spans="1:34" ht="21" customHeight="1" thickBot="1">
      <c r="A19" s="356"/>
      <c r="B19" s="357"/>
      <c r="C19" s="358"/>
      <c r="D19" s="519"/>
      <c r="E19" s="520"/>
      <c r="F19" s="520"/>
      <c r="G19" s="520"/>
      <c r="H19" s="520"/>
      <c r="I19" s="520"/>
      <c r="J19" s="520"/>
      <c r="K19" s="520"/>
      <c r="L19" s="520"/>
      <c r="M19" s="521"/>
      <c r="N19" s="359"/>
      <c r="O19" s="360"/>
      <c r="P19" s="361"/>
      <c r="Q19" s="362"/>
      <c r="R19" s="363"/>
      <c r="S19" s="357"/>
      <c r="T19" s="358"/>
      <c r="U19" s="524"/>
      <c r="V19" s="524"/>
      <c r="W19" s="524"/>
      <c r="X19" s="524"/>
      <c r="Y19" s="524"/>
      <c r="Z19" s="524"/>
      <c r="AA19" s="524"/>
      <c r="AB19" s="524"/>
      <c r="AC19" s="524"/>
      <c r="AD19" s="524"/>
      <c r="AE19" s="359"/>
      <c r="AF19" s="360"/>
      <c r="AG19" s="361"/>
      <c r="AH19" s="362"/>
    </row>
    <row r="20" spans="1:34" ht="21" customHeight="1">
      <c r="A20" s="364" t="s">
        <v>423</v>
      </c>
      <c r="B20" s="365"/>
      <c r="C20" s="366"/>
      <c r="D20" s="517"/>
      <c r="E20" s="517"/>
      <c r="F20" s="517"/>
      <c r="G20" s="517"/>
      <c r="H20" s="517"/>
      <c r="I20" s="517"/>
      <c r="J20" s="517"/>
      <c r="K20" s="517"/>
      <c r="L20" s="517"/>
      <c r="M20" s="517"/>
      <c r="N20" s="367"/>
      <c r="O20" s="368"/>
      <c r="P20" s="369"/>
      <c r="Q20" s="370"/>
      <c r="R20" s="371" t="s">
        <v>423</v>
      </c>
      <c r="S20" s="365"/>
      <c r="T20" s="366"/>
      <c r="U20" s="517"/>
      <c r="V20" s="517"/>
      <c r="W20" s="517"/>
      <c r="X20" s="517"/>
      <c r="Y20" s="517"/>
      <c r="Z20" s="517"/>
      <c r="AA20" s="517"/>
      <c r="AB20" s="517"/>
      <c r="AC20" s="517"/>
      <c r="AD20" s="517"/>
      <c r="AE20" s="367"/>
      <c r="AF20" s="368"/>
      <c r="AG20" s="369"/>
      <c r="AH20" s="370"/>
    </row>
    <row r="21" spans="1:34" ht="21" customHeight="1" thickBot="1">
      <c r="A21" s="372" t="s">
        <v>424</v>
      </c>
      <c r="B21" s="373"/>
      <c r="C21" s="374"/>
      <c r="D21" s="524"/>
      <c r="E21" s="524"/>
      <c r="F21" s="524"/>
      <c r="G21" s="524"/>
      <c r="H21" s="524"/>
      <c r="I21" s="524"/>
      <c r="J21" s="524"/>
      <c r="K21" s="524"/>
      <c r="L21" s="524"/>
      <c r="M21" s="524"/>
      <c r="N21" s="375"/>
      <c r="O21" s="376"/>
      <c r="P21" s="377"/>
      <c r="Q21" s="378"/>
      <c r="R21" s="379" t="s">
        <v>424</v>
      </c>
      <c r="S21" s="373"/>
      <c r="T21" s="374"/>
      <c r="U21" s="524"/>
      <c r="V21" s="524"/>
      <c r="W21" s="524"/>
      <c r="X21" s="524"/>
      <c r="Y21" s="524"/>
      <c r="Z21" s="524"/>
      <c r="AA21" s="524"/>
      <c r="AB21" s="524"/>
      <c r="AC21" s="524"/>
      <c r="AD21" s="524"/>
      <c r="AE21" s="375"/>
      <c r="AF21" s="376"/>
      <c r="AG21" s="377"/>
      <c r="AH21" s="378"/>
    </row>
    <row r="22" spans="1:34" ht="16.5" customHeight="1" thickTop="1" thickBot="1">
      <c r="A22" s="525" t="s">
        <v>425</v>
      </c>
      <c r="B22" s="525"/>
      <c r="C22" s="525"/>
      <c r="D22" s="525"/>
      <c r="E22" s="525"/>
      <c r="F22" s="525"/>
      <c r="G22" s="525"/>
      <c r="H22" s="525"/>
      <c r="I22" s="525"/>
      <c r="J22" s="525"/>
      <c r="K22" s="525"/>
      <c r="L22" s="525"/>
      <c r="M22" s="525"/>
      <c r="N22" s="525"/>
      <c r="O22" s="525"/>
      <c r="P22" s="525"/>
      <c r="Q22" s="525"/>
      <c r="R22" s="525"/>
      <c r="S22" s="525"/>
      <c r="T22" s="525"/>
      <c r="U22" s="525"/>
      <c r="V22" s="525"/>
      <c r="W22" s="525"/>
      <c r="X22" s="525"/>
      <c r="Y22" s="525"/>
      <c r="Z22" s="525"/>
      <c r="AA22" s="525"/>
      <c r="AB22" s="525"/>
      <c r="AC22" s="525"/>
      <c r="AD22" s="525"/>
      <c r="AE22" s="525"/>
      <c r="AF22" s="525"/>
      <c r="AG22" s="525"/>
      <c r="AH22" s="525"/>
    </row>
    <row r="23" spans="1:34" ht="21" customHeight="1" thickTop="1" thickBot="1">
      <c r="A23" s="380" t="s">
        <v>426</v>
      </c>
      <c r="B23" s="381"/>
      <c r="C23" s="382"/>
      <c r="D23" s="382"/>
      <c r="E23" s="382"/>
      <c r="F23" s="383"/>
      <c r="G23" s="384"/>
      <c r="H23" s="384"/>
      <c r="I23" s="385"/>
      <c r="J23" s="383"/>
      <c r="K23" s="386"/>
      <c r="L23" s="387"/>
      <c r="M23" s="382" t="s">
        <v>12</v>
      </c>
      <c r="N23" s="386"/>
      <c r="O23" s="383"/>
      <c r="P23" s="386"/>
      <c r="Q23" s="388"/>
      <c r="R23" s="383"/>
      <c r="S23" s="383"/>
      <c r="T23" s="384"/>
      <c r="U23" s="382" t="s">
        <v>13</v>
      </c>
      <c r="V23" s="386"/>
      <c r="W23" s="384"/>
      <c r="X23" s="384"/>
      <c r="Y23" s="384"/>
      <c r="Z23" s="386"/>
      <c r="AA23" s="384"/>
      <c r="AB23" s="384"/>
      <c r="AC23" s="384"/>
      <c r="AD23" s="386"/>
      <c r="AE23" s="385"/>
      <c r="AF23" s="384"/>
      <c r="AG23" s="384"/>
      <c r="AH23" s="389"/>
    </row>
    <row r="24" spans="1:34" ht="21" customHeight="1" thickTop="1" thickBot="1">
      <c r="A24" s="522" t="s">
        <v>427</v>
      </c>
      <c r="B24" s="522"/>
      <c r="C24" s="523" t="s">
        <v>428</v>
      </c>
      <c r="D24" s="390"/>
      <c r="E24" s="391" t="s">
        <v>12</v>
      </c>
      <c r="F24" s="392"/>
      <c r="G24" s="393"/>
      <c r="H24" s="393"/>
      <c r="I24" s="393"/>
      <c r="J24" s="394"/>
      <c r="K24" s="392"/>
      <c r="L24" s="393"/>
      <c r="M24" s="393"/>
      <c r="N24" s="393"/>
      <c r="O24" s="394"/>
      <c r="P24" s="392"/>
      <c r="Q24" s="393"/>
      <c r="R24" s="393"/>
      <c r="S24" s="393"/>
      <c r="T24" s="394"/>
      <c r="U24" s="392"/>
      <c r="V24" s="393"/>
      <c r="W24" s="393"/>
      <c r="X24" s="393"/>
      <c r="Y24" s="394"/>
      <c r="Z24" s="392"/>
      <c r="AA24" s="393"/>
      <c r="AB24" s="393"/>
      <c r="AC24" s="393"/>
      <c r="AD24" s="394"/>
      <c r="AE24" s="392"/>
      <c r="AF24" s="393"/>
      <c r="AG24" s="393"/>
      <c r="AH24" s="395"/>
    </row>
    <row r="25" spans="1:34" ht="21" customHeight="1" thickTop="1" thickBot="1">
      <c r="A25" s="522"/>
      <c r="B25" s="522"/>
      <c r="C25" s="523"/>
      <c r="D25" s="396"/>
      <c r="E25" s="397" t="s">
        <v>13</v>
      </c>
      <c r="F25" s="398"/>
      <c r="G25" s="399"/>
      <c r="H25" s="399"/>
      <c r="I25" s="399"/>
      <c r="J25" s="400"/>
      <c r="K25" s="398"/>
      <c r="L25" s="399"/>
      <c r="M25" s="399"/>
      <c r="N25" s="399"/>
      <c r="O25" s="400"/>
      <c r="P25" s="398"/>
      <c r="Q25" s="399"/>
      <c r="R25" s="399"/>
      <c r="S25" s="399"/>
      <c r="T25" s="400"/>
      <c r="U25" s="398"/>
      <c r="V25" s="399"/>
      <c r="W25" s="399"/>
      <c r="X25" s="399"/>
      <c r="Y25" s="400"/>
      <c r="Z25" s="398"/>
      <c r="AA25" s="399"/>
      <c r="AB25" s="399"/>
      <c r="AC25" s="399"/>
      <c r="AD25" s="400"/>
      <c r="AE25" s="398"/>
      <c r="AF25" s="399"/>
      <c r="AG25" s="399"/>
      <c r="AH25" s="401"/>
    </row>
    <row r="26" spans="1:34" ht="21" customHeight="1" thickTop="1" thickBot="1">
      <c r="A26" s="522" t="s">
        <v>429</v>
      </c>
      <c r="B26" s="522"/>
      <c r="C26" s="523" t="s">
        <v>428</v>
      </c>
      <c r="D26" s="390"/>
      <c r="E26" s="402" t="s">
        <v>12</v>
      </c>
      <c r="F26" s="403"/>
      <c r="G26" s="404"/>
      <c r="H26" s="404"/>
      <c r="I26" s="404"/>
      <c r="J26" s="405"/>
      <c r="K26" s="403"/>
      <c r="L26" s="404"/>
      <c r="M26" s="404"/>
      <c r="N26" s="404"/>
      <c r="O26" s="405"/>
      <c r="P26" s="403"/>
      <c r="Q26" s="404"/>
      <c r="R26" s="404"/>
      <c r="S26" s="404"/>
      <c r="T26" s="405"/>
      <c r="U26" s="403"/>
      <c r="V26" s="404"/>
      <c r="W26" s="404"/>
      <c r="X26" s="404"/>
      <c r="Y26" s="405"/>
      <c r="Z26" s="403"/>
      <c r="AA26" s="404"/>
      <c r="AB26" s="404"/>
      <c r="AC26" s="404"/>
      <c r="AD26" s="405"/>
      <c r="AE26" s="403"/>
      <c r="AF26" s="404"/>
      <c r="AG26" s="404"/>
      <c r="AH26" s="406"/>
    </row>
    <row r="27" spans="1:34" ht="21" customHeight="1" thickTop="1" thickBot="1">
      <c r="A27" s="522"/>
      <c r="B27" s="522"/>
      <c r="C27" s="523"/>
      <c r="D27" s="396"/>
      <c r="E27" s="407" t="s">
        <v>13</v>
      </c>
      <c r="F27" s="398"/>
      <c r="G27" s="399"/>
      <c r="H27" s="399"/>
      <c r="I27" s="399"/>
      <c r="J27" s="400"/>
      <c r="K27" s="398"/>
      <c r="L27" s="399"/>
      <c r="M27" s="399"/>
      <c r="N27" s="399"/>
      <c r="O27" s="400"/>
      <c r="P27" s="398"/>
      <c r="Q27" s="399"/>
      <c r="R27" s="399"/>
      <c r="S27" s="399"/>
      <c r="T27" s="400"/>
      <c r="U27" s="398"/>
      <c r="V27" s="399"/>
      <c r="W27" s="399"/>
      <c r="X27" s="399"/>
      <c r="Y27" s="400"/>
      <c r="Z27" s="398"/>
      <c r="AA27" s="399"/>
      <c r="AB27" s="399"/>
      <c r="AC27" s="399"/>
      <c r="AD27" s="400"/>
      <c r="AE27" s="398"/>
      <c r="AF27" s="399"/>
      <c r="AG27" s="399"/>
      <c r="AH27" s="401"/>
    </row>
    <row r="28" spans="1:34" ht="21" customHeight="1" thickTop="1" thickBot="1">
      <c r="A28" s="522" t="s">
        <v>430</v>
      </c>
      <c r="B28" s="522"/>
      <c r="C28" s="523" t="s">
        <v>428</v>
      </c>
      <c r="D28" s="390"/>
      <c r="E28" s="402" t="s">
        <v>12</v>
      </c>
      <c r="F28" s="403"/>
      <c r="G28" s="404"/>
      <c r="H28" s="404"/>
      <c r="I28" s="404"/>
      <c r="J28" s="405"/>
      <c r="K28" s="403"/>
      <c r="L28" s="404"/>
      <c r="M28" s="404"/>
      <c r="N28" s="404"/>
      <c r="O28" s="405"/>
      <c r="P28" s="403"/>
      <c r="Q28" s="404"/>
      <c r="R28" s="404"/>
      <c r="S28" s="404"/>
      <c r="T28" s="405"/>
      <c r="U28" s="403"/>
      <c r="V28" s="404"/>
      <c r="W28" s="404"/>
      <c r="X28" s="404"/>
      <c r="Y28" s="405"/>
      <c r="Z28" s="403"/>
      <c r="AA28" s="404"/>
      <c r="AB28" s="404"/>
      <c r="AC28" s="404"/>
      <c r="AD28" s="405"/>
      <c r="AE28" s="403"/>
      <c r="AF28" s="404"/>
      <c r="AG28" s="404"/>
      <c r="AH28" s="406"/>
    </row>
    <row r="29" spans="1:34" ht="21" customHeight="1" thickTop="1" thickBot="1">
      <c r="A29" s="522"/>
      <c r="B29" s="522"/>
      <c r="C29" s="523"/>
      <c r="D29" s="396"/>
      <c r="E29" s="407" t="s">
        <v>13</v>
      </c>
      <c r="F29" s="398"/>
      <c r="G29" s="399"/>
      <c r="H29" s="399"/>
      <c r="I29" s="399"/>
      <c r="J29" s="400"/>
      <c r="K29" s="398"/>
      <c r="L29" s="399"/>
      <c r="M29" s="399"/>
      <c r="N29" s="399"/>
      <c r="O29" s="400"/>
      <c r="P29" s="398"/>
      <c r="Q29" s="399"/>
      <c r="R29" s="399"/>
      <c r="S29" s="399"/>
      <c r="T29" s="400"/>
      <c r="U29" s="398"/>
      <c r="V29" s="399"/>
      <c r="W29" s="399"/>
      <c r="X29" s="399"/>
      <c r="Y29" s="400"/>
      <c r="Z29" s="398"/>
      <c r="AA29" s="399"/>
      <c r="AB29" s="399"/>
      <c r="AC29" s="399"/>
      <c r="AD29" s="400"/>
      <c r="AE29" s="398"/>
      <c r="AF29" s="399"/>
      <c r="AG29" s="399"/>
      <c r="AH29" s="401"/>
    </row>
    <row r="30" spans="1:34" ht="21" customHeight="1" thickTop="1" thickBot="1">
      <c r="A30" s="530" t="s">
        <v>431</v>
      </c>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2"/>
      <c r="AE30" s="532"/>
      <c r="AF30" s="532"/>
      <c r="AG30" s="532"/>
      <c r="AH30" s="532"/>
    </row>
    <row r="31" spans="1:34" ht="21" customHeight="1" thickTop="1" thickBot="1">
      <c r="A31" s="533" t="s">
        <v>432</v>
      </c>
      <c r="B31" s="533"/>
      <c r="C31" s="533"/>
      <c r="D31" s="533"/>
      <c r="E31" s="533"/>
      <c r="F31" s="534" t="s">
        <v>97</v>
      </c>
      <c r="G31" s="534"/>
      <c r="H31" s="534"/>
      <c r="I31" s="534"/>
      <c r="J31" s="534"/>
      <c r="K31" s="534" t="s">
        <v>98</v>
      </c>
      <c r="L31" s="534"/>
      <c r="M31" s="534"/>
      <c r="N31" s="534"/>
      <c r="O31" s="534"/>
      <c r="P31" s="534" t="s">
        <v>160</v>
      </c>
      <c r="Q31" s="534"/>
      <c r="R31" s="534"/>
      <c r="S31" s="534"/>
      <c r="T31" s="534"/>
      <c r="U31" s="408"/>
      <c r="V31" s="409"/>
      <c r="W31" s="409"/>
      <c r="X31" s="410"/>
      <c r="Y31" s="534" t="s">
        <v>433</v>
      </c>
      <c r="Z31" s="534"/>
      <c r="AA31" s="534"/>
      <c r="AB31" s="534"/>
      <c r="AC31" s="534"/>
      <c r="AD31" s="535" t="s">
        <v>434</v>
      </c>
      <c r="AE31" s="536"/>
      <c r="AF31" s="536"/>
      <c r="AG31" s="536"/>
      <c r="AH31" s="537"/>
    </row>
    <row r="32" spans="1:34" ht="21" customHeight="1" thickBot="1">
      <c r="A32" s="533"/>
      <c r="B32" s="533"/>
      <c r="C32" s="533"/>
      <c r="D32" s="533"/>
      <c r="E32" s="533"/>
      <c r="F32" s="411"/>
      <c r="G32" s="412"/>
      <c r="H32" s="412" t="s">
        <v>2</v>
      </c>
      <c r="I32" s="412"/>
      <c r="J32" s="413"/>
      <c r="K32" s="411"/>
      <c r="L32" s="412"/>
      <c r="M32" s="412" t="s">
        <v>2</v>
      </c>
      <c r="N32" s="412"/>
      <c r="O32" s="413"/>
      <c r="P32" s="411"/>
      <c r="Q32" s="412"/>
      <c r="R32" s="412" t="s">
        <v>2</v>
      </c>
      <c r="S32" s="412"/>
      <c r="T32" s="413"/>
      <c r="U32" s="414"/>
      <c r="V32" s="415"/>
      <c r="W32" s="415"/>
      <c r="X32" s="416"/>
      <c r="Y32" s="411"/>
      <c r="Z32" s="412"/>
      <c r="AA32" s="412" t="s">
        <v>2</v>
      </c>
      <c r="AB32" s="412"/>
      <c r="AC32" s="413"/>
      <c r="AD32" s="411"/>
      <c r="AE32" s="417"/>
      <c r="AF32" s="412" t="s">
        <v>2</v>
      </c>
      <c r="AG32" s="412"/>
      <c r="AH32" s="418"/>
    </row>
    <row r="33" spans="1:34" ht="21" customHeight="1" thickBot="1">
      <c r="A33" s="419" t="s">
        <v>435</v>
      </c>
      <c r="B33" s="420"/>
      <c r="C33" s="421"/>
      <c r="D33" s="421"/>
      <c r="E33" s="421"/>
      <c r="F33" s="422"/>
      <c r="G33" s="422"/>
      <c r="H33" s="422"/>
      <c r="I33" s="422"/>
      <c r="J33" s="422"/>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3"/>
    </row>
    <row r="34" spans="1:34" ht="15.75" customHeight="1" thickTop="1" thickBot="1">
      <c r="A34" s="526" t="s">
        <v>436</v>
      </c>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row>
    <row r="35" spans="1:34" ht="21" customHeight="1" thickBot="1">
      <c r="A35" s="424" t="s">
        <v>437</v>
      </c>
      <c r="B35" s="425"/>
      <c r="C35" s="425"/>
      <c r="D35" s="425"/>
      <c r="E35" s="425"/>
      <c r="F35" s="426"/>
      <c r="G35" s="426"/>
      <c r="H35" s="426"/>
      <c r="I35" s="425"/>
      <c r="J35" s="425"/>
      <c r="K35" s="425"/>
      <c r="L35" s="425"/>
      <c r="M35" s="425"/>
      <c r="N35" s="425"/>
      <c r="O35" s="425"/>
      <c r="P35" s="425"/>
      <c r="Q35" s="425"/>
      <c r="R35" s="427" t="s">
        <v>438</v>
      </c>
      <c r="S35" s="425"/>
      <c r="T35" s="425"/>
      <c r="U35" s="425"/>
      <c r="V35" s="428"/>
      <c r="W35" s="429"/>
      <c r="X35" s="429"/>
      <c r="Y35" s="429"/>
      <c r="Z35" s="429"/>
      <c r="AA35" s="429"/>
      <c r="AB35" s="429"/>
      <c r="AC35" s="429"/>
      <c r="AD35" s="429"/>
      <c r="AE35" s="429"/>
      <c r="AF35" s="429"/>
      <c r="AG35" s="429"/>
      <c r="AH35" s="430"/>
    </row>
    <row r="36" spans="1:34" ht="21" customHeight="1" thickBot="1">
      <c r="A36" s="431" t="s">
        <v>412</v>
      </c>
      <c r="B36" s="432"/>
      <c r="C36" s="432"/>
      <c r="D36" s="432"/>
      <c r="E36" s="432"/>
      <c r="F36" s="432"/>
      <c r="G36" s="432"/>
      <c r="H36" s="432"/>
      <c r="I36" s="432"/>
      <c r="J36" s="432"/>
      <c r="K36" s="432"/>
      <c r="L36" s="432"/>
      <c r="M36" s="432"/>
      <c r="N36" s="432"/>
      <c r="O36" s="432"/>
      <c r="P36" s="432"/>
      <c r="Q36" s="432"/>
      <c r="R36" s="427" t="s">
        <v>439</v>
      </c>
      <c r="S36" s="432"/>
      <c r="T36" s="432"/>
      <c r="U36" s="432"/>
      <c r="V36" s="433"/>
      <c r="W36" s="432"/>
      <c r="X36" s="432"/>
      <c r="Y36" s="432"/>
      <c r="Z36" s="432"/>
      <c r="AA36" s="432"/>
      <c r="AB36" s="432"/>
      <c r="AC36" s="432"/>
      <c r="AD36" s="432"/>
      <c r="AE36" s="432"/>
      <c r="AF36" s="432"/>
      <c r="AG36" s="432"/>
      <c r="AH36" s="434"/>
    </row>
    <row r="37" spans="1:34" ht="21" customHeight="1" thickTop="1" thickBot="1">
      <c r="A37" s="435" t="s">
        <v>440</v>
      </c>
      <c r="B37" s="436"/>
      <c r="C37" s="436"/>
      <c r="D37" s="436"/>
      <c r="E37" s="436"/>
      <c r="F37" s="436"/>
      <c r="G37" s="436"/>
      <c r="H37" s="436"/>
      <c r="I37" s="436"/>
      <c r="J37" s="437"/>
      <c r="K37" s="527" t="s">
        <v>441</v>
      </c>
      <c r="L37" s="527"/>
      <c r="M37" s="527"/>
      <c r="N37" s="527"/>
      <c r="O37" s="527"/>
      <c r="P37" s="438"/>
      <c r="Q37" s="528" t="s">
        <v>442</v>
      </c>
      <c r="R37" s="528"/>
      <c r="S37" s="528"/>
      <c r="T37" s="528"/>
      <c r="U37" s="528"/>
      <c r="V37" s="438"/>
      <c r="W37" s="529" t="s">
        <v>443</v>
      </c>
      <c r="X37" s="529"/>
      <c r="Y37" s="529"/>
      <c r="Z37" s="529"/>
      <c r="AA37" s="529"/>
      <c r="AB37" s="438"/>
      <c r="AC37" s="436"/>
      <c r="AD37" s="439" t="s">
        <v>444</v>
      </c>
      <c r="AE37" s="440"/>
      <c r="AF37" s="440"/>
      <c r="AG37" s="440"/>
      <c r="AH37" s="441"/>
    </row>
    <row r="38" spans="1:34" ht="13.5" thickTop="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row>
    <row r="39" spans="1:34">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row>
    <row r="40" spans="1:34">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row>
    <row r="41" spans="1:34">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row>
    <row r="42" spans="1:34">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row>
    <row r="43" spans="1:34">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row>
    <row r="44" spans="1:34">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row>
    <row r="45" spans="1:34">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row>
    <row r="46" spans="1:34">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row>
    <row r="47" spans="1:34">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row>
    <row r="48" spans="1:34">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row>
    <row r="49" spans="1:34">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row>
    <row r="50" spans="1:34">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row>
    <row r="51" spans="1:34">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row>
    <row r="52" spans="1:34">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row>
    <row r="53" spans="1:34">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row>
    <row r="54" spans="1:34">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row>
    <row r="55" spans="1:34">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row>
    <row r="56" spans="1:34">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row>
    <row r="57" spans="1:34">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row>
    <row r="58" spans="1:34">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row>
    <row r="59" spans="1:34">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row>
    <row r="60" spans="1:34">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row>
    <row r="61" spans="1:34">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row>
    <row r="62" spans="1:34">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row>
    <row r="63" spans="1:34">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row>
    <row r="64" spans="1:34">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row>
    <row r="65" spans="1:34">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row>
    <row r="66" spans="1:34">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row>
    <row r="67" spans="1:34">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row>
    <row r="68" spans="1:34">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row>
    <row r="69" spans="1:34">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row>
    <row r="70" spans="1:34">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row>
    <row r="71" spans="1:34">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row>
    <row r="72" spans="1:34">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row>
    <row r="73" spans="1:34">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row>
    <row r="74" spans="1:34">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row>
    <row r="75" spans="1:34">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row>
    <row r="76" spans="1:34">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row>
    <row r="77" spans="1:34">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row>
    <row r="78" spans="1:34">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row>
    <row r="79" spans="1:34">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row>
    <row r="80" spans="1:34">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row>
    <row r="81" spans="1:34">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row>
    <row r="82" spans="1:34">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row>
    <row r="83" spans="1:34">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row>
    <row r="84" spans="1:34">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row>
    <row r="85" spans="1:34">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row>
    <row r="86" spans="1:34">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row>
    <row r="87" spans="1:34">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row>
    <row r="88" spans="1:34">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row>
    <row r="89" spans="1:34">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row>
    <row r="90" spans="1:34">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row>
    <row r="91" spans="1:34">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row>
    <row r="92" spans="1:34">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row>
    <row r="93" spans="1:34">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row>
    <row r="94" spans="1:34">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row>
    <row r="95" spans="1:34">
      <c r="A95" s="288"/>
      <c r="B95" s="288"/>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row>
    <row r="96" spans="1:34">
      <c r="A96" s="288"/>
      <c r="B96" s="288"/>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row>
    <row r="97" spans="1:34">
      <c r="A97" s="288"/>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row>
    <row r="98" spans="1:34">
      <c r="A98" s="288"/>
      <c r="B98" s="288"/>
      <c r="C98" s="288"/>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row>
    <row r="99" spans="1:34">
      <c r="A99" s="288"/>
      <c r="B99" s="288"/>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row>
    <row r="100" spans="1:34">
      <c r="A100" s="288"/>
      <c r="B100" s="288"/>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row>
    <row r="101" spans="1:34">
      <c r="A101" s="288"/>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row>
    <row r="102" spans="1:34">
      <c r="A102" s="288"/>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row>
    <row r="103" spans="1:34">
      <c r="A103" s="288"/>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row>
    <row r="104" spans="1:34">
      <c r="A104" s="288"/>
      <c r="B104" s="288"/>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row>
    <row r="105" spans="1:34">
      <c r="A105" s="288"/>
      <c r="B105" s="288"/>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row>
    <row r="106" spans="1:34">
      <c r="A106" s="288"/>
      <c r="B106" s="288"/>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row>
    <row r="107" spans="1:34">
      <c r="A107" s="288"/>
      <c r="B107" s="288"/>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row>
    <row r="108" spans="1:34">
      <c r="A108" s="288"/>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row>
    <row r="109" spans="1:34">
      <c r="A109" s="288"/>
      <c r="B109" s="288"/>
      <c r="C109" s="288"/>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row>
    <row r="110" spans="1:34">
      <c r="A110" s="288"/>
      <c r="B110" s="288"/>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row>
    <row r="111" spans="1:34">
      <c r="A111" s="288"/>
      <c r="B111" s="288"/>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row>
    <row r="112" spans="1:34">
      <c r="A112" s="288"/>
      <c r="B112" s="288"/>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row>
    <row r="113" spans="1:34">
      <c r="A113" s="288"/>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row>
    <row r="114" spans="1:34">
      <c r="A114" s="288"/>
      <c r="B114" s="288"/>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row>
    <row r="115" spans="1:34">
      <c r="A115" s="288"/>
      <c r="B115" s="288"/>
      <c r="C115" s="288"/>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row>
    <row r="116" spans="1:34">
      <c r="A116" s="288"/>
      <c r="B116" s="288"/>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row>
    <row r="117" spans="1:34">
      <c r="A117" s="288"/>
      <c r="B117" s="288"/>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row>
    <row r="118" spans="1:34">
      <c r="A118" s="288"/>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row>
    <row r="119" spans="1:34">
      <c r="A119" s="288"/>
      <c r="B119" s="288"/>
      <c r="C119" s="288"/>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row>
    <row r="120" spans="1:34">
      <c r="A120" s="288"/>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row>
    <row r="121" spans="1:34">
      <c r="A121" s="288"/>
      <c r="B121" s="288"/>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row>
    <row r="122" spans="1:34">
      <c r="A122" s="288"/>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row>
    <row r="123" spans="1:34">
      <c r="A123" s="288"/>
      <c r="B123" s="288"/>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row>
    <row r="124" spans="1:34">
      <c r="A124" s="288"/>
      <c r="B124" s="288"/>
      <c r="C124" s="288"/>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row>
    <row r="125" spans="1:34">
      <c r="A125" s="288"/>
      <c r="B125" s="288"/>
      <c r="C125" s="288"/>
      <c r="D125" s="288"/>
      <c r="E125" s="288"/>
      <c r="F125" s="28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row>
    <row r="126" spans="1:34">
      <c r="A126" s="288"/>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row>
    <row r="127" spans="1:34">
      <c r="A127" s="288"/>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row>
    <row r="128" spans="1:34">
      <c r="A128" s="288"/>
      <c r="B128" s="288"/>
      <c r="C128" s="288"/>
      <c r="D128" s="288"/>
      <c r="E128" s="288"/>
      <c r="F128" s="28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row>
    <row r="129" spans="1:34">
      <c r="A129" s="288"/>
      <c r="B129" s="288"/>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row>
    <row r="130" spans="1:34">
      <c r="A130" s="288"/>
      <c r="B130" s="288"/>
      <c r="C130" s="288"/>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row>
    <row r="131" spans="1:34">
      <c r="A131" s="288"/>
      <c r="B131" s="288"/>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row>
    <row r="132" spans="1:34">
      <c r="A132" s="288"/>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row>
    <row r="133" spans="1:34">
      <c r="A133" s="288"/>
      <c r="B133" s="288"/>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row>
    <row r="134" spans="1:34">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row>
    <row r="135" spans="1:34">
      <c r="A135" s="288"/>
      <c r="B135" s="288"/>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row>
    <row r="136" spans="1:34">
      <c r="A136" s="288"/>
      <c r="B136" s="288"/>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row>
    <row r="137" spans="1:34">
      <c r="A137" s="288"/>
      <c r="B137" s="288"/>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row>
    <row r="138" spans="1:34">
      <c r="A138" s="288"/>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row>
    <row r="139" spans="1:34">
      <c r="A139" s="288"/>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row>
    <row r="140" spans="1:34">
      <c r="A140" s="288"/>
      <c r="B140" s="288"/>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row>
    <row r="141" spans="1:34">
      <c r="A141" s="288"/>
      <c r="B141" s="288"/>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row>
    <row r="142" spans="1:34">
      <c r="A142" s="288"/>
      <c r="B142" s="288"/>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row>
    <row r="143" spans="1:34">
      <c r="A143" s="288"/>
      <c r="B143" s="288"/>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row>
    <row r="144" spans="1:34">
      <c r="A144" s="288"/>
      <c r="B144" s="288"/>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row>
  </sheetData>
  <sheetProtection sheet="1" objects="1" scenarios="1" selectLockedCells="1"/>
  <protectedRanges>
    <protectedRange sqref="W6:AH6" name="Spielnummer"/>
  </protectedRanges>
  <mergeCells count="72">
    <mergeCell ref="A34:AH34"/>
    <mergeCell ref="K37:O37"/>
    <mergeCell ref="Q37:U37"/>
    <mergeCell ref="W37:AA37"/>
    <mergeCell ref="A28:B29"/>
    <mergeCell ref="C28:C29"/>
    <mergeCell ref="A30:AH30"/>
    <mergeCell ref="A31:E32"/>
    <mergeCell ref="F31:J31"/>
    <mergeCell ref="K31:O31"/>
    <mergeCell ref="P31:T31"/>
    <mergeCell ref="Y31:AC31"/>
    <mergeCell ref="AD31:AH31"/>
    <mergeCell ref="A26:B27"/>
    <mergeCell ref="C26:C27"/>
    <mergeCell ref="D18:M18"/>
    <mergeCell ref="U18:AD18"/>
    <mergeCell ref="D19:M19"/>
    <mergeCell ref="U19:AD19"/>
    <mergeCell ref="D20:M20"/>
    <mergeCell ref="U20:AD20"/>
    <mergeCell ref="D21:M21"/>
    <mergeCell ref="U21:AD21"/>
    <mergeCell ref="A22:AH22"/>
    <mergeCell ref="A24:B25"/>
    <mergeCell ref="C24:C25"/>
    <mergeCell ref="D15:M15"/>
    <mergeCell ref="U15:AD15"/>
    <mergeCell ref="D16:M16"/>
    <mergeCell ref="U16:AD16"/>
    <mergeCell ref="D17:M17"/>
    <mergeCell ref="U17:AD17"/>
    <mergeCell ref="D12:M12"/>
    <mergeCell ref="U12:AD12"/>
    <mergeCell ref="D13:M13"/>
    <mergeCell ref="U13:AD13"/>
    <mergeCell ref="D14:M14"/>
    <mergeCell ref="U14:AD14"/>
    <mergeCell ref="D9:M9"/>
    <mergeCell ref="U9:AD9"/>
    <mergeCell ref="D10:M10"/>
    <mergeCell ref="U10:AD10"/>
    <mergeCell ref="D11:M11"/>
    <mergeCell ref="U11:AD11"/>
    <mergeCell ref="AG8:AH8"/>
    <mergeCell ref="A6:E6"/>
    <mergeCell ref="F6:Q6"/>
    <mergeCell ref="R6:V6"/>
    <mergeCell ref="W6:X6"/>
    <mergeCell ref="A7:E7"/>
    <mergeCell ref="F7:Q7"/>
    <mergeCell ref="R7:V7"/>
    <mergeCell ref="W7:AH7"/>
    <mergeCell ref="F8:M8"/>
    <mergeCell ref="N8:O8"/>
    <mergeCell ref="P8:Q8"/>
    <mergeCell ref="W8:AD8"/>
    <mergeCell ref="AE8:AF8"/>
    <mergeCell ref="A4:E4"/>
    <mergeCell ref="F4:Q4"/>
    <mergeCell ref="R4:V4"/>
    <mergeCell ref="W4:Z4"/>
    <mergeCell ref="A5:E5"/>
    <mergeCell ref="F5:Q5"/>
    <mergeCell ref="R5:V5"/>
    <mergeCell ref="W5:AH5"/>
    <mergeCell ref="F1:AC1"/>
    <mergeCell ref="F2:AC2"/>
    <mergeCell ref="A3:E3"/>
    <mergeCell ref="F3:Q3"/>
    <mergeCell ref="R3:V3"/>
    <mergeCell ref="W3:AH3"/>
  </mergeCells>
  <printOptions horizontalCentered="1" verticalCentered="1"/>
  <pageMargins left="0.51180555555555551" right="0" top="0.19652777777777777" bottom="0" header="0.51180555555555551" footer="0"/>
  <pageSetup paperSize="9" firstPageNumber="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3"/>
  </sheetPr>
  <dimension ref="A2:D80"/>
  <sheetViews>
    <sheetView view="pageLayout" zoomScaleNormal="100" zoomScaleSheetLayoutView="100" workbookViewId="0">
      <selection activeCell="C8" sqref="C8"/>
    </sheetView>
  </sheetViews>
  <sheetFormatPr baseColWidth="10" defaultRowHeight="12.75"/>
  <cols>
    <col min="1" max="1" width="6.7109375" style="14" customWidth="1"/>
    <col min="2" max="2" width="75.85546875" customWidth="1"/>
    <col min="3" max="3" width="8.5703125" style="2" customWidth="1"/>
    <col min="4" max="4" width="7.85546875" style="2" customWidth="1"/>
  </cols>
  <sheetData>
    <row r="2" spans="1:4" s="45" customFormat="1" ht="18">
      <c r="A2" s="62"/>
      <c r="B2" s="45" t="s">
        <v>35</v>
      </c>
      <c r="C2" s="46"/>
      <c r="D2" s="44"/>
    </row>
    <row r="3" spans="1:4" s="45" customFormat="1" ht="18">
      <c r="A3" s="62"/>
      <c r="B3" s="45" t="s">
        <v>36</v>
      </c>
      <c r="C3" s="47"/>
      <c r="D3" s="44"/>
    </row>
    <row r="4" spans="1:4" s="45" customFormat="1" ht="18">
      <c r="A4" s="62"/>
      <c r="C4" s="47"/>
      <c r="D4" s="44"/>
    </row>
    <row r="5" spans="1:4">
      <c r="C5" s="43"/>
    </row>
    <row r="6" spans="1:4" ht="15.75">
      <c r="A6" s="63" t="s">
        <v>31</v>
      </c>
      <c r="B6" s="48" t="s">
        <v>30</v>
      </c>
      <c r="C6" s="51" t="s">
        <v>33</v>
      </c>
      <c r="D6" s="5" t="s">
        <v>34</v>
      </c>
    </row>
    <row r="7" spans="1:4">
      <c r="A7" s="63"/>
      <c r="B7" s="50" t="s">
        <v>17</v>
      </c>
      <c r="C7" s="52"/>
      <c r="D7" s="5"/>
    </row>
    <row r="8" spans="1:4">
      <c r="A8" s="63"/>
      <c r="B8" s="50" t="s">
        <v>18</v>
      </c>
      <c r="C8" s="52"/>
      <c r="D8" s="5"/>
    </row>
    <row r="9" spans="1:4" ht="25.5">
      <c r="A9" s="63"/>
      <c r="B9" s="50" t="s">
        <v>39</v>
      </c>
      <c r="C9" s="49"/>
      <c r="D9" s="5"/>
    </row>
    <row r="10" spans="1:4">
      <c r="A10" s="63"/>
      <c r="B10" s="50" t="s">
        <v>19</v>
      </c>
      <c r="C10" s="49"/>
      <c r="D10" s="5"/>
    </row>
    <row r="11" spans="1:4" ht="15.75">
      <c r="A11" s="63"/>
      <c r="B11" s="53"/>
      <c r="C11" s="49"/>
      <c r="D11" s="5"/>
    </row>
    <row r="12" spans="1:4" ht="15.75">
      <c r="A12" s="63" t="s">
        <v>32</v>
      </c>
      <c r="B12" s="54" t="s">
        <v>20</v>
      </c>
      <c r="C12" s="51"/>
      <c r="D12" s="5"/>
    </row>
    <row r="13" spans="1:4">
      <c r="A13" s="63"/>
      <c r="B13" s="50" t="s">
        <v>21</v>
      </c>
      <c r="C13" s="52"/>
      <c r="D13" s="5"/>
    </row>
    <row r="14" spans="1:4" ht="25.5">
      <c r="A14" s="63"/>
      <c r="B14" s="50" t="s">
        <v>38</v>
      </c>
      <c r="C14" s="49"/>
      <c r="D14" s="5"/>
    </row>
    <row r="15" spans="1:4">
      <c r="A15" s="63"/>
      <c r="B15" s="50" t="s">
        <v>22</v>
      </c>
      <c r="C15" s="49"/>
      <c r="D15" s="5"/>
    </row>
    <row r="16" spans="1:4" ht="15.75">
      <c r="A16" s="63"/>
      <c r="B16" s="53"/>
      <c r="C16" s="49"/>
      <c r="D16" s="5"/>
    </row>
    <row r="17" spans="1:4">
      <c r="A17" s="63" t="s">
        <v>37</v>
      </c>
      <c r="B17" s="54" t="s">
        <v>23</v>
      </c>
      <c r="C17" s="49"/>
      <c r="D17" s="5"/>
    </row>
    <row r="18" spans="1:4">
      <c r="A18" s="63"/>
      <c r="B18" s="50" t="s">
        <v>24</v>
      </c>
      <c r="C18" s="49"/>
      <c r="D18" s="5"/>
    </row>
    <row r="19" spans="1:4" ht="38.25">
      <c r="A19" s="63"/>
      <c r="B19" s="50" t="s">
        <v>40</v>
      </c>
      <c r="C19" s="51"/>
      <c r="D19" s="5"/>
    </row>
    <row r="20" spans="1:4" ht="25.5">
      <c r="A20" s="63"/>
      <c r="B20" s="50" t="s">
        <v>41</v>
      </c>
      <c r="C20" s="49"/>
      <c r="D20" s="5"/>
    </row>
    <row r="21" spans="1:4" ht="15.75">
      <c r="A21" s="63"/>
      <c r="B21" s="53"/>
      <c r="C21" s="49"/>
      <c r="D21" s="5"/>
    </row>
    <row r="22" spans="1:4">
      <c r="A22" s="63" t="s">
        <v>42</v>
      </c>
      <c r="B22" s="54" t="s">
        <v>25</v>
      </c>
      <c r="C22" s="49"/>
      <c r="D22" s="5"/>
    </row>
    <row r="23" spans="1:4" ht="25.5">
      <c r="A23" s="63"/>
      <c r="B23" s="50" t="s">
        <v>43</v>
      </c>
      <c r="C23" s="49"/>
      <c r="D23" s="5"/>
    </row>
    <row r="24" spans="1:4" s="7" customFormat="1">
      <c r="A24" s="63"/>
      <c r="B24" s="64" t="s">
        <v>26</v>
      </c>
      <c r="C24" s="52"/>
      <c r="D24" s="63"/>
    </row>
    <row r="25" spans="1:4" s="7" customFormat="1">
      <c r="A25" s="63"/>
      <c r="B25" s="64" t="s">
        <v>64</v>
      </c>
      <c r="C25" s="52"/>
      <c r="D25" s="63"/>
    </row>
    <row r="26" spans="1:4">
      <c r="A26" s="63"/>
      <c r="B26" s="50" t="s">
        <v>62</v>
      </c>
      <c r="C26" s="49"/>
      <c r="D26" s="5"/>
    </row>
    <row r="27" spans="1:4" ht="25.5">
      <c r="A27" s="63"/>
      <c r="B27" s="50" t="s">
        <v>44</v>
      </c>
      <c r="C27" s="49"/>
      <c r="D27" s="5"/>
    </row>
    <row r="28" spans="1:4">
      <c r="A28" s="63"/>
      <c r="B28" s="50" t="s">
        <v>45</v>
      </c>
      <c r="C28" s="52"/>
      <c r="D28" s="5"/>
    </row>
    <row r="29" spans="1:4" ht="25.5">
      <c r="A29" s="63"/>
      <c r="B29" s="50" t="s">
        <v>46</v>
      </c>
      <c r="C29" s="49"/>
      <c r="D29" s="5"/>
    </row>
    <row r="30" spans="1:4">
      <c r="A30" s="63"/>
      <c r="B30" s="64" t="s">
        <v>63</v>
      </c>
      <c r="C30" s="49"/>
      <c r="D30" s="5"/>
    </row>
    <row r="31" spans="1:4">
      <c r="A31" s="63"/>
      <c r="B31" s="64" t="s">
        <v>65</v>
      </c>
      <c r="C31" s="49"/>
      <c r="D31" s="5"/>
    </row>
    <row r="32" spans="1:4" ht="15.75">
      <c r="A32" s="63"/>
      <c r="B32" s="53"/>
      <c r="C32" s="49"/>
      <c r="D32" s="5"/>
    </row>
    <row r="33" spans="1:4">
      <c r="A33" s="63" t="s">
        <v>47</v>
      </c>
      <c r="B33" s="54" t="s">
        <v>27</v>
      </c>
      <c r="C33" s="49"/>
      <c r="D33" s="5"/>
    </row>
    <row r="34" spans="1:4">
      <c r="A34" s="63"/>
      <c r="B34" s="50" t="s">
        <v>28</v>
      </c>
      <c r="C34" s="49"/>
      <c r="D34" s="5"/>
    </row>
    <row r="35" spans="1:4" ht="25.5">
      <c r="A35" s="63"/>
      <c r="B35" s="65" t="s">
        <v>140</v>
      </c>
      <c r="C35" s="49"/>
      <c r="D35" s="5"/>
    </row>
    <row r="36" spans="1:4" ht="25.5">
      <c r="A36" s="63"/>
      <c r="B36" s="50" t="s">
        <v>48</v>
      </c>
      <c r="C36" s="49"/>
      <c r="D36" s="5"/>
    </row>
    <row r="37" spans="1:4">
      <c r="A37" s="63"/>
      <c r="B37" s="50" t="s">
        <v>29</v>
      </c>
      <c r="C37" s="5"/>
      <c r="D37" s="5"/>
    </row>
    <row r="38" spans="1:4" ht="25.5">
      <c r="A38" s="63"/>
      <c r="B38" s="65" t="s">
        <v>49</v>
      </c>
      <c r="C38" s="5"/>
      <c r="D38" s="5"/>
    </row>
    <row r="40" spans="1:4" s="45" customFormat="1" ht="18">
      <c r="A40" s="62"/>
      <c r="B40" s="58" t="s">
        <v>50</v>
      </c>
      <c r="C40" s="44"/>
      <c r="D40" s="44"/>
    </row>
    <row r="41" spans="1:4" s="45" customFormat="1" ht="18">
      <c r="A41" s="62"/>
      <c r="B41" s="59" t="s">
        <v>51</v>
      </c>
      <c r="C41" s="44"/>
      <c r="D41" s="44"/>
    </row>
    <row r="42" spans="1:4" s="45" customFormat="1" ht="18">
      <c r="A42" s="62"/>
      <c r="B42" s="59" t="s">
        <v>52</v>
      </c>
      <c r="C42" s="44"/>
      <c r="D42" s="44"/>
    </row>
    <row r="44" spans="1:4" s="45" customFormat="1" ht="18">
      <c r="A44" s="62"/>
      <c r="B44" s="60" t="s">
        <v>60</v>
      </c>
      <c r="C44" s="44"/>
      <c r="D44" s="44"/>
    </row>
    <row r="45" spans="1:4" s="45" customFormat="1" ht="18">
      <c r="A45" s="62"/>
      <c r="B45" s="61"/>
      <c r="C45" s="44"/>
      <c r="D45" s="44"/>
    </row>
    <row r="46" spans="1:4" s="45" customFormat="1" ht="18">
      <c r="A46" s="62"/>
      <c r="B46" s="61"/>
      <c r="C46" s="44"/>
      <c r="D46" s="44"/>
    </row>
    <row r="47" spans="1:4" s="45" customFormat="1" ht="18">
      <c r="A47" s="62"/>
      <c r="B47" s="61"/>
      <c r="C47" s="44"/>
      <c r="D47" s="44"/>
    </row>
    <row r="48" spans="1:4" s="45" customFormat="1" ht="18">
      <c r="A48" s="62"/>
      <c r="B48" s="61"/>
      <c r="C48" s="44"/>
      <c r="D48" s="44"/>
    </row>
    <row r="49" spans="1:4" s="45" customFormat="1" ht="18">
      <c r="A49" s="62"/>
      <c r="B49" s="61"/>
      <c r="C49" s="44"/>
      <c r="D49" s="44"/>
    </row>
    <row r="50" spans="1:4" s="45" customFormat="1" ht="18">
      <c r="A50" s="62"/>
      <c r="B50" s="61"/>
      <c r="C50" s="44"/>
      <c r="D50" s="44"/>
    </row>
    <row r="51" spans="1:4" s="45" customFormat="1" ht="18">
      <c r="A51" s="62"/>
      <c r="B51" s="61"/>
      <c r="C51" s="44"/>
      <c r="D51" s="44"/>
    </row>
    <row r="52" spans="1:4" s="45" customFormat="1" ht="18">
      <c r="A52" s="62"/>
      <c r="B52" s="61"/>
      <c r="C52" s="44"/>
      <c r="D52" s="44"/>
    </row>
    <row r="53" spans="1:4" s="45" customFormat="1" ht="18">
      <c r="A53" s="62"/>
      <c r="B53" s="61"/>
      <c r="C53" s="44"/>
      <c r="D53" s="44"/>
    </row>
    <row r="54" spans="1:4" s="45" customFormat="1" ht="18">
      <c r="A54" s="62"/>
      <c r="B54" s="61"/>
      <c r="C54" s="44"/>
      <c r="D54" s="44"/>
    </row>
    <row r="55" spans="1:4" s="45" customFormat="1" ht="18">
      <c r="A55" s="62"/>
      <c r="B55" s="61"/>
      <c r="C55" s="44"/>
      <c r="D55" s="44"/>
    </row>
    <row r="56" spans="1:4" s="45" customFormat="1" ht="18">
      <c r="A56" s="62"/>
      <c r="B56" s="61"/>
      <c r="C56" s="44"/>
      <c r="D56" s="44"/>
    </row>
    <row r="57" spans="1:4" s="45" customFormat="1" ht="18">
      <c r="A57" s="62"/>
      <c r="B57" s="61"/>
      <c r="C57" s="44"/>
      <c r="D57" s="44"/>
    </row>
    <row r="58" spans="1:4" s="45" customFormat="1" ht="18">
      <c r="A58" s="62"/>
      <c r="B58" s="61"/>
      <c r="C58" s="44"/>
      <c r="D58" s="44"/>
    </row>
    <row r="59" spans="1:4" s="45" customFormat="1" ht="18">
      <c r="A59" s="62"/>
      <c r="B59" s="61"/>
      <c r="C59" s="44"/>
      <c r="D59" s="44"/>
    </row>
    <row r="60" spans="1:4" s="45" customFormat="1" ht="18">
      <c r="A60" s="62"/>
      <c r="B60" s="61"/>
      <c r="C60" s="44"/>
      <c r="D60" s="44"/>
    </row>
    <row r="61" spans="1:4" s="45" customFormat="1" ht="18">
      <c r="A61" s="62"/>
      <c r="B61" s="61"/>
      <c r="C61" s="44"/>
      <c r="D61" s="44"/>
    </row>
    <row r="62" spans="1:4" s="45" customFormat="1" ht="18">
      <c r="A62" s="62"/>
      <c r="B62" s="61"/>
      <c r="C62" s="44"/>
      <c r="D62" s="44"/>
    </row>
    <row r="63" spans="1:4" s="45" customFormat="1" ht="18">
      <c r="A63" s="62"/>
      <c r="B63" s="61"/>
      <c r="C63" s="44"/>
      <c r="D63" s="44"/>
    </row>
    <row r="64" spans="1:4" s="45" customFormat="1" ht="18">
      <c r="A64" s="62"/>
      <c r="B64" s="60"/>
      <c r="C64" s="44"/>
      <c r="D64" s="44"/>
    </row>
    <row r="65" spans="1:4" s="45" customFormat="1" ht="18">
      <c r="A65" s="62"/>
      <c r="B65" s="60"/>
      <c r="C65" s="44"/>
      <c r="D65" s="44"/>
    </row>
    <row r="66" spans="1:4">
      <c r="B66" s="55" t="s">
        <v>53</v>
      </c>
    </row>
    <row r="67" spans="1:4" ht="15.75">
      <c r="B67" s="42"/>
    </row>
    <row r="68" spans="1:4">
      <c r="B68" s="40" t="s">
        <v>54</v>
      </c>
    </row>
    <row r="69" spans="1:4" ht="25.5">
      <c r="B69" s="41" t="s">
        <v>67</v>
      </c>
    </row>
    <row r="70" spans="1:4">
      <c r="B70" s="41"/>
    </row>
    <row r="71" spans="1:4">
      <c r="B71" s="56" t="s">
        <v>55</v>
      </c>
    </row>
    <row r="72" spans="1:4">
      <c r="B72" s="56" t="s">
        <v>56</v>
      </c>
    </row>
    <row r="73" spans="1:4">
      <c r="B73" s="56" t="s">
        <v>57</v>
      </c>
    </row>
    <row r="74" spans="1:4">
      <c r="B74" s="56" t="s">
        <v>58</v>
      </c>
    </row>
    <row r="75" spans="1:4" ht="38.25">
      <c r="B75" s="57" t="s">
        <v>66</v>
      </c>
    </row>
    <row r="78" spans="1:4">
      <c r="B78" s="40" t="s">
        <v>59</v>
      </c>
    </row>
    <row r="79" spans="1:4" ht="38.25">
      <c r="B79" s="41" t="s">
        <v>68</v>
      </c>
    </row>
    <row r="80" spans="1:4" ht="25.5">
      <c r="B80" s="57" t="s">
        <v>69</v>
      </c>
    </row>
  </sheetData>
  <phoneticPr fontId="28" type="noConversion"/>
  <pageMargins left="0.39370078740157483" right="0.35433070866141736" top="1" bottom="0.43307086614173229" header="0.27559055118110237" footer="0.23622047244094491"/>
  <pageSetup paperSize="9" scale="98" orientation="portrait" r:id="rId1"/>
  <headerFooter alignWithMargins="0">
    <oddHeader>&amp;C&amp;"Arial,Fett"&amp;18Checkliste U14 männlich</oddHeader>
    <oddFooter>&amp;CErstellt von Markus Knodel am &amp;D</oddFooter>
  </headerFooter>
  <rowBreaks count="1" manualBreakCount="1">
    <brk id="4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B99"/>
  <sheetViews>
    <sheetView workbookViewId="0">
      <selection activeCell="A19" sqref="A19"/>
    </sheetView>
  </sheetViews>
  <sheetFormatPr baseColWidth="10" defaultRowHeight="12.75"/>
  <cols>
    <col min="1" max="1" width="113" style="260" customWidth="1"/>
  </cols>
  <sheetData>
    <row r="1" spans="1:1" ht="30">
      <c r="A1" s="249" t="s">
        <v>176</v>
      </c>
    </row>
    <row r="2" spans="1:1" ht="15">
      <c r="A2" s="249" t="s">
        <v>177</v>
      </c>
    </row>
    <row r="3" spans="1:1" ht="15">
      <c r="A3" s="249" t="s">
        <v>178</v>
      </c>
    </row>
    <row r="4" spans="1:1" ht="15">
      <c r="A4" s="249" t="s">
        <v>179</v>
      </c>
    </row>
    <row r="5" spans="1:1" ht="15">
      <c r="A5" s="249" t="s">
        <v>180</v>
      </c>
    </row>
    <row r="6" spans="1:1" ht="15">
      <c r="A6" s="249"/>
    </row>
    <row r="7" spans="1:1" ht="15.75">
      <c r="A7" s="251" t="s">
        <v>181</v>
      </c>
    </row>
    <row r="8" spans="1:1" ht="18">
      <c r="A8" s="255"/>
    </row>
    <row r="9" spans="1:1" ht="18">
      <c r="A9" s="256" t="s">
        <v>182</v>
      </c>
    </row>
    <row r="10" spans="1:1" ht="18">
      <c r="A10" s="255"/>
    </row>
    <row r="11" spans="1:1" ht="15.75">
      <c r="A11" s="257" t="s">
        <v>183</v>
      </c>
    </row>
    <row r="12" spans="1:1" ht="29.25">
      <c r="A12" s="258" t="s">
        <v>184</v>
      </c>
    </row>
    <row r="13" spans="1:1" ht="14.25">
      <c r="A13" s="258" t="s">
        <v>185</v>
      </c>
    </row>
    <row r="14" spans="1:1" ht="14.25">
      <c r="A14" s="258" t="s">
        <v>186</v>
      </c>
    </row>
    <row r="15" spans="1:1" ht="14.25">
      <c r="A15" s="258" t="s">
        <v>187</v>
      </c>
    </row>
    <row r="16" spans="1:1" ht="15">
      <c r="A16" s="258" t="s">
        <v>188</v>
      </c>
    </row>
    <row r="17" spans="1:1" ht="15.75">
      <c r="A17" s="259"/>
    </row>
    <row r="18" spans="1:1" ht="15.75">
      <c r="A18" s="257" t="s">
        <v>189</v>
      </c>
    </row>
    <row r="19" spans="1:1" ht="30">
      <c r="A19" s="258" t="s">
        <v>190</v>
      </c>
    </row>
    <row r="20" spans="1:1" ht="30">
      <c r="A20" s="258" t="s">
        <v>191</v>
      </c>
    </row>
    <row r="21" spans="1:1" ht="36.75" customHeight="1">
      <c r="A21" s="258" t="s">
        <v>192</v>
      </c>
    </row>
    <row r="22" spans="1:1" ht="15.75">
      <c r="A22" s="259"/>
    </row>
    <row r="23" spans="1:1" ht="15.75">
      <c r="A23" s="257" t="s">
        <v>193</v>
      </c>
    </row>
    <row r="24" spans="1:1" ht="42.75">
      <c r="A24" s="258" t="s">
        <v>194</v>
      </c>
    </row>
    <row r="25" spans="1:1" ht="14.25">
      <c r="A25" s="258" t="s">
        <v>195</v>
      </c>
    </row>
    <row r="26" spans="1:1" ht="14.25">
      <c r="A26" s="258"/>
    </row>
    <row r="27" spans="1:1" ht="15.75">
      <c r="A27" s="257" t="s">
        <v>196</v>
      </c>
    </row>
    <row r="28" spans="1:1" ht="14.25">
      <c r="A28" s="258" t="s">
        <v>197</v>
      </c>
    </row>
    <row r="29" spans="1:1" ht="14.25">
      <c r="A29" s="258" t="s">
        <v>198</v>
      </c>
    </row>
    <row r="30" spans="1:1" ht="14.25">
      <c r="A30" s="258" t="s">
        <v>199</v>
      </c>
    </row>
    <row r="31" spans="1:1" ht="14.25">
      <c r="A31" s="258" t="s">
        <v>200</v>
      </c>
    </row>
    <row r="33" spans="1:2" ht="14.25">
      <c r="A33" s="258"/>
    </row>
    <row r="34" spans="1:2" ht="14.25">
      <c r="A34" s="258"/>
    </row>
    <row r="35" spans="1:2" ht="18">
      <c r="A35" s="256" t="s">
        <v>201</v>
      </c>
    </row>
    <row r="36" spans="1:2" ht="18">
      <c r="A36" s="255"/>
    </row>
    <row r="37" spans="1:2" ht="15.75">
      <c r="A37" s="257" t="s">
        <v>202</v>
      </c>
    </row>
    <row r="38" spans="1:2" ht="15.75">
      <c r="A38" s="259"/>
    </row>
    <row r="39" spans="1:2" ht="15">
      <c r="A39" s="261" t="s">
        <v>203</v>
      </c>
    </row>
    <row r="40" spans="1:2" ht="15">
      <c r="A40" s="261"/>
    </row>
    <row r="41" spans="1:2" ht="28.5">
      <c r="A41" s="258" t="s">
        <v>204</v>
      </c>
    </row>
    <row r="42" spans="1:2" ht="14.25">
      <c r="A42" s="258"/>
    </row>
    <row r="43" spans="1:2" ht="185.25">
      <c r="A43" s="258" t="s">
        <v>241</v>
      </c>
      <c r="B43" s="254"/>
    </row>
    <row r="44" spans="1:2" ht="14.25">
      <c r="A44" s="250"/>
      <c r="B44" s="252"/>
    </row>
    <row r="45" spans="1:2" ht="28.5">
      <c r="A45" s="258" t="s">
        <v>205</v>
      </c>
    </row>
    <row r="46" spans="1:2" ht="14.25">
      <c r="A46" s="250"/>
    </row>
    <row r="47" spans="1:2" ht="14.25">
      <c r="A47" s="250"/>
    </row>
    <row r="48" spans="1:2" ht="15.75">
      <c r="A48" s="257" t="s">
        <v>206</v>
      </c>
    </row>
    <row r="49" spans="1:2" ht="15.75">
      <c r="A49" s="259"/>
    </row>
    <row r="50" spans="1:2" ht="15">
      <c r="A50" s="261" t="s">
        <v>207</v>
      </c>
    </row>
    <row r="51" spans="1:2" ht="15">
      <c r="A51" s="261"/>
    </row>
    <row r="52" spans="1:2" ht="28.5">
      <c r="A52" s="258" t="s">
        <v>208</v>
      </c>
    </row>
    <row r="53" spans="1:2" ht="14.25">
      <c r="A53" s="258"/>
    </row>
    <row r="54" spans="1:2" ht="128.25">
      <c r="A54" s="258" t="s">
        <v>240</v>
      </c>
      <c r="B54" s="253"/>
    </row>
    <row r="55" spans="1:2" ht="14.25">
      <c r="A55" s="258"/>
    </row>
    <row r="56" spans="1:2" ht="18">
      <c r="A56" s="256" t="s">
        <v>209</v>
      </c>
    </row>
    <row r="57" spans="1:2" ht="15">
      <c r="A57" s="262"/>
    </row>
    <row r="58" spans="1:2" ht="15.75">
      <c r="A58" s="257" t="s">
        <v>210</v>
      </c>
    </row>
    <row r="59" spans="1:2" ht="53.25" customHeight="1">
      <c r="A59" s="263" t="s">
        <v>211</v>
      </c>
    </row>
    <row r="60" spans="1:2" ht="14.25">
      <c r="A60" s="258"/>
    </row>
    <row r="61" spans="1:2" ht="14.25">
      <c r="A61" s="258"/>
    </row>
    <row r="62" spans="1:2" ht="15.75">
      <c r="A62" s="257" t="s">
        <v>212</v>
      </c>
    </row>
    <row r="63" spans="1:2" ht="28.5">
      <c r="A63" s="258" t="s">
        <v>213</v>
      </c>
    </row>
    <row r="64" spans="1:2" ht="28.5">
      <c r="A64" s="258" t="s">
        <v>214</v>
      </c>
    </row>
    <row r="65" spans="1:1" ht="31.5" customHeight="1">
      <c r="A65" s="258" t="s">
        <v>215</v>
      </c>
    </row>
    <row r="66" spans="1:1" ht="14.25">
      <c r="A66" s="250"/>
    </row>
    <row r="67" spans="1:1" ht="15.75">
      <c r="A67" s="257" t="s">
        <v>216</v>
      </c>
    </row>
    <row r="68" spans="1:1" ht="58.5" customHeight="1">
      <c r="A68" s="262" t="s">
        <v>217</v>
      </c>
    </row>
    <row r="69" spans="1:1" ht="15">
      <c r="A69" s="262" t="s">
        <v>218</v>
      </c>
    </row>
    <row r="70" spans="1:1" ht="14.25">
      <c r="A70" s="258"/>
    </row>
    <row r="71" spans="1:1" ht="15.75">
      <c r="A71" s="257" t="s">
        <v>219</v>
      </c>
    </row>
    <row r="72" spans="1:1" ht="53.25" customHeight="1">
      <c r="A72" s="263" t="s">
        <v>220</v>
      </c>
    </row>
    <row r="73" spans="1:1" ht="15.75">
      <c r="A73" s="257" t="s">
        <v>221</v>
      </c>
    </row>
    <row r="74" spans="1:1" ht="31.5" customHeight="1">
      <c r="A74" s="258" t="s">
        <v>222</v>
      </c>
    </row>
    <row r="75" spans="1:1" ht="15.75">
      <c r="A75" s="257" t="s">
        <v>223</v>
      </c>
    </row>
    <row r="76" spans="1:1" ht="70.5" customHeight="1">
      <c r="A76" s="258" t="s">
        <v>224</v>
      </c>
    </row>
    <row r="77" spans="1:1" ht="14.25">
      <c r="A77" s="258"/>
    </row>
    <row r="78" spans="1:1" ht="15.75">
      <c r="A78" s="257" t="s">
        <v>225</v>
      </c>
    </row>
    <row r="79" spans="1:1" ht="57" customHeight="1">
      <c r="A79" s="258" t="s">
        <v>226</v>
      </c>
    </row>
    <row r="80" spans="1:1" ht="14.25">
      <c r="A80" s="250"/>
    </row>
    <row r="82" spans="1:1" ht="15.75">
      <c r="A82" s="257" t="s">
        <v>227</v>
      </c>
    </row>
    <row r="83" spans="1:1" ht="74.25" customHeight="1">
      <c r="A83" s="258" t="s">
        <v>228</v>
      </c>
    </row>
    <row r="84" spans="1:1" ht="14.25">
      <c r="A84" s="264"/>
    </row>
    <row r="85" spans="1:1" ht="15.75">
      <c r="A85" s="257" t="s">
        <v>229</v>
      </c>
    </row>
    <row r="86" spans="1:1" ht="63.75" customHeight="1">
      <c r="A86" s="258" t="s">
        <v>230</v>
      </c>
    </row>
    <row r="87" spans="1:1" ht="14.25">
      <c r="A87" s="258"/>
    </row>
    <row r="88" spans="1:1" ht="14.25">
      <c r="A88" s="258"/>
    </row>
    <row r="89" spans="1:1" ht="15.75">
      <c r="A89" s="257" t="s">
        <v>231</v>
      </c>
    </row>
    <row r="90" spans="1:1" ht="42.75" customHeight="1">
      <c r="A90" s="258" t="s">
        <v>232</v>
      </c>
    </row>
    <row r="91" spans="1:1" ht="14.25">
      <c r="A91" s="258"/>
    </row>
    <row r="92" spans="1:1" ht="15.75">
      <c r="A92" s="257" t="s">
        <v>233</v>
      </c>
    </row>
    <row r="93" spans="1:1" ht="57.75" customHeight="1">
      <c r="A93" s="258" t="s">
        <v>234</v>
      </c>
    </row>
    <row r="94" spans="1:1" ht="14.25">
      <c r="A94" s="258"/>
    </row>
    <row r="95" spans="1:1" ht="15.75">
      <c r="A95" s="257" t="s">
        <v>235</v>
      </c>
    </row>
    <row r="96" spans="1:1" ht="15">
      <c r="A96" s="262" t="s">
        <v>236</v>
      </c>
    </row>
    <row r="97" spans="1:1" ht="43.5" customHeight="1">
      <c r="A97" s="258" t="s">
        <v>237</v>
      </c>
    </row>
    <row r="98" spans="1:1" ht="15">
      <c r="A98" s="262" t="s">
        <v>238</v>
      </c>
    </row>
    <row r="99" spans="1:1" ht="42.75" customHeight="1">
      <c r="A99" s="258" t="s">
        <v>239</v>
      </c>
    </row>
  </sheetData>
  <sheetProtection sheet="1" objects="1" scenarios="1" selectLockedCells="1"/>
  <hyperlinks>
    <hyperlink ref="A59" r:id="rId1" display="http://faustball-liga.de/spielbetrieb/allgemeine-downloads/" xr:uid="{00000000-0004-0000-0E00-000000000000}"/>
    <hyperlink ref="A72" r:id="rId2" display="http://www.faustball-ergebnisse.de/" xr:uid="{00000000-0004-0000-0E00-000001000000}"/>
  </hyperlinks>
  <pageMargins left="0.7" right="0.7" top="0.78740157499999996" bottom="0.78740157499999996" header="0.3" footer="0.3"/>
  <pageSetup paperSize="9"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124"/>
  <sheetViews>
    <sheetView workbookViewId="0">
      <selection activeCell="N20" sqref="N20"/>
    </sheetView>
  </sheetViews>
  <sheetFormatPr baseColWidth="10" defaultColWidth="11.42578125" defaultRowHeight="12.75"/>
  <cols>
    <col min="1" max="1" width="102.28515625" style="38" customWidth="1"/>
    <col min="2" max="16384" width="11.42578125" style="38"/>
  </cols>
  <sheetData>
    <row r="1" spans="1:1" s="267" customFormat="1" ht="20.25">
      <c r="A1" s="266" t="s">
        <v>242</v>
      </c>
    </row>
    <row r="2" spans="1:1">
      <c r="A2" s="265" t="s">
        <v>243</v>
      </c>
    </row>
    <row r="3" spans="1:1">
      <c r="A3" s="265" t="s">
        <v>244</v>
      </c>
    </row>
    <row r="4" spans="1:1">
      <c r="A4" s="265" t="s">
        <v>245</v>
      </c>
    </row>
    <row r="5" spans="1:1" ht="38.25">
      <c r="A5" s="265" t="s">
        <v>246</v>
      </c>
    </row>
    <row r="6" spans="1:1">
      <c r="A6" s="265" t="s">
        <v>247</v>
      </c>
    </row>
    <row r="7" spans="1:1">
      <c r="A7" s="265" t="s">
        <v>248</v>
      </c>
    </row>
    <row r="8" spans="1:1">
      <c r="A8" s="265" t="s">
        <v>249</v>
      </c>
    </row>
    <row r="9" spans="1:1">
      <c r="A9" s="265" t="s">
        <v>250</v>
      </c>
    </row>
    <row r="10" spans="1:1">
      <c r="A10" s="265" t="s">
        <v>251</v>
      </c>
    </row>
    <row r="11" spans="1:1">
      <c r="A11" s="265" t="s">
        <v>252</v>
      </c>
    </row>
    <row r="12" spans="1:1">
      <c r="A12" s="265"/>
    </row>
    <row r="13" spans="1:1" s="27" customFormat="1" ht="15.75">
      <c r="A13" s="268" t="s">
        <v>253</v>
      </c>
    </row>
    <row r="14" spans="1:1">
      <c r="A14" s="265" t="s">
        <v>346</v>
      </c>
    </row>
    <row r="15" spans="1:1">
      <c r="A15" s="265" t="s">
        <v>254</v>
      </c>
    </row>
    <row r="16" spans="1:1">
      <c r="A16" s="265" t="s">
        <v>255</v>
      </c>
    </row>
    <row r="17" spans="1:1" ht="25.5">
      <c r="A17" s="265" t="s">
        <v>347</v>
      </c>
    </row>
    <row r="18" spans="1:1">
      <c r="A18" s="265" t="s">
        <v>256</v>
      </c>
    </row>
    <row r="19" spans="1:1">
      <c r="A19" s="265" t="s">
        <v>254</v>
      </c>
    </row>
    <row r="20" spans="1:1">
      <c r="A20" s="265" t="s">
        <v>255</v>
      </c>
    </row>
    <row r="21" spans="1:1" s="27" customFormat="1" ht="15.75">
      <c r="A21" s="268" t="s">
        <v>257</v>
      </c>
    </row>
    <row r="22" spans="1:1" ht="25.5">
      <c r="A22" s="265" t="s">
        <v>258</v>
      </c>
    </row>
    <row r="23" spans="1:1" ht="25.5">
      <c r="A23" s="265" t="s">
        <v>259</v>
      </c>
    </row>
    <row r="24" spans="1:1">
      <c r="A24" s="265" t="s">
        <v>260</v>
      </c>
    </row>
    <row r="25" spans="1:1">
      <c r="A25" s="265" t="s">
        <v>261</v>
      </c>
    </row>
    <row r="26" spans="1:1">
      <c r="A26" s="265" t="s">
        <v>262</v>
      </c>
    </row>
    <row r="27" spans="1:1">
      <c r="A27" s="265" t="s">
        <v>263</v>
      </c>
    </row>
    <row r="28" spans="1:1">
      <c r="A28" s="265" t="s">
        <v>264</v>
      </c>
    </row>
    <row r="29" spans="1:1">
      <c r="A29" s="265" t="s">
        <v>265</v>
      </c>
    </row>
    <row r="30" spans="1:1">
      <c r="A30" s="265" t="s">
        <v>266</v>
      </c>
    </row>
    <row r="31" spans="1:1">
      <c r="A31" s="265" t="s">
        <v>267</v>
      </c>
    </row>
    <row r="32" spans="1:1" ht="25.5">
      <c r="A32" s="265" t="s">
        <v>268</v>
      </c>
    </row>
    <row r="33" spans="1:1" s="27" customFormat="1" ht="15.75">
      <c r="A33" s="268" t="s">
        <v>269</v>
      </c>
    </row>
    <row r="34" spans="1:1">
      <c r="A34" s="265" t="s">
        <v>270</v>
      </c>
    </row>
    <row r="35" spans="1:1">
      <c r="A35" s="265" t="s">
        <v>271</v>
      </c>
    </row>
    <row r="36" spans="1:1">
      <c r="A36" s="265" t="s">
        <v>272</v>
      </c>
    </row>
    <row r="37" spans="1:1">
      <c r="A37" s="265" t="s">
        <v>348</v>
      </c>
    </row>
    <row r="38" spans="1:1">
      <c r="A38" s="265" t="s">
        <v>349</v>
      </c>
    </row>
    <row r="39" spans="1:1">
      <c r="A39" s="265" t="s">
        <v>350</v>
      </c>
    </row>
    <row r="40" spans="1:1">
      <c r="A40" s="265" t="s">
        <v>351</v>
      </c>
    </row>
    <row r="41" spans="1:1">
      <c r="A41" s="265" t="s">
        <v>352</v>
      </c>
    </row>
    <row r="42" spans="1:1">
      <c r="A42" s="265" t="s">
        <v>353</v>
      </c>
    </row>
    <row r="43" spans="1:1">
      <c r="A43" s="265" t="s">
        <v>273</v>
      </c>
    </row>
    <row r="44" spans="1:1">
      <c r="A44" s="265" t="s">
        <v>274</v>
      </c>
    </row>
    <row r="45" spans="1:1">
      <c r="A45" s="265" t="s">
        <v>275</v>
      </c>
    </row>
    <row r="46" spans="1:1">
      <c r="A46" s="265" t="s">
        <v>276</v>
      </c>
    </row>
    <row r="47" spans="1:1">
      <c r="A47" s="265" t="s">
        <v>277</v>
      </c>
    </row>
    <row r="48" spans="1:1">
      <c r="A48" s="265" t="s">
        <v>278</v>
      </c>
    </row>
    <row r="49" spans="1:1">
      <c r="A49" s="265" t="s">
        <v>354</v>
      </c>
    </row>
    <row r="50" spans="1:1">
      <c r="A50" s="265" t="s">
        <v>279</v>
      </c>
    </row>
    <row r="51" spans="1:1">
      <c r="A51" s="265" t="s">
        <v>280</v>
      </c>
    </row>
    <row r="52" spans="1:1">
      <c r="A52" s="265" t="s">
        <v>281</v>
      </c>
    </row>
    <row r="53" spans="1:1">
      <c r="A53" s="265" t="s">
        <v>282</v>
      </c>
    </row>
    <row r="54" spans="1:1">
      <c r="A54" s="265" t="s">
        <v>283</v>
      </c>
    </row>
    <row r="55" spans="1:1">
      <c r="A55" s="265" t="s">
        <v>284</v>
      </c>
    </row>
    <row r="56" spans="1:1">
      <c r="A56" s="265" t="s">
        <v>285</v>
      </c>
    </row>
    <row r="57" spans="1:1">
      <c r="A57" s="265" t="s">
        <v>286</v>
      </c>
    </row>
    <row r="58" spans="1:1">
      <c r="A58" s="265"/>
    </row>
    <row r="59" spans="1:1">
      <c r="A59" s="265" t="s">
        <v>287</v>
      </c>
    </row>
    <row r="60" spans="1:1">
      <c r="A60" s="265" t="s">
        <v>288</v>
      </c>
    </row>
    <row r="61" spans="1:1">
      <c r="A61" s="265" t="s">
        <v>289</v>
      </c>
    </row>
    <row r="62" spans="1:1">
      <c r="A62" s="265" t="s">
        <v>290</v>
      </c>
    </row>
    <row r="63" spans="1:1">
      <c r="A63" s="265" t="s">
        <v>291</v>
      </c>
    </row>
    <row r="64" spans="1:1">
      <c r="A64" s="265" t="s">
        <v>292</v>
      </c>
    </row>
    <row r="65" spans="1:1">
      <c r="A65" s="265" t="s">
        <v>293</v>
      </c>
    </row>
    <row r="66" spans="1:1">
      <c r="A66" s="265" t="s">
        <v>294</v>
      </c>
    </row>
    <row r="67" spans="1:1">
      <c r="A67" s="265" t="s">
        <v>295</v>
      </c>
    </row>
    <row r="68" spans="1:1">
      <c r="A68" s="265" t="s">
        <v>296</v>
      </c>
    </row>
    <row r="69" spans="1:1">
      <c r="A69" s="265" t="s">
        <v>297</v>
      </c>
    </row>
    <row r="70" spans="1:1">
      <c r="A70" s="265" t="s">
        <v>298</v>
      </c>
    </row>
    <row r="71" spans="1:1">
      <c r="A71" s="265" t="s">
        <v>299</v>
      </c>
    </row>
    <row r="72" spans="1:1">
      <c r="A72" s="265" t="s">
        <v>300</v>
      </c>
    </row>
    <row r="73" spans="1:1">
      <c r="A73" s="265" t="s">
        <v>301</v>
      </c>
    </row>
    <row r="74" spans="1:1">
      <c r="A74" s="265" t="s">
        <v>302</v>
      </c>
    </row>
    <row r="75" spans="1:1">
      <c r="A75" s="265" t="s">
        <v>303</v>
      </c>
    </row>
    <row r="76" spans="1:1">
      <c r="A76" s="265" t="s">
        <v>304</v>
      </c>
    </row>
    <row r="77" spans="1:1">
      <c r="A77" s="265" t="s">
        <v>305</v>
      </c>
    </row>
    <row r="78" spans="1:1">
      <c r="A78" s="265" t="s">
        <v>306</v>
      </c>
    </row>
    <row r="79" spans="1:1">
      <c r="A79" s="265" t="s">
        <v>307</v>
      </c>
    </row>
    <row r="80" spans="1:1">
      <c r="A80" s="265" t="s">
        <v>308</v>
      </c>
    </row>
    <row r="81" spans="1:1">
      <c r="A81" s="265" t="s">
        <v>309</v>
      </c>
    </row>
    <row r="82" spans="1:1">
      <c r="A82" s="265" t="s">
        <v>310</v>
      </c>
    </row>
    <row r="83" spans="1:1">
      <c r="A83" s="265" t="s">
        <v>311</v>
      </c>
    </row>
    <row r="84" spans="1:1">
      <c r="A84" s="265" t="s">
        <v>312</v>
      </c>
    </row>
    <row r="85" spans="1:1">
      <c r="A85" s="265" t="s">
        <v>313</v>
      </c>
    </row>
    <row r="86" spans="1:1" s="27" customFormat="1" ht="15.75">
      <c r="A86" s="268" t="s">
        <v>314</v>
      </c>
    </row>
    <row r="87" spans="1:1">
      <c r="A87" s="265" t="s">
        <v>315</v>
      </c>
    </row>
    <row r="88" spans="1:1">
      <c r="A88" s="265" t="s">
        <v>316</v>
      </c>
    </row>
    <row r="89" spans="1:1">
      <c r="A89" s="265" t="s">
        <v>317</v>
      </c>
    </row>
    <row r="90" spans="1:1">
      <c r="A90" s="265" t="s">
        <v>318</v>
      </c>
    </row>
    <row r="91" spans="1:1" ht="25.5">
      <c r="A91" s="265" t="s">
        <v>319</v>
      </c>
    </row>
    <row r="92" spans="1:1" ht="25.5">
      <c r="A92" s="265" t="s">
        <v>320</v>
      </c>
    </row>
    <row r="93" spans="1:1" ht="25.5">
      <c r="A93" s="265" t="s">
        <v>321</v>
      </c>
    </row>
    <row r="94" spans="1:1">
      <c r="A94" s="265" t="s">
        <v>322</v>
      </c>
    </row>
    <row r="95" spans="1:1" ht="25.5">
      <c r="A95" s="265" t="s">
        <v>323</v>
      </c>
    </row>
    <row r="96" spans="1:1">
      <c r="A96" s="265" t="s">
        <v>324</v>
      </c>
    </row>
    <row r="97" spans="1:1" ht="25.5">
      <c r="A97" s="265" t="s">
        <v>325</v>
      </c>
    </row>
    <row r="98" spans="1:1" ht="38.25">
      <c r="A98" s="265" t="s">
        <v>326</v>
      </c>
    </row>
    <row r="99" spans="1:1">
      <c r="A99" s="265"/>
    </row>
    <row r="100" spans="1:1" ht="25.5">
      <c r="A100" s="265" t="s">
        <v>327</v>
      </c>
    </row>
    <row r="101" spans="1:1" ht="25.5">
      <c r="A101" s="265" t="s">
        <v>328</v>
      </c>
    </row>
    <row r="102" spans="1:1">
      <c r="A102" s="265" t="s">
        <v>355</v>
      </c>
    </row>
    <row r="103" spans="1:1">
      <c r="A103" s="265" t="s">
        <v>356</v>
      </c>
    </row>
    <row r="104" spans="1:1" ht="25.5">
      <c r="A104" s="265" t="s">
        <v>329</v>
      </c>
    </row>
    <row r="105" spans="1:1" ht="15.75">
      <c r="A105" s="268" t="s">
        <v>330</v>
      </c>
    </row>
    <row r="106" spans="1:1">
      <c r="A106" s="265" t="s">
        <v>357</v>
      </c>
    </row>
    <row r="107" spans="1:1" ht="25.5">
      <c r="A107" s="265" t="s">
        <v>331</v>
      </c>
    </row>
    <row r="108" spans="1:1">
      <c r="A108" s="265" t="s">
        <v>332</v>
      </c>
    </row>
    <row r="109" spans="1:1">
      <c r="A109" s="265" t="s">
        <v>333</v>
      </c>
    </row>
    <row r="110" spans="1:1" ht="25.5">
      <c r="A110" s="265" t="s">
        <v>334</v>
      </c>
    </row>
    <row r="111" spans="1:1" ht="25.5">
      <c r="A111" s="265" t="s">
        <v>335</v>
      </c>
    </row>
    <row r="112" spans="1:1" ht="25.5">
      <c r="A112" s="265" t="s">
        <v>336</v>
      </c>
    </row>
    <row r="113" spans="1:1">
      <c r="A113" s="265" t="s">
        <v>358</v>
      </c>
    </row>
    <row r="114" spans="1:1" ht="38.25">
      <c r="A114" s="265" t="s">
        <v>337</v>
      </c>
    </row>
    <row r="115" spans="1:1">
      <c r="A115" s="265" t="s">
        <v>338</v>
      </c>
    </row>
    <row r="116" spans="1:1">
      <c r="A116" s="265" t="s">
        <v>359</v>
      </c>
    </row>
    <row r="117" spans="1:1" ht="25.5">
      <c r="A117" s="265" t="s">
        <v>339</v>
      </c>
    </row>
    <row r="118" spans="1:1" ht="25.5">
      <c r="A118" s="265" t="s">
        <v>340</v>
      </c>
    </row>
    <row r="119" spans="1:1">
      <c r="A119" s="265" t="s">
        <v>341</v>
      </c>
    </row>
    <row r="120" spans="1:1">
      <c r="A120" s="265" t="s">
        <v>360</v>
      </c>
    </row>
    <row r="121" spans="1:1" ht="51">
      <c r="A121" s="265" t="s">
        <v>342</v>
      </c>
    </row>
    <row r="122" spans="1:1">
      <c r="A122" s="265" t="s">
        <v>343</v>
      </c>
    </row>
    <row r="123" spans="1:1">
      <c r="A123" s="265" t="s">
        <v>344</v>
      </c>
    </row>
    <row r="124" spans="1:1" ht="25.5">
      <c r="A124" s="265" t="s">
        <v>345</v>
      </c>
    </row>
  </sheetData>
  <sheetProtection sheet="1" objects="1" scenarios="1"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U37"/>
  <sheetViews>
    <sheetView tabSelected="1" view="pageLayout" zoomScaleNormal="100" workbookViewId="0">
      <selection activeCell="I34" sqref="I34"/>
    </sheetView>
  </sheetViews>
  <sheetFormatPr baseColWidth="10" defaultColWidth="11.140625" defaultRowHeight="12.75"/>
  <cols>
    <col min="1" max="1" width="10.28515625" style="199" customWidth="1"/>
    <col min="2" max="2" width="3.85546875" style="11" customWidth="1"/>
    <col min="3" max="3" width="19.5703125" style="12" customWidth="1"/>
    <col min="4" max="4" width="5.140625" style="210" customWidth="1"/>
    <col min="5" max="5" width="10.28515625" style="13" customWidth="1"/>
    <col min="6" max="6" width="4" style="24" customWidth="1"/>
    <col min="7" max="7" width="19.5703125" style="11" customWidth="1"/>
    <col min="8" max="8" width="5.140625" style="210" customWidth="1"/>
    <col min="9" max="9" width="10.28515625" style="13" customWidth="1"/>
    <col min="10" max="10" width="4" style="11" customWidth="1"/>
    <col min="11" max="11" width="19.5703125" style="22" customWidth="1"/>
    <col min="12" max="12" width="5.140625" style="211" customWidth="1"/>
    <col min="13" max="13" width="10.28515625" style="23" customWidth="1"/>
    <col min="14" max="14" width="14.28515625" style="11" customWidth="1"/>
    <col min="15" max="15" width="13.5703125" style="12" customWidth="1"/>
    <col min="16" max="16" width="5.140625" style="210" customWidth="1"/>
    <col min="17" max="17" width="10.28515625" style="23" customWidth="1"/>
    <col min="18" max="18" width="5.140625" style="3" customWidth="1"/>
    <col min="19" max="19" width="18.7109375" style="12" customWidth="1"/>
    <col min="20" max="20" width="2.85546875" style="3" customWidth="1"/>
    <col min="21" max="21" width="19" style="12" customWidth="1"/>
    <col min="22" max="16384" width="11.140625" style="12"/>
  </cols>
  <sheetData>
    <row r="1" spans="1:21">
      <c r="A1" s="482" t="s">
        <v>11</v>
      </c>
      <c r="B1" s="482"/>
      <c r="C1" s="482"/>
    </row>
    <row r="2" spans="1:21" s="3" customFormat="1">
      <c r="A2" s="198"/>
      <c r="C2" s="3" t="s">
        <v>12</v>
      </c>
      <c r="D2" s="208"/>
      <c r="E2" s="4"/>
      <c r="F2" s="136"/>
      <c r="G2" s="3" t="s">
        <v>13</v>
      </c>
      <c r="H2" s="208"/>
      <c r="I2" s="4"/>
      <c r="K2" s="3" t="s">
        <v>14</v>
      </c>
      <c r="L2" s="208"/>
      <c r="M2" s="4"/>
      <c r="P2" s="208"/>
      <c r="Q2" s="83"/>
    </row>
    <row r="3" spans="1:21" s="81" customFormat="1">
      <c r="A3" s="200">
        <v>1</v>
      </c>
      <c r="B3" s="207" t="s">
        <v>12</v>
      </c>
      <c r="C3" s="111" t="s">
        <v>366</v>
      </c>
      <c r="D3" s="211"/>
      <c r="E3" s="23"/>
      <c r="F3" s="134" t="s">
        <v>13</v>
      </c>
      <c r="G3" s="272" t="s">
        <v>369</v>
      </c>
      <c r="H3" s="210"/>
      <c r="I3" s="13"/>
      <c r="J3" s="244" t="s">
        <v>14</v>
      </c>
      <c r="K3" s="12" t="s">
        <v>150</v>
      </c>
      <c r="L3" s="210"/>
      <c r="M3" s="13"/>
      <c r="N3" s="135"/>
      <c r="O3" s="22"/>
      <c r="P3" s="211"/>
      <c r="Q3" s="121"/>
      <c r="R3" s="135"/>
      <c r="T3" s="135"/>
      <c r="U3" s="22"/>
    </row>
    <row r="4" spans="1:21" s="81" customFormat="1">
      <c r="A4" s="200">
        <v>2</v>
      </c>
      <c r="B4" s="207" t="s">
        <v>12</v>
      </c>
      <c r="C4" s="272" t="s">
        <v>367</v>
      </c>
      <c r="D4" s="210"/>
      <c r="E4" s="13"/>
      <c r="F4" s="134" t="s">
        <v>13</v>
      </c>
      <c r="G4" s="272" t="s">
        <v>370</v>
      </c>
      <c r="H4" s="210"/>
      <c r="I4" s="13"/>
      <c r="J4" s="244" t="s">
        <v>14</v>
      </c>
      <c r="K4" s="32" t="s">
        <v>375</v>
      </c>
      <c r="L4" s="210"/>
      <c r="M4" s="13"/>
      <c r="N4" s="135"/>
      <c r="O4" s="22"/>
      <c r="P4" s="211"/>
      <c r="Q4" s="121"/>
      <c r="R4" s="135"/>
      <c r="T4" s="135"/>
      <c r="U4" s="22"/>
    </row>
    <row r="5" spans="1:21" s="81" customFormat="1">
      <c r="A5" s="200">
        <v>3</v>
      </c>
      <c r="B5" s="207" t="s">
        <v>12</v>
      </c>
      <c r="C5" s="32" t="s">
        <v>368</v>
      </c>
      <c r="D5" s="210"/>
      <c r="E5" s="13"/>
      <c r="F5" s="134" t="s">
        <v>13</v>
      </c>
      <c r="G5" s="272" t="s">
        <v>371</v>
      </c>
      <c r="H5" s="210"/>
      <c r="I5" s="13"/>
      <c r="J5" s="244" t="s">
        <v>14</v>
      </c>
      <c r="K5" s="111" t="s">
        <v>376</v>
      </c>
      <c r="L5" s="211"/>
      <c r="M5" s="23"/>
      <c r="N5" s="135"/>
      <c r="O5" s="22"/>
      <c r="P5" s="211"/>
      <c r="Q5" s="121"/>
      <c r="R5" s="135"/>
      <c r="T5" s="135"/>
      <c r="U5" s="22"/>
    </row>
    <row r="6" spans="1:21" s="81" customFormat="1">
      <c r="A6" s="200">
        <v>4</v>
      </c>
      <c r="B6" s="207" t="s">
        <v>12</v>
      </c>
      <c r="C6" s="111" t="s">
        <v>103</v>
      </c>
      <c r="D6" s="211"/>
      <c r="E6" s="23"/>
      <c r="F6" s="134" t="s">
        <v>13</v>
      </c>
      <c r="G6" s="272" t="s">
        <v>372</v>
      </c>
      <c r="H6" s="210"/>
      <c r="I6" s="13"/>
      <c r="J6" s="244" t="s">
        <v>14</v>
      </c>
      <c r="K6" s="111" t="s">
        <v>107</v>
      </c>
      <c r="L6" s="211"/>
      <c r="M6" s="23"/>
      <c r="N6" s="135"/>
      <c r="O6" s="22"/>
      <c r="P6" s="211"/>
      <c r="Q6" s="121"/>
      <c r="R6" s="135"/>
      <c r="T6" s="135"/>
      <c r="U6" s="22"/>
    </row>
    <row r="7" spans="1:21" s="81" customFormat="1">
      <c r="A7" s="200">
        <v>5</v>
      </c>
      <c r="B7" s="207" t="s">
        <v>12</v>
      </c>
      <c r="C7" s="111" t="s">
        <v>152</v>
      </c>
      <c r="D7" s="211"/>
      <c r="E7" s="23"/>
      <c r="F7" s="134" t="s">
        <v>13</v>
      </c>
      <c r="G7" s="86" t="s">
        <v>374</v>
      </c>
      <c r="H7" s="211"/>
      <c r="I7" s="23"/>
      <c r="J7" s="244" t="s">
        <v>14</v>
      </c>
      <c r="K7" s="111" t="s">
        <v>377</v>
      </c>
      <c r="L7" s="211"/>
      <c r="M7" s="23"/>
      <c r="N7" s="135"/>
      <c r="O7" s="22"/>
      <c r="P7" s="211"/>
      <c r="Q7" s="121"/>
      <c r="R7" s="135"/>
      <c r="T7" s="135"/>
      <c r="U7" s="22"/>
    </row>
    <row r="8" spans="1:21" s="81" customFormat="1">
      <c r="A8" s="200">
        <v>6</v>
      </c>
      <c r="B8" s="220"/>
      <c r="C8" s="22"/>
      <c r="D8" s="212"/>
      <c r="E8" s="78"/>
      <c r="F8" s="134" t="s">
        <v>13</v>
      </c>
      <c r="G8" s="86" t="s">
        <v>373</v>
      </c>
      <c r="H8" s="211"/>
      <c r="I8" s="23"/>
      <c r="J8" s="244"/>
      <c r="K8" s="22"/>
      <c r="L8" s="211"/>
      <c r="M8" s="23"/>
      <c r="N8" s="135"/>
      <c r="O8" s="23"/>
      <c r="P8" s="211"/>
      <c r="Q8" s="121"/>
      <c r="R8" s="135"/>
      <c r="T8" s="135"/>
      <c r="U8" s="22"/>
    </row>
    <row r="9" spans="1:21" s="81" customFormat="1">
      <c r="A9" s="201"/>
      <c r="B9" s="220"/>
      <c r="C9" s="22"/>
      <c r="D9" s="212"/>
      <c r="E9" s="78"/>
      <c r="F9" s="134"/>
      <c r="G9" s="24"/>
      <c r="H9" s="211"/>
      <c r="I9" s="23"/>
      <c r="J9" s="244"/>
      <c r="L9" s="212"/>
      <c r="M9" s="78"/>
      <c r="N9" s="135"/>
      <c r="O9" s="22"/>
      <c r="P9" s="211"/>
      <c r="Q9" s="18"/>
      <c r="R9" s="11"/>
      <c r="S9" s="22"/>
      <c r="T9" s="135"/>
      <c r="U9" s="17"/>
    </row>
    <row r="10" spans="1:21" s="22" customFormat="1">
      <c r="A10" s="273" t="s">
        <v>161</v>
      </c>
      <c r="B10" s="220" t="s">
        <v>12</v>
      </c>
      <c r="C10" s="111" t="s">
        <v>105</v>
      </c>
      <c r="D10" s="213">
        <v>0.41666666666666669</v>
      </c>
      <c r="E10" s="274">
        <v>43779</v>
      </c>
      <c r="F10" s="134" t="s">
        <v>13</v>
      </c>
      <c r="G10" s="111" t="s">
        <v>379</v>
      </c>
      <c r="H10" s="213">
        <v>0.41666666666666669</v>
      </c>
      <c r="I10" s="274">
        <v>43779</v>
      </c>
      <c r="J10" s="244" t="s">
        <v>14</v>
      </c>
      <c r="K10" s="118" t="s">
        <v>104</v>
      </c>
      <c r="L10" s="280">
        <v>0.41666666666666669</v>
      </c>
      <c r="M10" s="235">
        <v>43779</v>
      </c>
      <c r="N10" s="135"/>
      <c r="P10" s="213"/>
      <c r="Q10" s="189"/>
      <c r="R10" s="135"/>
      <c r="T10" s="135"/>
    </row>
    <row r="11" spans="1:21" s="23" customFormat="1">
      <c r="A11" s="200"/>
      <c r="B11" s="220" t="s">
        <v>12</v>
      </c>
      <c r="C11" s="86" t="s">
        <v>378</v>
      </c>
      <c r="D11" s="213">
        <v>0.41666666666666669</v>
      </c>
      <c r="E11" s="274">
        <v>43786</v>
      </c>
      <c r="F11" s="134" t="s">
        <v>13</v>
      </c>
      <c r="G11" s="272" t="s">
        <v>380</v>
      </c>
      <c r="H11" s="275">
        <v>0.41666666666666669</v>
      </c>
      <c r="I11" s="277">
        <v>43786</v>
      </c>
      <c r="J11" s="244" t="s">
        <v>14</v>
      </c>
      <c r="K11" s="279" t="s">
        <v>381</v>
      </c>
      <c r="L11" s="275">
        <v>0.375</v>
      </c>
      <c r="M11" s="274">
        <v>43800</v>
      </c>
      <c r="N11" s="135"/>
      <c r="O11" s="83"/>
      <c r="P11" s="236"/>
      <c r="Q11" s="182"/>
      <c r="R11" s="83"/>
      <c r="T11" s="83"/>
      <c r="U11" s="18"/>
    </row>
    <row r="12" spans="1:21" s="23" customFormat="1">
      <c r="A12" s="200"/>
      <c r="B12" s="136"/>
      <c r="C12" s="83"/>
      <c r="D12" s="179"/>
      <c r="E12" s="235"/>
      <c r="F12" s="134" t="s">
        <v>13</v>
      </c>
      <c r="G12" s="243" t="s">
        <v>106</v>
      </c>
      <c r="H12" s="236">
        <v>0.375</v>
      </c>
      <c r="I12" s="154">
        <v>43800</v>
      </c>
      <c r="J12" s="135"/>
      <c r="K12" s="276"/>
      <c r="L12" s="236"/>
      <c r="M12" s="235"/>
      <c r="N12" s="135"/>
      <c r="O12" s="83"/>
      <c r="P12" s="236"/>
      <c r="Q12" s="182"/>
      <c r="R12" s="83"/>
      <c r="T12" s="83"/>
      <c r="U12" s="18"/>
    </row>
    <row r="13" spans="1:21" s="22" customFormat="1">
      <c r="A13" s="201"/>
      <c r="B13" s="24"/>
      <c r="C13" s="246"/>
      <c r="D13" s="211"/>
      <c r="E13" s="245"/>
      <c r="F13" s="135"/>
      <c r="H13" s="211"/>
      <c r="I13" s="23"/>
      <c r="J13" s="24"/>
      <c r="L13" s="211"/>
      <c r="M13" s="23"/>
      <c r="N13" s="135"/>
      <c r="P13" s="211"/>
      <c r="Q13" s="23"/>
      <c r="R13" s="136"/>
      <c r="T13" s="136"/>
      <c r="U13" s="17"/>
    </row>
    <row r="14" spans="1:21" s="118" customFormat="1">
      <c r="A14" s="118" t="s">
        <v>383</v>
      </c>
      <c r="B14" s="136"/>
      <c r="D14" s="209"/>
      <c r="E14" s="83"/>
      <c r="F14" s="136"/>
      <c r="G14" s="136"/>
      <c r="H14" s="209"/>
      <c r="I14" s="83"/>
      <c r="J14" s="24"/>
      <c r="L14" s="209"/>
      <c r="M14" s="83"/>
      <c r="N14" s="136"/>
      <c r="P14" s="209"/>
      <c r="Q14" s="83"/>
      <c r="R14" s="136"/>
      <c r="S14" s="17"/>
      <c r="T14" s="136"/>
    </row>
    <row r="15" spans="1:21" s="9" customFormat="1">
      <c r="A15" s="9" t="s">
        <v>382</v>
      </c>
      <c r="B15" s="3"/>
      <c r="D15" s="208"/>
      <c r="E15" s="4"/>
      <c r="F15" s="136"/>
      <c r="G15" s="3"/>
      <c r="H15" s="208"/>
      <c r="I15" s="4"/>
      <c r="J15" s="3"/>
      <c r="K15" s="118"/>
      <c r="L15" s="209"/>
      <c r="M15" s="83"/>
      <c r="N15" s="11"/>
      <c r="P15" s="208"/>
      <c r="Q15" s="83"/>
      <c r="R15" s="3"/>
      <c r="T15" s="3"/>
      <c r="U15" s="19"/>
    </row>
    <row r="16" spans="1:21" s="9" customFormat="1">
      <c r="A16" s="9" t="s">
        <v>384</v>
      </c>
      <c r="B16" s="271"/>
      <c r="D16" s="208"/>
      <c r="E16" s="243"/>
      <c r="F16" s="136"/>
      <c r="G16" s="271"/>
      <c r="H16" s="208"/>
      <c r="I16" s="243"/>
      <c r="J16" s="271"/>
      <c r="K16" s="118"/>
      <c r="L16" s="209"/>
      <c r="M16" s="83"/>
      <c r="N16" s="242"/>
      <c r="P16" s="208"/>
      <c r="Q16" s="83"/>
      <c r="R16" s="271"/>
      <c r="T16" s="271"/>
      <c r="U16" s="19"/>
    </row>
    <row r="17" spans="1:21" s="9" customFormat="1">
      <c r="B17" s="271"/>
      <c r="D17" s="208"/>
      <c r="E17" s="243"/>
      <c r="F17" s="136"/>
      <c r="G17" s="271"/>
      <c r="H17" s="208"/>
      <c r="I17" s="243"/>
      <c r="J17" s="271"/>
      <c r="K17" s="118"/>
      <c r="L17" s="209"/>
      <c r="M17" s="83"/>
      <c r="N17" s="242"/>
      <c r="P17" s="208"/>
      <c r="Q17" s="83"/>
      <c r="R17" s="271"/>
      <c r="T17" s="271"/>
      <c r="U17" s="19"/>
    </row>
    <row r="18" spans="1:21" s="9" customFormat="1">
      <c r="A18" s="198" t="s">
        <v>387</v>
      </c>
      <c r="B18" s="271"/>
      <c r="C18" s="154">
        <v>43807</v>
      </c>
      <c r="D18" s="208"/>
      <c r="E18" s="466">
        <v>0.41666666666666669</v>
      </c>
      <c r="F18" s="136"/>
      <c r="G18" s="243" t="s">
        <v>379</v>
      </c>
      <c r="H18" s="208"/>
      <c r="I18" s="243"/>
      <c r="J18" s="271"/>
      <c r="K18" s="118"/>
      <c r="L18" s="209"/>
      <c r="M18" s="83"/>
      <c r="N18" s="242"/>
      <c r="P18" s="208"/>
      <c r="Q18" s="83"/>
      <c r="R18" s="271"/>
      <c r="T18" s="271"/>
      <c r="U18" s="19"/>
    </row>
    <row r="19" spans="1:21" s="9" customFormat="1">
      <c r="B19" s="271"/>
      <c r="D19" s="208"/>
      <c r="E19" s="243"/>
      <c r="F19" s="136"/>
      <c r="G19" s="271"/>
      <c r="H19" s="208"/>
      <c r="I19" s="243"/>
      <c r="J19" s="271"/>
      <c r="K19" s="118"/>
      <c r="L19" s="209"/>
      <c r="M19" s="83"/>
      <c r="N19" s="242"/>
      <c r="P19" s="208"/>
      <c r="Q19" s="83"/>
      <c r="R19" s="271"/>
      <c r="T19" s="271"/>
      <c r="U19" s="19"/>
    </row>
    <row r="20" spans="1:21" s="9" customFormat="1">
      <c r="A20" s="9" t="s">
        <v>388</v>
      </c>
      <c r="B20" s="271"/>
      <c r="D20" s="208"/>
      <c r="E20" s="243"/>
      <c r="F20" s="136"/>
      <c r="G20" s="271"/>
      <c r="H20" s="208"/>
      <c r="I20" s="243"/>
      <c r="J20" s="271"/>
      <c r="K20" s="118"/>
      <c r="L20" s="209"/>
      <c r="M20" s="83"/>
      <c r="N20" s="242"/>
      <c r="P20" s="208"/>
      <c r="Q20" s="83"/>
      <c r="R20" s="271"/>
      <c r="T20" s="271"/>
      <c r="U20" s="19"/>
    </row>
    <row r="21" spans="1:21" s="9" customFormat="1">
      <c r="A21" s="9" t="s">
        <v>389</v>
      </c>
      <c r="B21" s="271"/>
      <c r="D21" s="208"/>
      <c r="E21" s="243"/>
      <c r="F21" s="136"/>
      <c r="G21" s="271"/>
      <c r="H21" s="208"/>
      <c r="I21" s="243"/>
      <c r="J21" s="271"/>
      <c r="K21" s="118"/>
      <c r="L21" s="209"/>
      <c r="M21" s="83"/>
      <c r="N21" s="242"/>
      <c r="P21" s="208"/>
      <c r="Q21" s="83"/>
      <c r="R21" s="271"/>
      <c r="T21" s="271"/>
      <c r="U21" s="19"/>
    </row>
    <row r="22" spans="1:21" s="9" customFormat="1">
      <c r="A22" s="198"/>
      <c r="B22" s="3"/>
      <c r="D22" s="208"/>
      <c r="E22" s="4"/>
      <c r="F22" s="136"/>
      <c r="G22" s="3"/>
      <c r="H22" s="208"/>
      <c r="I22" s="4"/>
      <c r="J22" s="3"/>
      <c r="K22" s="118"/>
      <c r="L22" s="209"/>
      <c r="M22" s="83"/>
      <c r="N22" s="11"/>
      <c r="O22" s="13"/>
      <c r="P22" s="210"/>
      <c r="Q22" s="83"/>
      <c r="R22" s="3"/>
      <c r="T22" s="3"/>
      <c r="U22" s="19"/>
    </row>
    <row r="23" spans="1:21" s="9" customFormat="1">
      <c r="A23" s="198" t="s">
        <v>108</v>
      </c>
      <c r="B23" s="3">
        <v>1</v>
      </c>
      <c r="C23" s="154">
        <v>43849</v>
      </c>
      <c r="D23" s="214"/>
      <c r="E23" s="466">
        <v>0.41666666666666669</v>
      </c>
      <c r="F23" s="136"/>
      <c r="G23" s="243" t="s">
        <v>488</v>
      </c>
      <c r="H23" s="270"/>
      <c r="I23" s="13"/>
      <c r="J23" s="11"/>
      <c r="K23" s="22"/>
      <c r="L23" s="209"/>
      <c r="M23" s="83"/>
      <c r="N23" s="3"/>
      <c r="P23" s="208"/>
      <c r="Q23" s="83"/>
      <c r="R23" s="3"/>
      <c r="T23" s="3"/>
      <c r="U23" s="117"/>
    </row>
    <row r="24" spans="1:21" s="9" customFormat="1">
      <c r="A24" s="198" t="s">
        <v>108</v>
      </c>
      <c r="B24" s="3">
        <v>2</v>
      </c>
      <c r="C24" s="154">
        <v>43849</v>
      </c>
      <c r="D24" s="214"/>
      <c r="E24" s="466">
        <v>0.58333333333333337</v>
      </c>
      <c r="F24" s="136"/>
      <c r="G24" s="243" t="s">
        <v>489</v>
      </c>
      <c r="H24" s="210"/>
      <c r="I24" s="13"/>
      <c r="J24" s="11"/>
      <c r="K24" s="22"/>
      <c r="L24" s="209"/>
      <c r="M24" s="83"/>
      <c r="N24" s="3"/>
      <c r="P24" s="208"/>
      <c r="Q24" s="83"/>
      <c r="R24" s="3"/>
      <c r="S24" s="84"/>
      <c r="T24" s="3"/>
      <c r="U24" s="117"/>
    </row>
    <row r="25" spans="1:21" s="9" customFormat="1">
      <c r="A25" s="198"/>
      <c r="B25" s="3"/>
      <c r="C25" s="193"/>
      <c r="D25" s="229"/>
      <c r="E25" s="191"/>
      <c r="F25" s="24"/>
      <c r="G25" s="11"/>
      <c r="H25" s="210"/>
      <c r="I25" s="13"/>
      <c r="J25" s="11"/>
      <c r="K25" s="22"/>
      <c r="L25" s="209"/>
      <c r="M25" s="83"/>
      <c r="N25" s="3"/>
      <c r="P25" s="208"/>
      <c r="Q25" s="83"/>
      <c r="R25" s="3"/>
      <c r="S25" s="84"/>
      <c r="T25" s="3"/>
      <c r="U25" s="117"/>
    </row>
    <row r="26" spans="1:21">
      <c r="A26" s="228" t="s">
        <v>385</v>
      </c>
      <c r="B26" s="20"/>
      <c r="C26" s="154"/>
      <c r="D26" s="214"/>
      <c r="E26" s="191"/>
    </row>
    <row r="27" spans="1:21">
      <c r="A27" s="228" t="s">
        <v>386</v>
      </c>
      <c r="B27" s="20"/>
      <c r="C27" s="154"/>
      <c r="D27" s="214"/>
      <c r="E27" s="191"/>
    </row>
    <row r="28" spans="1:21">
      <c r="A28" s="228"/>
      <c r="B28" s="20"/>
      <c r="C28" s="154"/>
      <c r="D28" s="214"/>
      <c r="E28" s="191"/>
    </row>
    <row r="29" spans="1:21" s="9" customFormat="1" ht="13.15" customHeight="1">
      <c r="A29" s="203" t="s">
        <v>162</v>
      </c>
      <c r="B29" s="202"/>
      <c r="C29" s="278">
        <v>43849</v>
      </c>
      <c r="D29" s="238"/>
      <c r="E29" s="466">
        <v>0.45833333333333331</v>
      </c>
      <c r="F29" s="239"/>
      <c r="G29" s="240" t="s">
        <v>104</v>
      </c>
      <c r="H29" s="216"/>
      <c r="I29" s="240"/>
      <c r="J29" s="202"/>
      <c r="K29" s="241"/>
      <c r="L29" s="241"/>
      <c r="M29" s="241"/>
      <c r="N29" s="241"/>
      <c r="O29" s="241"/>
      <c r="P29" s="241"/>
      <c r="Q29" s="197"/>
      <c r="R29" s="3"/>
      <c r="T29" s="3"/>
    </row>
    <row r="30" spans="1:21" ht="13.15" customHeight="1">
      <c r="A30" s="247" t="s">
        <v>163</v>
      </c>
      <c r="C30" s="154">
        <v>43877</v>
      </c>
      <c r="D30" s="214"/>
      <c r="E30" s="466">
        <v>0.41666666666666669</v>
      </c>
      <c r="F30" s="187"/>
      <c r="G30" s="243" t="s">
        <v>490</v>
      </c>
      <c r="H30" s="208"/>
      <c r="I30" s="4"/>
      <c r="K30" s="23"/>
      <c r="L30" s="187"/>
      <c r="M30" s="187"/>
      <c r="N30" s="187"/>
      <c r="O30" s="187"/>
      <c r="P30" s="209"/>
      <c r="Q30" s="194"/>
    </row>
    <row r="31" spans="1:21" ht="15.75">
      <c r="A31" s="204"/>
      <c r="C31" s="154"/>
      <c r="D31" s="214"/>
      <c r="E31" s="190"/>
      <c r="F31" s="136"/>
      <c r="G31" s="269"/>
      <c r="H31" s="208"/>
      <c r="I31" s="4"/>
      <c r="K31" s="99"/>
      <c r="L31" s="209"/>
      <c r="M31" s="102"/>
      <c r="Q31" s="186"/>
    </row>
    <row r="32" spans="1:21" ht="15.75">
      <c r="A32" s="205"/>
      <c r="C32" s="154"/>
      <c r="D32" s="214"/>
      <c r="E32" s="190"/>
      <c r="F32" s="187"/>
      <c r="G32" s="99"/>
      <c r="H32" s="211"/>
      <c r="I32" s="194"/>
      <c r="K32" s="12"/>
      <c r="L32" s="210"/>
      <c r="M32" s="13"/>
      <c r="Q32" s="197"/>
    </row>
    <row r="33" spans="1:17" ht="15.75">
      <c r="A33" s="198" t="s">
        <v>96</v>
      </c>
      <c r="C33" s="154" t="s">
        <v>390</v>
      </c>
      <c r="D33" s="214"/>
      <c r="E33" s="466">
        <v>0.41666666666666669</v>
      </c>
      <c r="F33" s="187"/>
      <c r="G33" s="243" t="s">
        <v>391</v>
      </c>
      <c r="H33" s="208"/>
      <c r="I33" s="4"/>
      <c r="J33" s="3"/>
      <c r="K33" s="237"/>
      <c r="L33" s="202"/>
      <c r="M33" s="188"/>
      <c r="N33" s="188"/>
      <c r="O33" s="188"/>
      <c r="P33" s="219"/>
      <c r="Q33" s="197"/>
    </row>
    <row r="34" spans="1:17" ht="15.75">
      <c r="A34" s="198" t="s">
        <v>109</v>
      </c>
      <c r="C34" s="154">
        <v>43856</v>
      </c>
      <c r="D34" s="214"/>
      <c r="E34" s="466">
        <v>0.41666666666666669</v>
      </c>
      <c r="F34" s="187"/>
      <c r="G34" s="243" t="s">
        <v>392</v>
      </c>
      <c r="H34" s="208"/>
      <c r="I34" s="4"/>
      <c r="J34" s="3"/>
      <c r="K34" s="237"/>
      <c r="L34" s="202"/>
      <c r="M34" s="188"/>
      <c r="N34" s="188"/>
      <c r="O34" s="188"/>
      <c r="P34" s="219"/>
      <c r="Q34" s="197"/>
    </row>
    <row r="35" spans="1:17" ht="15.75">
      <c r="A35" s="205"/>
      <c r="C35" s="154"/>
      <c r="D35" s="214"/>
      <c r="F35" s="195"/>
      <c r="K35" s="115"/>
      <c r="L35" s="217"/>
      <c r="M35" s="197"/>
      <c r="Q35" s="197"/>
    </row>
    <row r="36" spans="1:17" ht="15.75">
      <c r="A36" s="206" t="s">
        <v>111</v>
      </c>
      <c r="C36" s="483" t="s">
        <v>393</v>
      </c>
      <c r="D36" s="483"/>
      <c r="E36" s="184"/>
      <c r="F36" s="196"/>
      <c r="G36" s="28" t="s">
        <v>394</v>
      </c>
      <c r="H36" s="208"/>
      <c r="I36" s="28"/>
      <c r="K36" s="116"/>
      <c r="L36" s="218"/>
      <c r="M36" s="186"/>
      <c r="Q36" s="186"/>
    </row>
    <row r="37" spans="1:17" ht="15.75">
      <c r="A37" s="206" t="s">
        <v>110</v>
      </c>
      <c r="C37" s="185" t="s">
        <v>395</v>
      </c>
      <c r="D37" s="216"/>
      <c r="E37" s="192"/>
      <c r="F37" s="196"/>
      <c r="G37" s="28" t="s">
        <v>396</v>
      </c>
      <c r="H37" s="208"/>
      <c r="I37" s="28"/>
      <c r="K37" s="116"/>
      <c r="L37" s="218"/>
      <c r="M37" s="186"/>
      <c r="Q37" s="186"/>
    </row>
  </sheetData>
  <sheetProtection sheet="1" objects="1" scenarios="1"/>
  <mergeCells count="2">
    <mergeCell ref="A1:C1"/>
    <mergeCell ref="C36:D36"/>
  </mergeCells>
  <phoneticPr fontId="28" type="noConversion"/>
  <pageMargins left="0.39370078740157483" right="0.35433070866141736" top="0.59055118110236227" bottom="0.43307086614173229" header="0.27559055118110237" footer="0.23622047244094491"/>
  <pageSetup paperSize="9" orientation="landscape" r:id="rId1"/>
  <headerFooter alignWithMargins="0">
    <oddHeader>&amp;C&amp;"Arial,Fett"&amp;18Spielplan Hallensaison 2019/2020 der U14 männlich</oddHeader>
    <oddFooter>&amp;CErstellt von Markus Knodel am &amp;D
&amp;R&amp;F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AE293"/>
  <sheetViews>
    <sheetView view="pageLayout" topLeftCell="A14" zoomScaleNormal="100" workbookViewId="0">
      <selection activeCell="Q18" sqref="Q18"/>
    </sheetView>
  </sheetViews>
  <sheetFormatPr baseColWidth="10" defaultColWidth="5.85546875" defaultRowHeight="12.75"/>
  <cols>
    <col min="1" max="2" width="5" style="288" customWidth="1"/>
    <col min="3" max="3" width="5" style="287" customWidth="1"/>
    <col min="4" max="4" width="16.7109375" style="288" customWidth="1"/>
    <col min="5" max="5" width="2.28515625" style="302" customWidth="1"/>
    <col min="6" max="15" width="2.28515625" style="288" customWidth="1"/>
    <col min="16" max="16" width="18.85546875" style="288" customWidth="1"/>
    <col min="17" max="17" width="4" style="287" customWidth="1"/>
    <col min="18" max="18" width="1.42578125" style="287" customWidth="1"/>
    <col min="19" max="19" width="4" style="287" customWidth="1"/>
    <col min="20" max="20" width="1.7109375" style="287" customWidth="1"/>
    <col min="21" max="21" width="4.140625" style="287" customWidth="1"/>
    <col min="22" max="22" width="0.85546875" style="287" customWidth="1"/>
    <col min="23" max="23" width="4.140625" style="287" customWidth="1"/>
    <col min="24" max="24" width="1.7109375" style="288" customWidth="1"/>
    <col min="25" max="25" width="4.140625" style="287" customWidth="1"/>
    <col min="26" max="26" width="0.85546875" style="287" customWidth="1"/>
    <col min="27" max="27" width="4.140625" style="287" customWidth="1"/>
    <col min="28" max="28" width="0" style="288" hidden="1" customWidth="1"/>
    <col min="29" max="29" width="10.140625" style="288" hidden="1" customWidth="1"/>
    <col min="30" max="30" width="9" style="301" hidden="1" customWidth="1"/>
    <col min="31" max="31" width="19" style="288" hidden="1" customWidth="1"/>
    <col min="32" max="259" width="5.85546875" style="288"/>
    <col min="260" max="260" width="15" style="288" customWidth="1"/>
    <col min="261" max="261" width="16.7109375" style="288" customWidth="1"/>
    <col min="262" max="272" width="2.28515625" style="288" customWidth="1"/>
    <col min="273" max="273" width="18.85546875" style="288" customWidth="1"/>
    <col min="274" max="274" width="4" style="288" customWidth="1"/>
    <col min="275" max="275" width="1.42578125" style="288" customWidth="1"/>
    <col min="276" max="276" width="4" style="288" customWidth="1"/>
    <col min="277" max="277" width="1.7109375" style="288" customWidth="1"/>
    <col min="278" max="278" width="4.140625" style="288" customWidth="1"/>
    <col min="279" max="279" width="0.85546875" style="288" customWidth="1"/>
    <col min="280" max="280" width="4.140625" style="288" customWidth="1"/>
    <col min="281" max="515" width="5.85546875" style="288"/>
    <col min="516" max="516" width="15" style="288" customWidth="1"/>
    <col min="517" max="517" width="16.7109375" style="288" customWidth="1"/>
    <col min="518" max="528" width="2.28515625" style="288" customWidth="1"/>
    <col min="529" max="529" width="18.85546875" style="288" customWidth="1"/>
    <col min="530" max="530" width="4" style="288" customWidth="1"/>
    <col min="531" max="531" width="1.42578125" style="288" customWidth="1"/>
    <col min="532" max="532" width="4" style="288" customWidth="1"/>
    <col min="533" max="533" width="1.7109375" style="288" customWidth="1"/>
    <col min="534" max="534" width="4.140625" style="288" customWidth="1"/>
    <col min="535" max="535" width="0.85546875" style="288" customWidth="1"/>
    <col min="536" max="536" width="4.140625" style="288" customWidth="1"/>
    <col min="537" max="771" width="5.85546875" style="288"/>
    <col min="772" max="772" width="15" style="288" customWidth="1"/>
    <col min="773" max="773" width="16.7109375" style="288" customWidth="1"/>
    <col min="774" max="784" width="2.28515625" style="288" customWidth="1"/>
    <col min="785" max="785" width="18.85546875" style="288" customWidth="1"/>
    <col min="786" max="786" width="4" style="288" customWidth="1"/>
    <col min="787" max="787" width="1.42578125" style="288" customWidth="1"/>
    <col min="788" max="788" width="4" style="288" customWidth="1"/>
    <col min="789" max="789" width="1.7109375" style="288" customWidth="1"/>
    <col min="790" max="790" width="4.140625" style="288" customWidth="1"/>
    <col min="791" max="791" width="0.85546875" style="288" customWidth="1"/>
    <col min="792" max="792" width="4.140625" style="288" customWidth="1"/>
    <col min="793" max="1027" width="5.85546875" style="288"/>
    <col min="1028" max="1028" width="15" style="288" customWidth="1"/>
    <col min="1029" max="1029" width="16.7109375" style="288" customWidth="1"/>
    <col min="1030" max="1040" width="2.28515625" style="288" customWidth="1"/>
    <col min="1041" max="1041" width="18.85546875" style="288" customWidth="1"/>
    <col min="1042" max="1042" width="4" style="288" customWidth="1"/>
    <col min="1043" max="1043" width="1.42578125" style="288" customWidth="1"/>
    <col min="1044" max="1044" width="4" style="288" customWidth="1"/>
    <col min="1045" max="1045" width="1.7109375" style="288" customWidth="1"/>
    <col min="1046" max="1046" width="4.140625" style="288" customWidth="1"/>
    <col min="1047" max="1047" width="0.85546875" style="288" customWidth="1"/>
    <col min="1048" max="1048" width="4.140625" style="288" customWidth="1"/>
    <col min="1049" max="1283" width="5.85546875" style="288"/>
    <col min="1284" max="1284" width="15" style="288" customWidth="1"/>
    <col min="1285" max="1285" width="16.7109375" style="288" customWidth="1"/>
    <col min="1286" max="1296" width="2.28515625" style="288" customWidth="1"/>
    <col min="1297" max="1297" width="18.85546875" style="288" customWidth="1"/>
    <col min="1298" max="1298" width="4" style="288" customWidth="1"/>
    <col min="1299" max="1299" width="1.42578125" style="288" customWidth="1"/>
    <col min="1300" max="1300" width="4" style="288" customWidth="1"/>
    <col min="1301" max="1301" width="1.7109375" style="288" customWidth="1"/>
    <col min="1302" max="1302" width="4.140625" style="288" customWidth="1"/>
    <col min="1303" max="1303" width="0.85546875" style="288" customWidth="1"/>
    <col min="1304" max="1304" width="4.140625" style="288" customWidth="1"/>
    <col min="1305" max="1539" width="5.85546875" style="288"/>
    <col min="1540" max="1540" width="15" style="288" customWidth="1"/>
    <col min="1541" max="1541" width="16.7109375" style="288" customWidth="1"/>
    <col min="1542" max="1552" width="2.28515625" style="288" customWidth="1"/>
    <col min="1553" max="1553" width="18.85546875" style="288" customWidth="1"/>
    <col min="1554" max="1554" width="4" style="288" customWidth="1"/>
    <col min="1555" max="1555" width="1.42578125" style="288" customWidth="1"/>
    <col min="1556" max="1556" width="4" style="288" customWidth="1"/>
    <col min="1557" max="1557" width="1.7109375" style="288" customWidth="1"/>
    <col min="1558" max="1558" width="4.140625" style="288" customWidth="1"/>
    <col min="1559" max="1559" width="0.85546875" style="288" customWidth="1"/>
    <col min="1560" max="1560" width="4.140625" style="288" customWidth="1"/>
    <col min="1561" max="1795" width="5.85546875" style="288"/>
    <col min="1796" max="1796" width="15" style="288" customWidth="1"/>
    <col min="1797" max="1797" width="16.7109375" style="288" customWidth="1"/>
    <col min="1798" max="1808" width="2.28515625" style="288" customWidth="1"/>
    <col min="1809" max="1809" width="18.85546875" style="288" customWidth="1"/>
    <col min="1810" max="1810" width="4" style="288" customWidth="1"/>
    <col min="1811" max="1811" width="1.42578125" style="288" customWidth="1"/>
    <col min="1812" max="1812" width="4" style="288" customWidth="1"/>
    <col min="1813" max="1813" width="1.7109375" style="288" customWidth="1"/>
    <col min="1814" max="1814" width="4.140625" style="288" customWidth="1"/>
    <col min="1815" max="1815" width="0.85546875" style="288" customWidth="1"/>
    <col min="1816" max="1816" width="4.140625" style="288" customWidth="1"/>
    <col min="1817" max="2051" width="5.85546875" style="288"/>
    <col min="2052" max="2052" width="15" style="288" customWidth="1"/>
    <col min="2053" max="2053" width="16.7109375" style="288" customWidth="1"/>
    <col min="2054" max="2064" width="2.28515625" style="288" customWidth="1"/>
    <col min="2065" max="2065" width="18.85546875" style="288" customWidth="1"/>
    <col min="2066" max="2066" width="4" style="288" customWidth="1"/>
    <col min="2067" max="2067" width="1.42578125" style="288" customWidth="1"/>
    <col min="2068" max="2068" width="4" style="288" customWidth="1"/>
    <col min="2069" max="2069" width="1.7109375" style="288" customWidth="1"/>
    <col min="2070" max="2070" width="4.140625" style="288" customWidth="1"/>
    <col min="2071" max="2071" width="0.85546875" style="288" customWidth="1"/>
    <col min="2072" max="2072" width="4.140625" style="288" customWidth="1"/>
    <col min="2073" max="2307" width="5.85546875" style="288"/>
    <col min="2308" max="2308" width="15" style="288" customWidth="1"/>
    <col min="2309" max="2309" width="16.7109375" style="288" customWidth="1"/>
    <col min="2310" max="2320" width="2.28515625" style="288" customWidth="1"/>
    <col min="2321" max="2321" width="18.85546875" style="288" customWidth="1"/>
    <col min="2322" max="2322" width="4" style="288" customWidth="1"/>
    <col min="2323" max="2323" width="1.42578125" style="288" customWidth="1"/>
    <col min="2324" max="2324" width="4" style="288" customWidth="1"/>
    <col min="2325" max="2325" width="1.7109375" style="288" customWidth="1"/>
    <col min="2326" max="2326" width="4.140625" style="288" customWidth="1"/>
    <col min="2327" max="2327" width="0.85546875" style="288" customWidth="1"/>
    <col min="2328" max="2328" width="4.140625" style="288" customWidth="1"/>
    <col min="2329" max="2563" width="5.85546875" style="288"/>
    <col min="2564" max="2564" width="15" style="288" customWidth="1"/>
    <col min="2565" max="2565" width="16.7109375" style="288" customWidth="1"/>
    <col min="2566" max="2576" width="2.28515625" style="288" customWidth="1"/>
    <col min="2577" max="2577" width="18.85546875" style="288" customWidth="1"/>
    <col min="2578" max="2578" width="4" style="288" customWidth="1"/>
    <col min="2579" max="2579" width="1.42578125" style="288" customWidth="1"/>
    <col min="2580" max="2580" width="4" style="288" customWidth="1"/>
    <col min="2581" max="2581" width="1.7109375" style="288" customWidth="1"/>
    <col min="2582" max="2582" width="4.140625" style="288" customWidth="1"/>
    <col min="2583" max="2583" width="0.85546875" style="288" customWidth="1"/>
    <col min="2584" max="2584" width="4.140625" style="288" customWidth="1"/>
    <col min="2585" max="2819" width="5.85546875" style="288"/>
    <col min="2820" max="2820" width="15" style="288" customWidth="1"/>
    <col min="2821" max="2821" width="16.7109375" style="288" customWidth="1"/>
    <col min="2822" max="2832" width="2.28515625" style="288" customWidth="1"/>
    <col min="2833" max="2833" width="18.85546875" style="288" customWidth="1"/>
    <col min="2834" max="2834" width="4" style="288" customWidth="1"/>
    <col min="2835" max="2835" width="1.42578125" style="288" customWidth="1"/>
    <col min="2836" max="2836" width="4" style="288" customWidth="1"/>
    <col min="2837" max="2837" width="1.7109375" style="288" customWidth="1"/>
    <col min="2838" max="2838" width="4.140625" style="288" customWidth="1"/>
    <col min="2839" max="2839" width="0.85546875" style="288" customWidth="1"/>
    <col min="2840" max="2840" width="4.140625" style="288" customWidth="1"/>
    <col min="2841" max="3075" width="5.85546875" style="288"/>
    <col min="3076" max="3076" width="15" style="288" customWidth="1"/>
    <col min="3077" max="3077" width="16.7109375" style="288" customWidth="1"/>
    <col min="3078" max="3088" width="2.28515625" style="288" customWidth="1"/>
    <col min="3089" max="3089" width="18.85546875" style="288" customWidth="1"/>
    <col min="3090" max="3090" width="4" style="288" customWidth="1"/>
    <col min="3091" max="3091" width="1.42578125" style="288" customWidth="1"/>
    <col min="3092" max="3092" width="4" style="288" customWidth="1"/>
    <col min="3093" max="3093" width="1.7109375" style="288" customWidth="1"/>
    <col min="3094" max="3094" width="4.140625" style="288" customWidth="1"/>
    <col min="3095" max="3095" width="0.85546875" style="288" customWidth="1"/>
    <col min="3096" max="3096" width="4.140625" style="288" customWidth="1"/>
    <col min="3097" max="3331" width="5.85546875" style="288"/>
    <col min="3332" max="3332" width="15" style="288" customWidth="1"/>
    <col min="3333" max="3333" width="16.7109375" style="288" customWidth="1"/>
    <col min="3334" max="3344" width="2.28515625" style="288" customWidth="1"/>
    <col min="3345" max="3345" width="18.85546875" style="288" customWidth="1"/>
    <col min="3346" max="3346" width="4" style="288" customWidth="1"/>
    <col min="3347" max="3347" width="1.42578125" style="288" customWidth="1"/>
    <col min="3348" max="3348" width="4" style="288" customWidth="1"/>
    <col min="3349" max="3349" width="1.7109375" style="288" customWidth="1"/>
    <col min="3350" max="3350" width="4.140625" style="288" customWidth="1"/>
    <col min="3351" max="3351" width="0.85546875" style="288" customWidth="1"/>
    <col min="3352" max="3352" width="4.140625" style="288" customWidth="1"/>
    <col min="3353" max="3587" width="5.85546875" style="288"/>
    <col min="3588" max="3588" width="15" style="288" customWidth="1"/>
    <col min="3589" max="3589" width="16.7109375" style="288" customWidth="1"/>
    <col min="3590" max="3600" width="2.28515625" style="288" customWidth="1"/>
    <col min="3601" max="3601" width="18.85546875" style="288" customWidth="1"/>
    <col min="3602" max="3602" width="4" style="288" customWidth="1"/>
    <col min="3603" max="3603" width="1.42578125" style="288" customWidth="1"/>
    <col min="3604" max="3604" width="4" style="288" customWidth="1"/>
    <col min="3605" max="3605" width="1.7109375" style="288" customWidth="1"/>
    <col min="3606" max="3606" width="4.140625" style="288" customWidth="1"/>
    <col min="3607" max="3607" width="0.85546875" style="288" customWidth="1"/>
    <col min="3608" max="3608" width="4.140625" style="288" customWidth="1"/>
    <col min="3609" max="3843" width="5.85546875" style="288"/>
    <col min="3844" max="3844" width="15" style="288" customWidth="1"/>
    <col min="3845" max="3845" width="16.7109375" style="288" customWidth="1"/>
    <col min="3846" max="3856" width="2.28515625" style="288" customWidth="1"/>
    <col min="3857" max="3857" width="18.85546875" style="288" customWidth="1"/>
    <col min="3858" max="3858" width="4" style="288" customWidth="1"/>
    <col min="3859" max="3859" width="1.42578125" style="288" customWidth="1"/>
    <col min="3860" max="3860" width="4" style="288" customWidth="1"/>
    <col min="3861" max="3861" width="1.7109375" style="288" customWidth="1"/>
    <col min="3862" max="3862" width="4.140625" style="288" customWidth="1"/>
    <col min="3863" max="3863" width="0.85546875" style="288" customWidth="1"/>
    <col min="3864" max="3864" width="4.140625" style="288" customWidth="1"/>
    <col min="3865" max="4099" width="5.85546875" style="288"/>
    <col min="4100" max="4100" width="15" style="288" customWidth="1"/>
    <col min="4101" max="4101" width="16.7109375" style="288" customWidth="1"/>
    <col min="4102" max="4112" width="2.28515625" style="288" customWidth="1"/>
    <col min="4113" max="4113" width="18.85546875" style="288" customWidth="1"/>
    <col min="4114" max="4114" width="4" style="288" customWidth="1"/>
    <col min="4115" max="4115" width="1.42578125" style="288" customWidth="1"/>
    <col min="4116" max="4116" width="4" style="288" customWidth="1"/>
    <col min="4117" max="4117" width="1.7109375" style="288" customWidth="1"/>
    <col min="4118" max="4118" width="4.140625" style="288" customWidth="1"/>
    <col min="4119" max="4119" width="0.85546875" style="288" customWidth="1"/>
    <col min="4120" max="4120" width="4.140625" style="288" customWidth="1"/>
    <col min="4121" max="4355" width="5.85546875" style="288"/>
    <col min="4356" max="4356" width="15" style="288" customWidth="1"/>
    <col min="4357" max="4357" width="16.7109375" style="288" customWidth="1"/>
    <col min="4358" max="4368" width="2.28515625" style="288" customWidth="1"/>
    <col min="4369" max="4369" width="18.85546875" style="288" customWidth="1"/>
    <col min="4370" max="4370" width="4" style="288" customWidth="1"/>
    <col min="4371" max="4371" width="1.42578125" style="288" customWidth="1"/>
    <col min="4372" max="4372" width="4" style="288" customWidth="1"/>
    <col min="4373" max="4373" width="1.7109375" style="288" customWidth="1"/>
    <col min="4374" max="4374" width="4.140625" style="288" customWidth="1"/>
    <col min="4375" max="4375" width="0.85546875" style="288" customWidth="1"/>
    <col min="4376" max="4376" width="4.140625" style="288" customWidth="1"/>
    <col min="4377" max="4611" width="5.85546875" style="288"/>
    <col min="4612" max="4612" width="15" style="288" customWidth="1"/>
    <col min="4613" max="4613" width="16.7109375" style="288" customWidth="1"/>
    <col min="4614" max="4624" width="2.28515625" style="288" customWidth="1"/>
    <col min="4625" max="4625" width="18.85546875" style="288" customWidth="1"/>
    <col min="4626" max="4626" width="4" style="288" customWidth="1"/>
    <col min="4627" max="4627" width="1.42578125" style="288" customWidth="1"/>
    <col min="4628" max="4628" width="4" style="288" customWidth="1"/>
    <col min="4629" max="4629" width="1.7109375" style="288" customWidth="1"/>
    <col min="4630" max="4630" width="4.140625" style="288" customWidth="1"/>
    <col min="4631" max="4631" width="0.85546875" style="288" customWidth="1"/>
    <col min="4632" max="4632" width="4.140625" style="288" customWidth="1"/>
    <col min="4633" max="4867" width="5.85546875" style="288"/>
    <col min="4868" max="4868" width="15" style="288" customWidth="1"/>
    <col min="4869" max="4869" width="16.7109375" style="288" customWidth="1"/>
    <col min="4870" max="4880" width="2.28515625" style="288" customWidth="1"/>
    <col min="4881" max="4881" width="18.85546875" style="288" customWidth="1"/>
    <col min="4882" max="4882" width="4" style="288" customWidth="1"/>
    <col min="4883" max="4883" width="1.42578125" style="288" customWidth="1"/>
    <col min="4884" max="4884" width="4" style="288" customWidth="1"/>
    <col min="4885" max="4885" width="1.7109375" style="288" customWidth="1"/>
    <col min="4886" max="4886" width="4.140625" style="288" customWidth="1"/>
    <col min="4887" max="4887" width="0.85546875" style="288" customWidth="1"/>
    <col min="4888" max="4888" width="4.140625" style="288" customWidth="1"/>
    <col min="4889" max="5123" width="5.85546875" style="288"/>
    <col min="5124" max="5124" width="15" style="288" customWidth="1"/>
    <col min="5125" max="5125" width="16.7109375" style="288" customWidth="1"/>
    <col min="5126" max="5136" width="2.28515625" style="288" customWidth="1"/>
    <col min="5137" max="5137" width="18.85546875" style="288" customWidth="1"/>
    <col min="5138" max="5138" width="4" style="288" customWidth="1"/>
    <col min="5139" max="5139" width="1.42578125" style="288" customWidth="1"/>
    <col min="5140" max="5140" width="4" style="288" customWidth="1"/>
    <col min="5141" max="5141" width="1.7109375" style="288" customWidth="1"/>
    <col min="5142" max="5142" width="4.140625" style="288" customWidth="1"/>
    <col min="5143" max="5143" width="0.85546875" style="288" customWidth="1"/>
    <col min="5144" max="5144" width="4.140625" style="288" customWidth="1"/>
    <col min="5145" max="5379" width="5.85546875" style="288"/>
    <col min="5380" max="5380" width="15" style="288" customWidth="1"/>
    <col min="5381" max="5381" width="16.7109375" style="288" customWidth="1"/>
    <col min="5382" max="5392" width="2.28515625" style="288" customWidth="1"/>
    <col min="5393" max="5393" width="18.85546875" style="288" customWidth="1"/>
    <col min="5394" max="5394" width="4" style="288" customWidth="1"/>
    <col min="5395" max="5395" width="1.42578125" style="288" customWidth="1"/>
    <col min="5396" max="5396" width="4" style="288" customWidth="1"/>
    <col min="5397" max="5397" width="1.7109375" style="288" customWidth="1"/>
    <col min="5398" max="5398" width="4.140625" style="288" customWidth="1"/>
    <col min="5399" max="5399" width="0.85546875" style="288" customWidth="1"/>
    <col min="5400" max="5400" width="4.140625" style="288" customWidth="1"/>
    <col min="5401" max="5635" width="5.85546875" style="288"/>
    <col min="5636" max="5636" width="15" style="288" customWidth="1"/>
    <col min="5637" max="5637" width="16.7109375" style="288" customWidth="1"/>
    <col min="5638" max="5648" width="2.28515625" style="288" customWidth="1"/>
    <col min="5649" max="5649" width="18.85546875" style="288" customWidth="1"/>
    <col min="5650" max="5650" width="4" style="288" customWidth="1"/>
    <col min="5651" max="5651" width="1.42578125" style="288" customWidth="1"/>
    <col min="5652" max="5652" width="4" style="288" customWidth="1"/>
    <col min="5653" max="5653" width="1.7109375" style="288" customWidth="1"/>
    <col min="5654" max="5654" width="4.140625" style="288" customWidth="1"/>
    <col min="5655" max="5655" width="0.85546875" style="288" customWidth="1"/>
    <col min="5656" max="5656" width="4.140625" style="288" customWidth="1"/>
    <col min="5657" max="5891" width="5.85546875" style="288"/>
    <col min="5892" max="5892" width="15" style="288" customWidth="1"/>
    <col min="5893" max="5893" width="16.7109375" style="288" customWidth="1"/>
    <col min="5894" max="5904" width="2.28515625" style="288" customWidth="1"/>
    <col min="5905" max="5905" width="18.85546875" style="288" customWidth="1"/>
    <col min="5906" max="5906" width="4" style="288" customWidth="1"/>
    <col min="5907" max="5907" width="1.42578125" style="288" customWidth="1"/>
    <col min="5908" max="5908" width="4" style="288" customWidth="1"/>
    <col min="5909" max="5909" width="1.7109375" style="288" customWidth="1"/>
    <col min="5910" max="5910" width="4.140625" style="288" customWidth="1"/>
    <col min="5911" max="5911" width="0.85546875" style="288" customWidth="1"/>
    <col min="5912" max="5912" width="4.140625" style="288" customWidth="1"/>
    <col min="5913" max="6147" width="5.85546875" style="288"/>
    <col min="6148" max="6148" width="15" style="288" customWidth="1"/>
    <col min="6149" max="6149" width="16.7109375" style="288" customWidth="1"/>
    <col min="6150" max="6160" width="2.28515625" style="288" customWidth="1"/>
    <col min="6161" max="6161" width="18.85546875" style="288" customWidth="1"/>
    <col min="6162" max="6162" width="4" style="288" customWidth="1"/>
    <col min="6163" max="6163" width="1.42578125" style="288" customWidth="1"/>
    <col min="6164" max="6164" width="4" style="288" customWidth="1"/>
    <col min="6165" max="6165" width="1.7109375" style="288" customWidth="1"/>
    <col min="6166" max="6166" width="4.140625" style="288" customWidth="1"/>
    <col min="6167" max="6167" width="0.85546875" style="288" customWidth="1"/>
    <col min="6168" max="6168" width="4.140625" style="288" customWidth="1"/>
    <col min="6169" max="6403" width="5.85546875" style="288"/>
    <col min="6404" max="6404" width="15" style="288" customWidth="1"/>
    <col min="6405" max="6405" width="16.7109375" style="288" customWidth="1"/>
    <col min="6406" max="6416" width="2.28515625" style="288" customWidth="1"/>
    <col min="6417" max="6417" width="18.85546875" style="288" customWidth="1"/>
    <col min="6418" max="6418" width="4" style="288" customWidth="1"/>
    <col min="6419" max="6419" width="1.42578125" style="288" customWidth="1"/>
    <col min="6420" max="6420" width="4" style="288" customWidth="1"/>
    <col min="6421" max="6421" width="1.7109375" style="288" customWidth="1"/>
    <col min="6422" max="6422" width="4.140625" style="288" customWidth="1"/>
    <col min="6423" max="6423" width="0.85546875" style="288" customWidth="1"/>
    <col min="6424" max="6424" width="4.140625" style="288" customWidth="1"/>
    <col min="6425" max="6659" width="5.85546875" style="288"/>
    <col min="6660" max="6660" width="15" style="288" customWidth="1"/>
    <col min="6661" max="6661" width="16.7109375" style="288" customWidth="1"/>
    <col min="6662" max="6672" width="2.28515625" style="288" customWidth="1"/>
    <col min="6673" max="6673" width="18.85546875" style="288" customWidth="1"/>
    <col min="6674" max="6674" width="4" style="288" customWidth="1"/>
    <col min="6675" max="6675" width="1.42578125" style="288" customWidth="1"/>
    <col min="6676" max="6676" width="4" style="288" customWidth="1"/>
    <col min="6677" max="6677" width="1.7109375" style="288" customWidth="1"/>
    <col min="6678" max="6678" width="4.140625" style="288" customWidth="1"/>
    <col min="6679" max="6679" width="0.85546875" style="288" customWidth="1"/>
    <col min="6680" max="6680" width="4.140625" style="288" customWidth="1"/>
    <col min="6681" max="6915" width="5.85546875" style="288"/>
    <col min="6916" max="6916" width="15" style="288" customWidth="1"/>
    <col min="6917" max="6917" width="16.7109375" style="288" customWidth="1"/>
    <col min="6918" max="6928" width="2.28515625" style="288" customWidth="1"/>
    <col min="6929" max="6929" width="18.85546875" style="288" customWidth="1"/>
    <col min="6930" max="6930" width="4" style="288" customWidth="1"/>
    <col min="6931" max="6931" width="1.42578125" style="288" customWidth="1"/>
    <col min="6932" max="6932" width="4" style="288" customWidth="1"/>
    <col min="6933" max="6933" width="1.7109375" style="288" customWidth="1"/>
    <col min="6934" max="6934" width="4.140625" style="288" customWidth="1"/>
    <col min="6935" max="6935" width="0.85546875" style="288" customWidth="1"/>
    <col min="6936" max="6936" width="4.140625" style="288" customWidth="1"/>
    <col min="6937" max="7171" width="5.85546875" style="288"/>
    <col min="7172" max="7172" width="15" style="288" customWidth="1"/>
    <col min="7173" max="7173" width="16.7109375" style="288" customWidth="1"/>
    <col min="7174" max="7184" width="2.28515625" style="288" customWidth="1"/>
    <col min="7185" max="7185" width="18.85546875" style="288" customWidth="1"/>
    <col min="7186" max="7186" width="4" style="288" customWidth="1"/>
    <col min="7187" max="7187" width="1.42578125" style="288" customWidth="1"/>
    <col min="7188" max="7188" width="4" style="288" customWidth="1"/>
    <col min="7189" max="7189" width="1.7109375" style="288" customWidth="1"/>
    <col min="7190" max="7190" width="4.140625" style="288" customWidth="1"/>
    <col min="7191" max="7191" width="0.85546875" style="288" customWidth="1"/>
    <col min="7192" max="7192" width="4.140625" style="288" customWidth="1"/>
    <col min="7193" max="7427" width="5.85546875" style="288"/>
    <col min="7428" max="7428" width="15" style="288" customWidth="1"/>
    <col min="7429" max="7429" width="16.7109375" style="288" customWidth="1"/>
    <col min="7430" max="7440" width="2.28515625" style="288" customWidth="1"/>
    <col min="7441" max="7441" width="18.85546875" style="288" customWidth="1"/>
    <col min="7442" max="7442" width="4" style="288" customWidth="1"/>
    <col min="7443" max="7443" width="1.42578125" style="288" customWidth="1"/>
    <col min="7444" max="7444" width="4" style="288" customWidth="1"/>
    <col min="7445" max="7445" width="1.7109375" style="288" customWidth="1"/>
    <col min="7446" max="7446" width="4.140625" style="288" customWidth="1"/>
    <col min="7447" max="7447" width="0.85546875" style="288" customWidth="1"/>
    <col min="7448" max="7448" width="4.140625" style="288" customWidth="1"/>
    <col min="7449" max="7683" width="5.85546875" style="288"/>
    <col min="7684" max="7684" width="15" style="288" customWidth="1"/>
    <col min="7685" max="7685" width="16.7109375" style="288" customWidth="1"/>
    <col min="7686" max="7696" width="2.28515625" style="288" customWidth="1"/>
    <col min="7697" max="7697" width="18.85546875" style="288" customWidth="1"/>
    <col min="7698" max="7698" width="4" style="288" customWidth="1"/>
    <col min="7699" max="7699" width="1.42578125" style="288" customWidth="1"/>
    <col min="7700" max="7700" width="4" style="288" customWidth="1"/>
    <col min="7701" max="7701" width="1.7109375" style="288" customWidth="1"/>
    <col min="7702" max="7702" width="4.140625" style="288" customWidth="1"/>
    <col min="7703" max="7703" width="0.85546875" style="288" customWidth="1"/>
    <col min="7704" max="7704" width="4.140625" style="288" customWidth="1"/>
    <col min="7705" max="7939" width="5.85546875" style="288"/>
    <col min="7940" max="7940" width="15" style="288" customWidth="1"/>
    <col min="7941" max="7941" width="16.7109375" style="288" customWidth="1"/>
    <col min="7942" max="7952" width="2.28515625" style="288" customWidth="1"/>
    <col min="7953" max="7953" width="18.85546875" style="288" customWidth="1"/>
    <col min="7954" max="7954" width="4" style="288" customWidth="1"/>
    <col min="7955" max="7955" width="1.42578125" style="288" customWidth="1"/>
    <col min="7956" max="7956" width="4" style="288" customWidth="1"/>
    <col min="7957" max="7957" width="1.7109375" style="288" customWidth="1"/>
    <col min="7958" max="7958" width="4.140625" style="288" customWidth="1"/>
    <col min="7959" max="7959" width="0.85546875" style="288" customWidth="1"/>
    <col min="7960" max="7960" width="4.140625" style="288" customWidth="1"/>
    <col min="7961" max="8195" width="5.85546875" style="288"/>
    <col min="8196" max="8196" width="15" style="288" customWidth="1"/>
    <col min="8197" max="8197" width="16.7109375" style="288" customWidth="1"/>
    <col min="8198" max="8208" width="2.28515625" style="288" customWidth="1"/>
    <col min="8209" max="8209" width="18.85546875" style="288" customWidth="1"/>
    <col min="8210" max="8210" width="4" style="288" customWidth="1"/>
    <col min="8211" max="8211" width="1.42578125" style="288" customWidth="1"/>
    <col min="8212" max="8212" width="4" style="288" customWidth="1"/>
    <col min="8213" max="8213" width="1.7109375" style="288" customWidth="1"/>
    <col min="8214" max="8214" width="4.140625" style="288" customWidth="1"/>
    <col min="8215" max="8215" width="0.85546875" style="288" customWidth="1"/>
    <col min="8216" max="8216" width="4.140625" style="288" customWidth="1"/>
    <col min="8217" max="8451" width="5.85546875" style="288"/>
    <col min="8452" max="8452" width="15" style="288" customWidth="1"/>
    <col min="8453" max="8453" width="16.7109375" style="288" customWidth="1"/>
    <col min="8454" max="8464" width="2.28515625" style="288" customWidth="1"/>
    <col min="8465" max="8465" width="18.85546875" style="288" customWidth="1"/>
    <col min="8466" max="8466" width="4" style="288" customWidth="1"/>
    <col min="8467" max="8467" width="1.42578125" style="288" customWidth="1"/>
    <col min="8468" max="8468" width="4" style="288" customWidth="1"/>
    <col min="8469" max="8469" width="1.7109375" style="288" customWidth="1"/>
    <col min="8470" max="8470" width="4.140625" style="288" customWidth="1"/>
    <col min="8471" max="8471" width="0.85546875" style="288" customWidth="1"/>
    <col min="8472" max="8472" width="4.140625" style="288" customWidth="1"/>
    <col min="8473" max="8707" width="5.85546875" style="288"/>
    <col min="8708" max="8708" width="15" style="288" customWidth="1"/>
    <col min="8709" max="8709" width="16.7109375" style="288" customWidth="1"/>
    <col min="8710" max="8720" width="2.28515625" style="288" customWidth="1"/>
    <col min="8721" max="8721" width="18.85546875" style="288" customWidth="1"/>
    <col min="8722" max="8722" width="4" style="288" customWidth="1"/>
    <col min="8723" max="8723" width="1.42578125" style="288" customWidth="1"/>
    <col min="8724" max="8724" width="4" style="288" customWidth="1"/>
    <col min="8725" max="8725" width="1.7109375" style="288" customWidth="1"/>
    <col min="8726" max="8726" width="4.140625" style="288" customWidth="1"/>
    <col min="8727" max="8727" width="0.85546875" style="288" customWidth="1"/>
    <col min="8728" max="8728" width="4.140625" style="288" customWidth="1"/>
    <col min="8729" max="8963" width="5.85546875" style="288"/>
    <col min="8964" max="8964" width="15" style="288" customWidth="1"/>
    <col min="8965" max="8965" width="16.7109375" style="288" customWidth="1"/>
    <col min="8966" max="8976" width="2.28515625" style="288" customWidth="1"/>
    <col min="8977" max="8977" width="18.85546875" style="288" customWidth="1"/>
    <col min="8978" max="8978" width="4" style="288" customWidth="1"/>
    <col min="8979" max="8979" width="1.42578125" style="288" customWidth="1"/>
    <col min="8980" max="8980" width="4" style="288" customWidth="1"/>
    <col min="8981" max="8981" width="1.7109375" style="288" customWidth="1"/>
    <col min="8982" max="8982" width="4.140625" style="288" customWidth="1"/>
    <col min="8983" max="8983" width="0.85546875" style="288" customWidth="1"/>
    <col min="8984" max="8984" width="4.140625" style="288" customWidth="1"/>
    <col min="8985" max="9219" width="5.85546875" style="288"/>
    <col min="9220" max="9220" width="15" style="288" customWidth="1"/>
    <col min="9221" max="9221" width="16.7109375" style="288" customWidth="1"/>
    <col min="9222" max="9232" width="2.28515625" style="288" customWidth="1"/>
    <col min="9233" max="9233" width="18.85546875" style="288" customWidth="1"/>
    <col min="9234" max="9234" width="4" style="288" customWidth="1"/>
    <col min="9235" max="9235" width="1.42578125" style="288" customWidth="1"/>
    <col min="9236" max="9236" width="4" style="288" customWidth="1"/>
    <col min="9237" max="9237" width="1.7109375" style="288" customWidth="1"/>
    <col min="9238" max="9238" width="4.140625" style="288" customWidth="1"/>
    <col min="9239" max="9239" width="0.85546875" style="288" customWidth="1"/>
    <col min="9240" max="9240" width="4.140625" style="288" customWidth="1"/>
    <col min="9241" max="9475" width="5.85546875" style="288"/>
    <col min="9476" max="9476" width="15" style="288" customWidth="1"/>
    <col min="9477" max="9477" width="16.7109375" style="288" customWidth="1"/>
    <col min="9478" max="9488" width="2.28515625" style="288" customWidth="1"/>
    <col min="9489" max="9489" width="18.85546875" style="288" customWidth="1"/>
    <col min="9490" max="9490" width="4" style="288" customWidth="1"/>
    <col min="9491" max="9491" width="1.42578125" style="288" customWidth="1"/>
    <col min="9492" max="9492" width="4" style="288" customWidth="1"/>
    <col min="9493" max="9493" width="1.7109375" style="288" customWidth="1"/>
    <col min="9494" max="9494" width="4.140625" style="288" customWidth="1"/>
    <col min="9495" max="9495" width="0.85546875" style="288" customWidth="1"/>
    <col min="9496" max="9496" width="4.140625" style="288" customWidth="1"/>
    <col min="9497" max="9731" width="5.85546875" style="288"/>
    <col min="9732" max="9732" width="15" style="288" customWidth="1"/>
    <col min="9733" max="9733" width="16.7109375" style="288" customWidth="1"/>
    <col min="9734" max="9744" width="2.28515625" style="288" customWidth="1"/>
    <col min="9745" max="9745" width="18.85546875" style="288" customWidth="1"/>
    <col min="9746" max="9746" width="4" style="288" customWidth="1"/>
    <col min="9747" max="9747" width="1.42578125" style="288" customWidth="1"/>
    <col min="9748" max="9748" width="4" style="288" customWidth="1"/>
    <col min="9749" max="9749" width="1.7109375" style="288" customWidth="1"/>
    <col min="9750" max="9750" width="4.140625" style="288" customWidth="1"/>
    <col min="9751" max="9751" width="0.85546875" style="288" customWidth="1"/>
    <col min="9752" max="9752" width="4.140625" style="288" customWidth="1"/>
    <col min="9753" max="9987" width="5.85546875" style="288"/>
    <col min="9988" max="9988" width="15" style="288" customWidth="1"/>
    <col min="9989" max="9989" width="16.7109375" style="288" customWidth="1"/>
    <col min="9990" max="10000" width="2.28515625" style="288" customWidth="1"/>
    <col min="10001" max="10001" width="18.85546875" style="288" customWidth="1"/>
    <col min="10002" max="10002" width="4" style="288" customWidth="1"/>
    <col min="10003" max="10003" width="1.42578125" style="288" customWidth="1"/>
    <col min="10004" max="10004" width="4" style="288" customWidth="1"/>
    <col min="10005" max="10005" width="1.7109375" style="288" customWidth="1"/>
    <col min="10006" max="10006" width="4.140625" style="288" customWidth="1"/>
    <col min="10007" max="10007" width="0.85546875" style="288" customWidth="1"/>
    <col min="10008" max="10008" width="4.140625" style="288" customWidth="1"/>
    <col min="10009" max="10243" width="5.85546875" style="288"/>
    <col min="10244" max="10244" width="15" style="288" customWidth="1"/>
    <col min="10245" max="10245" width="16.7109375" style="288" customWidth="1"/>
    <col min="10246" max="10256" width="2.28515625" style="288" customWidth="1"/>
    <col min="10257" max="10257" width="18.85546875" style="288" customWidth="1"/>
    <col min="10258" max="10258" width="4" style="288" customWidth="1"/>
    <col min="10259" max="10259" width="1.42578125" style="288" customWidth="1"/>
    <col min="10260" max="10260" width="4" style="288" customWidth="1"/>
    <col min="10261" max="10261" width="1.7109375" style="288" customWidth="1"/>
    <col min="10262" max="10262" width="4.140625" style="288" customWidth="1"/>
    <col min="10263" max="10263" width="0.85546875" style="288" customWidth="1"/>
    <col min="10264" max="10264" width="4.140625" style="288" customWidth="1"/>
    <col min="10265" max="10499" width="5.85546875" style="288"/>
    <col min="10500" max="10500" width="15" style="288" customWidth="1"/>
    <col min="10501" max="10501" width="16.7109375" style="288" customWidth="1"/>
    <col min="10502" max="10512" width="2.28515625" style="288" customWidth="1"/>
    <col min="10513" max="10513" width="18.85546875" style="288" customWidth="1"/>
    <col min="10514" max="10514" width="4" style="288" customWidth="1"/>
    <col min="10515" max="10515" width="1.42578125" style="288" customWidth="1"/>
    <col min="10516" max="10516" width="4" style="288" customWidth="1"/>
    <col min="10517" max="10517" width="1.7109375" style="288" customWidth="1"/>
    <col min="10518" max="10518" width="4.140625" style="288" customWidth="1"/>
    <col min="10519" max="10519" width="0.85546875" style="288" customWidth="1"/>
    <col min="10520" max="10520" width="4.140625" style="288" customWidth="1"/>
    <col min="10521" max="10755" width="5.85546875" style="288"/>
    <col min="10756" max="10756" width="15" style="288" customWidth="1"/>
    <col min="10757" max="10757" width="16.7109375" style="288" customWidth="1"/>
    <col min="10758" max="10768" width="2.28515625" style="288" customWidth="1"/>
    <col min="10769" max="10769" width="18.85546875" style="288" customWidth="1"/>
    <col min="10770" max="10770" width="4" style="288" customWidth="1"/>
    <col min="10771" max="10771" width="1.42578125" style="288" customWidth="1"/>
    <col min="10772" max="10772" width="4" style="288" customWidth="1"/>
    <col min="10773" max="10773" width="1.7109375" style="288" customWidth="1"/>
    <col min="10774" max="10774" width="4.140625" style="288" customWidth="1"/>
    <col min="10775" max="10775" width="0.85546875" style="288" customWidth="1"/>
    <col min="10776" max="10776" width="4.140625" style="288" customWidth="1"/>
    <col min="10777" max="11011" width="5.85546875" style="288"/>
    <col min="11012" max="11012" width="15" style="288" customWidth="1"/>
    <col min="11013" max="11013" width="16.7109375" style="288" customWidth="1"/>
    <col min="11014" max="11024" width="2.28515625" style="288" customWidth="1"/>
    <col min="11025" max="11025" width="18.85546875" style="288" customWidth="1"/>
    <col min="11026" max="11026" width="4" style="288" customWidth="1"/>
    <col min="11027" max="11027" width="1.42578125" style="288" customWidth="1"/>
    <col min="11028" max="11028" width="4" style="288" customWidth="1"/>
    <col min="11029" max="11029" width="1.7109375" style="288" customWidth="1"/>
    <col min="11030" max="11030" width="4.140625" style="288" customWidth="1"/>
    <col min="11031" max="11031" width="0.85546875" style="288" customWidth="1"/>
    <col min="11032" max="11032" width="4.140625" style="288" customWidth="1"/>
    <col min="11033" max="11267" width="5.85546875" style="288"/>
    <col min="11268" max="11268" width="15" style="288" customWidth="1"/>
    <col min="11269" max="11269" width="16.7109375" style="288" customWidth="1"/>
    <col min="11270" max="11280" width="2.28515625" style="288" customWidth="1"/>
    <col min="11281" max="11281" width="18.85546875" style="288" customWidth="1"/>
    <col min="11282" max="11282" width="4" style="288" customWidth="1"/>
    <col min="11283" max="11283" width="1.42578125" style="288" customWidth="1"/>
    <col min="11284" max="11284" width="4" style="288" customWidth="1"/>
    <col min="11285" max="11285" width="1.7109375" style="288" customWidth="1"/>
    <col min="11286" max="11286" width="4.140625" style="288" customWidth="1"/>
    <col min="11287" max="11287" width="0.85546875" style="288" customWidth="1"/>
    <col min="11288" max="11288" width="4.140625" style="288" customWidth="1"/>
    <col min="11289" max="11523" width="5.85546875" style="288"/>
    <col min="11524" max="11524" width="15" style="288" customWidth="1"/>
    <col min="11525" max="11525" width="16.7109375" style="288" customWidth="1"/>
    <col min="11526" max="11536" width="2.28515625" style="288" customWidth="1"/>
    <col min="11537" max="11537" width="18.85546875" style="288" customWidth="1"/>
    <col min="11538" max="11538" width="4" style="288" customWidth="1"/>
    <col min="11539" max="11539" width="1.42578125" style="288" customWidth="1"/>
    <col min="11540" max="11540" width="4" style="288" customWidth="1"/>
    <col min="11541" max="11541" width="1.7109375" style="288" customWidth="1"/>
    <col min="11542" max="11542" width="4.140625" style="288" customWidth="1"/>
    <col min="11543" max="11543" width="0.85546875" style="288" customWidth="1"/>
    <col min="11544" max="11544" width="4.140625" style="288" customWidth="1"/>
    <col min="11545" max="11779" width="5.85546875" style="288"/>
    <col min="11780" max="11780" width="15" style="288" customWidth="1"/>
    <col min="11781" max="11781" width="16.7109375" style="288" customWidth="1"/>
    <col min="11782" max="11792" width="2.28515625" style="288" customWidth="1"/>
    <col min="11793" max="11793" width="18.85546875" style="288" customWidth="1"/>
    <col min="11794" max="11794" width="4" style="288" customWidth="1"/>
    <col min="11795" max="11795" width="1.42578125" style="288" customWidth="1"/>
    <col min="11796" max="11796" width="4" style="288" customWidth="1"/>
    <col min="11797" max="11797" width="1.7109375" style="288" customWidth="1"/>
    <col min="11798" max="11798" width="4.140625" style="288" customWidth="1"/>
    <col min="11799" max="11799" width="0.85546875" style="288" customWidth="1"/>
    <col min="11800" max="11800" width="4.140625" style="288" customWidth="1"/>
    <col min="11801" max="12035" width="5.85546875" style="288"/>
    <col min="12036" max="12036" width="15" style="288" customWidth="1"/>
    <col min="12037" max="12037" width="16.7109375" style="288" customWidth="1"/>
    <col min="12038" max="12048" width="2.28515625" style="288" customWidth="1"/>
    <col min="12049" max="12049" width="18.85546875" style="288" customWidth="1"/>
    <col min="12050" max="12050" width="4" style="288" customWidth="1"/>
    <col min="12051" max="12051" width="1.42578125" style="288" customWidth="1"/>
    <col min="12052" max="12052" width="4" style="288" customWidth="1"/>
    <col min="12053" max="12053" width="1.7109375" style="288" customWidth="1"/>
    <col min="12054" max="12054" width="4.140625" style="288" customWidth="1"/>
    <col min="12055" max="12055" width="0.85546875" style="288" customWidth="1"/>
    <col min="12056" max="12056" width="4.140625" style="288" customWidth="1"/>
    <col min="12057" max="12291" width="5.85546875" style="288"/>
    <col min="12292" max="12292" width="15" style="288" customWidth="1"/>
    <col min="12293" max="12293" width="16.7109375" style="288" customWidth="1"/>
    <col min="12294" max="12304" width="2.28515625" style="288" customWidth="1"/>
    <col min="12305" max="12305" width="18.85546875" style="288" customWidth="1"/>
    <col min="12306" max="12306" width="4" style="288" customWidth="1"/>
    <col min="12307" max="12307" width="1.42578125" style="288" customWidth="1"/>
    <col min="12308" max="12308" width="4" style="288" customWidth="1"/>
    <col min="12309" max="12309" width="1.7109375" style="288" customWidth="1"/>
    <col min="12310" max="12310" width="4.140625" style="288" customWidth="1"/>
    <col min="12311" max="12311" width="0.85546875" style="288" customWidth="1"/>
    <col min="12312" max="12312" width="4.140625" style="288" customWidth="1"/>
    <col min="12313" max="12547" width="5.85546875" style="288"/>
    <col min="12548" max="12548" width="15" style="288" customWidth="1"/>
    <col min="12549" max="12549" width="16.7109375" style="288" customWidth="1"/>
    <col min="12550" max="12560" width="2.28515625" style="288" customWidth="1"/>
    <col min="12561" max="12561" width="18.85546875" style="288" customWidth="1"/>
    <col min="12562" max="12562" width="4" style="288" customWidth="1"/>
    <col min="12563" max="12563" width="1.42578125" style="288" customWidth="1"/>
    <col min="12564" max="12564" width="4" style="288" customWidth="1"/>
    <col min="12565" max="12565" width="1.7109375" style="288" customWidth="1"/>
    <col min="12566" max="12566" width="4.140625" style="288" customWidth="1"/>
    <col min="12567" max="12567" width="0.85546875" style="288" customWidth="1"/>
    <col min="12568" max="12568" width="4.140625" style="288" customWidth="1"/>
    <col min="12569" max="12803" width="5.85546875" style="288"/>
    <col min="12804" max="12804" width="15" style="288" customWidth="1"/>
    <col min="12805" max="12805" width="16.7109375" style="288" customWidth="1"/>
    <col min="12806" max="12816" width="2.28515625" style="288" customWidth="1"/>
    <col min="12817" max="12817" width="18.85546875" style="288" customWidth="1"/>
    <col min="12818" max="12818" width="4" style="288" customWidth="1"/>
    <col min="12819" max="12819" width="1.42578125" style="288" customWidth="1"/>
    <col min="12820" max="12820" width="4" style="288" customWidth="1"/>
    <col min="12821" max="12821" width="1.7109375" style="288" customWidth="1"/>
    <col min="12822" max="12822" width="4.140625" style="288" customWidth="1"/>
    <col min="12823" max="12823" width="0.85546875" style="288" customWidth="1"/>
    <col min="12824" max="12824" width="4.140625" style="288" customWidth="1"/>
    <col min="12825" max="13059" width="5.85546875" style="288"/>
    <col min="13060" max="13060" width="15" style="288" customWidth="1"/>
    <col min="13061" max="13061" width="16.7109375" style="288" customWidth="1"/>
    <col min="13062" max="13072" width="2.28515625" style="288" customWidth="1"/>
    <col min="13073" max="13073" width="18.85546875" style="288" customWidth="1"/>
    <col min="13074" max="13074" width="4" style="288" customWidth="1"/>
    <col min="13075" max="13075" width="1.42578125" style="288" customWidth="1"/>
    <col min="13076" max="13076" width="4" style="288" customWidth="1"/>
    <col min="13077" max="13077" width="1.7109375" style="288" customWidth="1"/>
    <col min="13078" max="13078" width="4.140625" style="288" customWidth="1"/>
    <col min="13079" max="13079" width="0.85546875" style="288" customWidth="1"/>
    <col min="13080" max="13080" width="4.140625" style="288" customWidth="1"/>
    <col min="13081" max="13315" width="5.85546875" style="288"/>
    <col min="13316" max="13316" width="15" style="288" customWidth="1"/>
    <col min="13317" max="13317" width="16.7109375" style="288" customWidth="1"/>
    <col min="13318" max="13328" width="2.28515625" style="288" customWidth="1"/>
    <col min="13329" max="13329" width="18.85546875" style="288" customWidth="1"/>
    <col min="13330" max="13330" width="4" style="288" customWidth="1"/>
    <col min="13331" max="13331" width="1.42578125" style="288" customWidth="1"/>
    <col min="13332" max="13332" width="4" style="288" customWidth="1"/>
    <col min="13333" max="13333" width="1.7109375" style="288" customWidth="1"/>
    <col min="13334" max="13334" width="4.140625" style="288" customWidth="1"/>
    <col min="13335" max="13335" width="0.85546875" style="288" customWidth="1"/>
    <col min="13336" max="13336" width="4.140625" style="288" customWidth="1"/>
    <col min="13337" max="13571" width="5.85546875" style="288"/>
    <col min="13572" max="13572" width="15" style="288" customWidth="1"/>
    <col min="13573" max="13573" width="16.7109375" style="288" customWidth="1"/>
    <col min="13574" max="13584" width="2.28515625" style="288" customWidth="1"/>
    <col min="13585" max="13585" width="18.85546875" style="288" customWidth="1"/>
    <col min="13586" max="13586" width="4" style="288" customWidth="1"/>
    <col min="13587" max="13587" width="1.42578125" style="288" customWidth="1"/>
    <col min="13588" max="13588" width="4" style="288" customWidth="1"/>
    <col min="13589" max="13589" width="1.7109375" style="288" customWidth="1"/>
    <col min="13590" max="13590" width="4.140625" style="288" customWidth="1"/>
    <col min="13591" max="13591" width="0.85546875" style="288" customWidth="1"/>
    <col min="13592" max="13592" width="4.140625" style="288" customWidth="1"/>
    <col min="13593" max="13827" width="5.85546875" style="288"/>
    <col min="13828" max="13828" width="15" style="288" customWidth="1"/>
    <col min="13829" max="13829" width="16.7109375" style="288" customWidth="1"/>
    <col min="13830" max="13840" width="2.28515625" style="288" customWidth="1"/>
    <col min="13841" max="13841" width="18.85546875" style="288" customWidth="1"/>
    <col min="13842" max="13842" width="4" style="288" customWidth="1"/>
    <col min="13843" max="13843" width="1.42578125" style="288" customWidth="1"/>
    <col min="13844" max="13844" width="4" style="288" customWidth="1"/>
    <col min="13845" max="13845" width="1.7109375" style="288" customWidth="1"/>
    <col min="13846" max="13846" width="4.140625" style="288" customWidth="1"/>
    <col min="13847" max="13847" width="0.85546875" style="288" customWidth="1"/>
    <col min="13848" max="13848" width="4.140625" style="288" customWidth="1"/>
    <col min="13849" max="14083" width="5.85546875" style="288"/>
    <col min="14084" max="14084" width="15" style="288" customWidth="1"/>
    <col min="14085" max="14085" width="16.7109375" style="288" customWidth="1"/>
    <col min="14086" max="14096" width="2.28515625" style="288" customWidth="1"/>
    <col min="14097" max="14097" width="18.85546875" style="288" customWidth="1"/>
    <col min="14098" max="14098" width="4" style="288" customWidth="1"/>
    <col min="14099" max="14099" width="1.42578125" style="288" customWidth="1"/>
    <col min="14100" max="14100" width="4" style="288" customWidth="1"/>
    <col min="14101" max="14101" width="1.7109375" style="288" customWidth="1"/>
    <col min="14102" max="14102" width="4.140625" style="288" customWidth="1"/>
    <col min="14103" max="14103" width="0.85546875" style="288" customWidth="1"/>
    <col min="14104" max="14104" width="4.140625" style="288" customWidth="1"/>
    <col min="14105" max="14339" width="5.85546875" style="288"/>
    <col min="14340" max="14340" width="15" style="288" customWidth="1"/>
    <col min="14341" max="14341" width="16.7109375" style="288" customWidth="1"/>
    <col min="14342" max="14352" width="2.28515625" style="288" customWidth="1"/>
    <col min="14353" max="14353" width="18.85546875" style="288" customWidth="1"/>
    <col min="14354" max="14354" width="4" style="288" customWidth="1"/>
    <col min="14355" max="14355" width="1.42578125" style="288" customWidth="1"/>
    <col min="14356" max="14356" width="4" style="288" customWidth="1"/>
    <col min="14357" max="14357" width="1.7109375" style="288" customWidth="1"/>
    <col min="14358" max="14358" width="4.140625" style="288" customWidth="1"/>
    <col min="14359" max="14359" width="0.85546875" style="288" customWidth="1"/>
    <col min="14360" max="14360" width="4.140625" style="288" customWidth="1"/>
    <col min="14361" max="14595" width="5.85546875" style="288"/>
    <col min="14596" max="14596" width="15" style="288" customWidth="1"/>
    <col min="14597" max="14597" width="16.7109375" style="288" customWidth="1"/>
    <col min="14598" max="14608" width="2.28515625" style="288" customWidth="1"/>
    <col min="14609" max="14609" width="18.85546875" style="288" customWidth="1"/>
    <col min="14610" max="14610" width="4" style="288" customWidth="1"/>
    <col min="14611" max="14611" width="1.42578125" style="288" customWidth="1"/>
    <col min="14612" max="14612" width="4" style="288" customWidth="1"/>
    <col min="14613" max="14613" width="1.7109375" style="288" customWidth="1"/>
    <col min="14614" max="14614" width="4.140625" style="288" customWidth="1"/>
    <col min="14615" max="14615" width="0.85546875" style="288" customWidth="1"/>
    <col min="14616" max="14616" width="4.140625" style="288" customWidth="1"/>
    <col min="14617" max="14851" width="5.85546875" style="288"/>
    <col min="14852" max="14852" width="15" style="288" customWidth="1"/>
    <col min="14853" max="14853" width="16.7109375" style="288" customWidth="1"/>
    <col min="14854" max="14864" width="2.28515625" style="288" customWidth="1"/>
    <col min="14865" max="14865" width="18.85546875" style="288" customWidth="1"/>
    <col min="14866" max="14866" width="4" style="288" customWidth="1"/>
    <col min="14867" max="14867" width="1.42578125" style="288" customWidth="1"/>
    <col min="14868" max="14868" width="4" style="288" customWidth="1"/>
    <col min="14869" max="14869" width="1.7109375" style="288" customWidth="1"/>
    <col min="14870" max="14870" width="4.140625" style="288" customWidth="1"/>
    <col min="14871" max="14871" width="0.85546875" style="288" customWidth="1"/>
    <col min="14872" max="14872" width="4.140625" style="288" customWidth="1"/>
    <col min="14873" max="15107" width="5.85546875" style="288"/>
    <col min="15108" max="15108" width="15" style="288" customWidth="1"/>
    <col min="15109" max="15109" width="16.7109375" style="288" customWidth="1"/>
    <col min="15110" max="15120" width="2.28515625" style="288" customWidth="1"/>
    <col min="15121" max="15121" width="18.85546875" style="288" customWidth="1"/>
    <col min="15122" max="15122" width="4" style="288" customWidth="1"/>
    <col min="15123" max="15123" width="1.42578125" style="288" customWidth="1"/>
    <col min="15124" max="15124" width="4" style="288" customWidth="1"/>
    <col min="15125" max="15125" width="1.7109375" style="288" customWidth="1"/>
    <col min="15126" max="15126" width="4.140625" style="288" customWidth="1"/>
    <col min="15127" max="15127" width="0.85546875" style="288" customWidth="1"/>
    <col min="15128" max="15128" width="4.140625" style="288" customWidth="1"/>
    <col min="15129" max="15363" width="5.85546875" style="288"/>
    <col min="15364" max="15364" width="15" style="288" customWidth="1"/>
    <col min="15365" max="15365" width="16.7109375" style="288" customWidth="1"/>
    <col min="15366" max="15376" width="2.28515625" style="288" customWidth="1"/>
    <col min="15377" max="15377" width="18.85546875" style="288" customWidth="1"/>
    <col min="15378" max="15378" width="4" style="288" customWidth="1"/>
    <col min="15379" max="15379" width="1.42578125" style="288" customWidth="1"/>
    <col min="15380" max="15380" width="4" style="288" customWidth="1"/>
    <col min="15381" max="15381" width="1.7109375" style="288" customWidth="1"/>
    <col min="15382" max="15382" width="4.140625" style="288" customWidth="1"/>
    <col min="15383" max="15383" width="0.85546875" style="288" customWidth="1"/>
    <col min="15384" max="15384" width="4.140625" style="288" customWidth="1"/>
    <col min="15385" max="15619" width="5.85546875" style="288"/>
    <col min="15620" max="15620" width="15" style="288" customWidth="1"/>
    <col min="15621" max="15621" width="16.7109375" style="288" customWidth="1"/>
    <col min="15622" max="15632" width="2.28515625" style="288" customWidth="1"/>
    <col min="15633" max="15633" width="18.85546875" style="288" customWidth="1"/>
    <col min="15634" max="15634" width="4" style="288" customWidth="1"/>
    <col min="15635" max="15635" width="1.42578125" style="288" customWidth="1"/>
    <col min="15636" max="15636" width="4" style="288" customWidth="1"/>
    <col min="15637" max="15637" width="1.7109375" style="288" customWidth="1"/>
    <col min="15638" max="15638" width="4.140625" style="288" customWidth="1"/>
    <col min="15639" max="15639" width="0.85546875" style="288" customWidth="1"/>
    <col min="15640" max="15640" width="4.140625" style="288" customWidth="1"/>
    <col min="15641" max="15875" width="5.85546875" style="288"/>
    <col min="15876" max="15876" width="15" style="288" customWidth="1"/>
    <col min="15877" max="15877" width="16.7109375" style="288" customWidth="1"/>
    <col min="15878" max="15888" width="2.28515625" style="288" customWidth="1"/>
    <col min="15889" max="15889" width="18.85546875" style="288" customWidth="1"/>
    <col min="15890" max="15890" width="4" style="288" customWidth="1"/>
    <col min="15891" max="15891" width="1.42578125" style="288" customWidth="1"/>
    <col min="15892" max="15892" width="4" style="288" customWidth="1"/>
    <col min="15893" max="15893" width="1.7109375" style="288" customWidth="1"/>
    <col min="15894" max="15894" width="4.140625" style="288" customWidth="1"/>
    <col min="15895" max="15895" width="0.85546875" style="288" customWidth="1"/>
    <col min="15896" max="15896" width="4.140625" style="288" customWidth="1"/>
    <col min="15897" max="16131" width="5.85546875" style="288"/>
    <col min="16132" max="16132" width="15" style="288" customWidth="1"/>
    <col min="16133" max="16133" width="16.7109375" style="288" customWidth="1"/>
    <col min="16134" max="16144" width="2.28515625" style="288" customWidth="1"/>
    <col min="16145" max="16145" width="18.85546875" style="288" customWidth="1"/>
    <col min="16146" max="16146" width="4" style="288" customWidth="1"/>
    <col min="16147" max="16147" width="1.42578125" style="288" customWidth="1"/>
    <col min="16148" max="16148" width="4" style="288" customWidth="1"/>
    <col min="16149" max="16149" width="1.7109375" style="288" customWidth="1"/>
    <col min="16150" max="16150" width="4.140625" style="288" customWidth="1"/>
    <col min="16151" max="16151" width="0.85546875" style="288" customWidth="1"/>
    <col min="16152" max="16152" width="4.140625" style="288" customWidth="1"/>
    <col min="16153" max="16384" width="5.85546875" style="288"/>
  </cols>
  <sheetData>
    <row r="1" spans="1:30" s="285" customFormat="1">
      <c r="A1" s="281" t="s">
        <v>7</v>
      </c>
      <c r="B1" s="281"/>
      <c r="C1" s="282"/>
      <c r="D1" s="283" t="s">
        <v>12</v>
      </c>
      <c r="E1" s="284"/>
      <c r="Q1" s="282"/>
      <c r="R1" s="282"/>
      <c r="S1" s="282"/>
      <c r="T1" s="282"/>
      <c r="U1" s="282"/>
      <c r="V1" s="282"/>
      <c r="W1" s="282"/>
      <c r="Y1" s="282"/>
      <c r="Z1" s="282"/>
      <c r="AA1" s="282"/>
      <c r="AD1" s="301"/>
    </row>
    <row r="2" spans="1:30" s="285" customFormat="1">
      <c r="A2" s="281" t="s">
        <v>82</v>
      </c>
      <c r="B2" s="281"/>
      <c r="C2" s="282"/>
      <c r="D2" s="286" t="str">
        <f>Spielplan!C3</f>
        <v>TV Unterhaugstett 1</v>
      </c>
      <c r="E2" s="284"/>
      <c r="Q2" s="282"/>
      <c r="R2" s="282"/>
      <c r="S2" s="282"/>
      <c r="T2" s="282"/>
      <c r="U2" s="282"/>
      <c r="V2" s="282"/>
      <c r="W2" s="282"/>
      <c r="Y2" s="282"/>
      <c r="Z2" s="282"/>
      <c r="AA2" s="282"/>
      <c r="AD2" s="301"/>
    </row>
    <row r="3" spans="1:30" s="285" customFormat="1">
      <c r="A3" s="281"/>
      <c r="B3" s="281"/>
      <c r="C3" s="282"/>
      <c r="D3" s="286" t="str">
        <f>Spielplan!C4</f>
        <v>TV Unterhaugstett 2</v>
      </c>
      <c r="E3" s="284"/>
      <c r="Q3" s="282"/>
      <c r="R3" s="282"/>
      <c r="S3" s="282"/>
      <c r="T3" s="282"/>
      <c r="U3" s="282"/>
      <c r="V3" s="282"/>
      <c r="W3" s="282"/>
      <c r="Y3" s="282"/>
      <c r="Z3" s="282"/>
      <c r="AA3" s="282"/>
      <c r="AD3" s="301"/>
    </row>
    <row r="4" spans="1:30" s="285" customFormat="1">
      <c r="A4" s="281"/>
      <c r="B4" s="281"/>
      <c r="C4" s="282"/>
      <c r="D4" s="286" t="str">
        <f>Spielplan!C5</f>
        <v>TSV Dennach</v>
      </c>
      <c r="E4" s="284"/>
      <c r="Q4" s="282"/>
      <c r="R4" s="282"/>
      <c r="S4" s="282"/>
      <c r="T4" s="282"/>
      <c r="U4" s="282"/>
      <c r="V4" s="282"/>
      <c r="W4" s="282"/>
      <c r="Y4" s="282"/>
      <c r="Z4" s="282"/>
      <c r="AA4" s="282"/>
      <c r="AD4" s="301"/>
    </row>
    <row r="5" spans="1:30" s="285" customFormat="1">
      <c r="A5" s="281"/>
      <c r="B5" s="281"/>
      <c r="C5" s="282"/>
      <c r="D5" s="286" t="str">
        <f>Spielplan!C6</f>
        <v>TV Waldrennach</v>
      </c>
      <c r="E5" s="284"/>
      <c r="Q5" s="282"/>
      <c r="R5" s="282"/>
      <c r="S5" s="282"/>
      <c r="T5" s="287"/>
      <c r="U5" s="287"/>
      <c r="V5" s="287"/>
      <c r="W5" s="287"/>
      <c r="Y5" s="287"/>
      <c r="Z5" s="287"/>
      <c r="AA5" s="287"/>
      <c r="AD5" s="301"/>
    </row>
    <row r="6" spans="1:30" s="285" customFormat="1">
      <c r="A6" s="281"/>
      <c r="B6" s="281"/>
      <c r="C6" s="282"/>
      <c r="D6" s="286" t="str">
        <f>Spielplan!C7</f>
        <v>TSV Gärtringen</v>
      </c>
      <c r="E6" s="284"/>
      <c r="Q6" s="282"/>
      <c r="R6" s="282"/>
      <c r="S6" s="282"/>
      <c r="T6" s="287"/>
      <c r="U6" s="287"/>
      <c r="V6" s="287"/>
      <c r="W6" s="287"/>
      <c r="Y6" s="287"/>
      <c r="Z6" s="287"/>
      <c r="AA6" s="287"/>
      <c r="AD6" s="301"/>
    </row>
    <row r="7" spans="1:30" s="285" customFormat="1">
      <c r="A7" s="281"/>
      <c r="B7" s="281"/>
      <c r="C7" s="282"/>
      <c r="D7" s="288"/>
      <c r="E7" s="284"/>
      <c r="Q7" s="282"/>
      <c r="R7" s="282"/>
      <c r="S7" s="282"/>
      <c r="T7" s="287"/>
      <c r="U7" s="287"/>
      <c r="V7" s="287"/>
      <c r="W7" s="287"/>
      <c r="Y7" s="287"/>
      <c r="Z7" s="287"/>
      <c r="AA7" s="287"/>
      <c r="AD7" s="301"/>
    </row>
    <row r="8" spans="1:30" s="285" customFormat="1">
      <c r="A8" s="281"/>
      <c r="B8" s="281"/>
      <c r="C8" s="282"/>
      <c r="D8" s="288"/>
      <c r="E8" s="284"/>
      <c r="Q8" s="282"/>
      <c r="R8" s="282"/>
      <c r="S8" s="282"/>
      <c r="T8" s="287"/>
      <c r="U8" s="287"/>
      <c r="V8" s="287"/>
      <c r="W8" s="287"/>
      <c r="Y8" s="287"/>
      <c r="Z8" s="287"/>
      <c r="AA8" s="287"/>
      <c r="AD8" s="301"/>
    </row>
    <row r="9" spans="1:30" s="285" customFormat="1">
      <c r="A9" s="281" t="s">
        <v>3</v>
      </c>
      <c r="B9" s="281"/>
      <c r="C9" s="282"/>
      <c r="D9" s="289">
        <f>Spielplan!E10</f>
        <v>43779</v>
      </c>
      <c r="E9" s="284"/>
      <c r="Q9" s="282"/>
      <c r="R9" s="282"/>
      <c r="S9" s="282"/>
      <c r="T9" s="282"/>
      <c r="U9" s="282"/>
      <c r="V9" s="282"/>
      <c r="W9" s="282"/>
      <c r="Y9" s="282"/>
      <c r="Z9" s="282"/>
      <c r="AA9" s="282"/>
      <c r="AD9" s="301"/>
    </row>
    <row r="10" spans="1:30" s="285" customFormat="1">
      <c r="A10" s="281" t="s">
        <v>4</v>
      </c>
      <c r="B10" s="281"/>
      <c r="C10" s="282"/>
      <c r="D10" s="290" t="str">
        <f>Spielplan!C10</f>
        <v>Bad Liebenzell</v>
      </c>
      <c r="E10" s="284"/>
      <c r="Q10" s="282"/>
      <c r="R10" s="282"/>
      <c r="S10" s="282"/>
      <c r="T10" s="282"/>
      <c r="U10" s="282"/>
      <c r="V10" s="282"/>
      <c r="W10" s="282"/>
      <c r="Y10" s="282"/>
      <c r="Z10" s="282"/>
      <c r="AA10" s="282"/>
      <c r="AD10" s="301"/>
    </row>
    <row r="11" spans="1:30" s="285" customFormat="1">
      <c r="A11" s="281" t="s">
        <v>6</v>
      </c>
      <c r="B11" s="281"/>
      <c r="C11" s="282"/>
      <c r="D11" s="290"/>
      <c r="Q11" s="282"/>
      <c r="R11" s="282"/>
      <c r="S11" s="282"/>
      <c r="T11" s="282"/>
      <c r="U11" s="282"/>
      <c r="V11" s="282"/>
      <c r="W11" s="282"/>
      <c r="Y11" s="282"/>
      <c r="Z11" s="282"/>
      <c r="AA11" s="282"/>
      <c r="AB11" s="291"/>
      <c r="AD11" s="301"/>
    </row>
    <row r="12" spans="1:30" s="285" customFormat="1">
      <c r="A12" s="281" t="s">
        <v>79</v>
      </c>
      <c r="B12" s="281"/>
      <c r="C12" s="282"/>
      <c r="D12" s="292">
        <f>Spielplan!D10</f>
        <v>0.41666666666666669</v>
      </c>
      <c r="E12" s="284"/>
      <c r="Q12" s="282"/>
      <c r="R12" s="282"/>
      <c r="S12" s="282"/>
      <c r="T12" s="282"/>
      <c r="U12" s="282"/>
      <c r="V12" s="282"/>
      <c r="W12" s="282"/>
      <c r="Y12" s="282"/>
      <c r="Z12" s="282"/>
      <c r="AA12" s="282"/>
      <c r="AB12" s="293"/>
      <c r="AD12" s="301"/>
    </row>
    <row r="13" spans="1:30" s="285" customFormat="1">
      <c r="A13" s="281" t="s">
        <v>5</v>
      </c>
      <c r="B13" s="281"/>
      <c r="C13" s="282"/>
      <c r="D13" s="285" t="s">
        <v>102</v>
      </c>
      <c r="E13" s="284"/>
      <c r="Q13" s="282"/>
      <c r="R13" s="282"/>
      <c r="S13" s="282"/>
      <c r="T13" s="282"/>
      <c r="U13" s="282"/>
      <c r="V13" s="282"/>
      <c r="W13" s="282"/>
      <c r="Y13" s="282"/>
      <c r="Z13" s="282"/>
      <c r="AA13" s="282"/>
      <c r="AD13" s="301"/>
    </row>
    <row r="14" spans="1:30" s="285" customFormat="1">
      <c r="A14" s="281" t="s">
        <v>88</v>
      </c>
      <c r="B14" s="281"/>
      <c r="C14" s="282"/>
      <c r="E14" s="284"/>
      <c r="Q14" s="282"/>
      <c r="R14" s="282"/>
      <c r="S14" s="282"/>
      <c r="T14" s="282"/>
      <c r="U14" s="282"/>
      <c r="V14" s="282"/>
      <c r="W14" s="282"/>
      <c r="Y14" s="282"/>
      <c r="Z14" s="282"/>
      <c r="AA14" s="282"/>
      <c r="AD14" s="301"/>
    </row>
    <row r="15" spans="1:30" s="290" customFormat="1">
      <c r="A15" s="294"/>
      <c r="B15" s="294"/>
      <c r="C15" s="287"/>
      <c r="D15" s="282"/>
      <c r="E15" s="284"/>
      <c r="F15" s="282"/>
      <c r="G15" s="282"/>
      <c r="H15" s="282"/>
      <c r="I15" s="282"/>
      <c r="J15" s="282"/>
      <c r="K15" s="282"/>
      <c r="L15" s="282"/>
      <c r="M15" s="282"/>
      <c r="N15" s="282"/>
      <c r="O15" s="282"/>
      <c r="P15" s="282"/>
      <c r="Q15" s="282"/>
      <c r="R15" s="282"/>
      <c r="S15" s="282"/>
      <c r="T15" s="287"/>
      <c r="U15" s="287"/>
      <c r="V15" s="287"/>
      <c r="W15" s="287"/>
      <c r="Y15" s="287"/>
      <c r="Z15" s="287"/>
      <c r="AA15" s="287"/>
      <c r="AD15" s="301"/>
    </row>
    <row r="16" spans="1:30" s="290" customFormat="1">
      <c r="A16" s="295" t="s">
        <v>397</v>
      </c>
      <c r="B16" s="295" t="s">
        <v>398</v>
      </c>
      <c r="C16" s="282" t="s">
        <v>80</v>
      </c>
      <c r="D16" s="282" t="s">
        <v>8</v>
      </c>
      <c r="E16" s="284"/>
      <c r="F16" s="285" t="s">
        <v>9</v>
      </c>
      <c r="G16" s="282"/>
      <c r="H16" s="282"/>
      <c r="I16" s="282"/>
      <c r="J16" s="282"/>
      <c r="K16" s="282"/>
      <c r="L16" s="282"/>
      <c r="M16" s="282"/>
      <c r="N16" s="282"/>
      <c r="O16" s="282"/>
      <c r="P16" s="282" t="s">
        <v>10</v>
      </c>
      <c r="Q16" s="287"/>
      <c r="R16" s="282" t="s">
        <v>99</v>
      </c>
      <c r="S16" s="282"/>
      <c r="T16" s="287"/>
      <c r="U16" s="282"/>
      <c r="V16" s="282" t="s">
        <v>100</v>
      </c>
      <c r="W16" s="282"/>
      <c r="X16" s="282"/>
      <c r="Y16" s="282"/>
      <c r="Z16" s="282" t="s">
        <v>1</v>
      </c>
      <c r="AA16" s="282"/>
      <c r="AD16" s="301">
        <v>1.7361111111111112E-2</v>
      </c>
    </row>
    <row r="17" spans="1:31" s="290" customFormat="1">
      <c r="A17" s="294"/>
      <c r="B17" s="294"/>
      <c r="C17" s="287"/>
      <c r="D17" s="282"/>
      <c r="E17" s="284"/>
      <c r="F17" s="282"/>
      <c r="G17" s="282"/>
      <c r="H17" s="282"/>
      <c r="I17" s="282"/>
      <c r="J17" s="282"/>
      <c r="K17" s="282"/>
      <c r="L17" s="282"/>
      <c r="M17" s="282"/>
      <c r="N17" s="282"/>
      <c r="O17" s="282"/>
      <c r="P17" s="282"/>
      <c r="Q17" s="282"/>
      <c r="R17" s="282"/>
      <c r="S17" s="282"/>
      <c r="T17" s="282"/>
      <c r="U17" s="282"/>
      <c r="V17" s="282"/>
      <c r="W17" s="282"/>
      <c r="Y17" s="282"/>
      <c r="Z17" s="282"/>
      <c r="AA17" s="282"/>
      <c r="AD17" s="301"/>
    </row>
    <row r="18" spans="1:31">
      <c r="A18" s="287">
        <v>1</v>
      </c>
      <c r="B18" s="287">
        <v>1</v>
      </c>
      <c r="C18" s="287">
        <v>1</v>
      </c>
      <c r="D18" s="293" t="str">
        <f>$D$2</f>
        <v>TV Unterhaugstett 1</v>
      </c>
      <c r="E18" s="297" t="s">
        <v>112</v>
      </c>
      <c r="F18" s="484" t="str">
        <f>$D$3</f>
        <v>TV Unterhaugstett 2</v>
      </c>
      <c r="G18" s="484"/>
      <c r="H18" s="484"/>
      <c r="I18" s="484"/>
      <c r="J18" s="484"/>
      <c r="K18" s="484"/>
      <c r="L18" s="484"/>
      <c r="M18" s="484"/>
      <c r="N18" s="484"/>
      <c r="O18" s="293"/>
      <c r="P18" s="293" t="str">
        <f>$D$6</f>
        <v>TSV Gärtringen</v>
      </c>
      <c r="Q18" s="299">
        <v>11</v>
      </c>
      <c r="R18" s="287" t="s">
        <v>2</v>
      </c>
      <c r="S18" s="299">
        <v>4</v>
      </c>
      <c r="U18" s="299">
        <v>11</v>
      </c>
      <c r="V18" s="287" t="s">
        <v>2</v>
      </c>
      <c r="W18" s="299">
        <v>1</v>
      </c>
      <c r="Y18" s="287">
        <f>IF($Q18&gt;$S18,(IF($U18&gt;$W18,2,1)),(IF($U18&gt;$W18,1,0)))</f>
        <v>2</v>
      </c>
      <c r="Z18" s="287" t="s">
        <v>2</v>
      </c>
      <c r="AA18" s="287">
        <f>IF($Q18&lt;$S18,(IF($U18&lt;$W18,2,1)),(IF($U18&lt;$W18,1,0)))</f>
        <v>0</v>
      </c>
      <c r="AC18" s="300">
        <f>$D$9</f>
        <v>43779</v>
      </c>
      <c r="AD18" s="301">
        <f>D12</f>
        <v>0.41666666666666669</v>
      </c>
      <c r="AE18" s="288" t="str">
        <f>$D$10</f>
        <v>Bad Liebenzell</v>
      </c>
    </row>
    <row r="19" spans="1:31">
      <c r="A19" s="287">
        <f>A18+1</f>
        <v>2</v>
      </c>
      <c r="B19" s="287">
        <v>2</v>
      </c>
      <c r="C19" s="287">
        <v>1</v>
      </c>
      <c r="D19" s="293" t="str">
        <f>$D$4</f>
        <v>TSV Dennach</v>
      </c>
      <c r="E19" s="297" t="s">
        <v>112</v>
      </c>
      <c r="F19" s="484" t="str">
        <f>$D$5</f>
        <v>TV Waldrennach</v>
      </c>
      <c r="G19" s="484"/>
      <c r="H19" s="484"/>
      <c r="I19" s="484"/>
      <c r="J19" s="484"/>
      <c r="K19" s="484"/>
      <c r="L19" s="484"/>
      <c r="M19" s="484"/>
      <c r="N19" s="484"/>
      <c r="O19" s="293"/>
      <c r="P19" s="293" t="str">
        <f>$D$3</f>
        <v>TV Unterhaugstett 2</v>
      </c>
      <c r="Q19" s="299">
        <v>11</v>
      </c>
      <c r="R19" s="287" t="s">
        <v>2</v>
      </c>
      <c r="S19" s="299">
        <v>7</v>
      </c>
      <c r="U19" s="299">
        <v>13</v>
      </c>
      <c r="V19" s="287" t="s">
        <v>2</v>
      </c>
      <c r="W19" s="299">
        <v>11</v>
      </c>
      <c r="Y19" s="287">
        <f>IF($Q19&gt;$S19,(IF($U19&gt;$W19,2,1)),(IF($U19&gt;$W19,1,0)))</f>
        <v>2</v>
      </c>
      <c r="Z19" s="287" t="s">
        <v>2</v>
      </c>
      <c r="AA19" s="287">
        <f>IF($Q19&lt;$S19,(IF($U19&lt;$W19,2,1)),(IF($U19&lt;$W19,1,0)))</f>
        <v>0</v>
      </c>
      <c r="AC19" s="300">
        <f t="shared" ref="AC19:AC31" si="0">$D$9</f>
        <v>43779</v>
      </c>
      <c r="AD19" s="301">
        <f>AD18+$AD$16</f>
        <v>0.43402777777777779</v>
      </c>
      <c r="AE19" s="288" t="str">
        <f t="shared" ref="AE19:AE31" si="1">$D$10</f>
        <v>Bad Liebenzell</v>
      </c>
    </row>
    <row r="20" spans="1:31">
      <c r="A20" s="287"/>
      <c r="B20" s="287"/>
      <c r="D20" s="293"/>
      <c r="F20" s="293"/>
      <c r="G20" s="293"/>
      <c r="H20" s="293"/>
      <c r="I20" s="293"/>
      <c r="J20" s="293"/>
      <c r="K20" s="293"/>
      <c r="L20" s="293"/>
      <c r="M20" s="293"/>
      <c r="N20" s="293"/>
      <c r="O20" s="293"/>
      <c r="P20" s="293"/>
      <c r="AC20" s="300"/>
    </row>
    <row r="21" spans="1:31">
      <c r="A21" s="287">
        <f>A19+1</f>
        <v>3</v>
      </c>
      <c r="B21" s="287">
        <v>3</v>
      </c>
      <c r="C21" s="287">
        <v>1</v>
      </c>
      <c r="D21" s="293" t="str">
        <f>$D$2</f>
        <v>TV Unterhaugstett 1</v>
      </c>
      <c r="E21" s="297" t="s">
        <v>112</v>
      </c>
      <c r="F21" s="484" t="str">
        <f>$D$6</f>
        <v>TSV Gärtringen</v>
      </c>
      <c r="G21" s="484"/>
      <c r="H21" s="484"/>
      <c r="I21" s="484"/>
      <c r="J21" s="484"/>
      <c r="K21" s="484"/>
      <c r="L21" s="484"/>
      <c r="M21" s="484"/>
      <c r="N21" s="484"/>
      <c r="O21" s="293"/>
      <c r="P21" s="293" t="str">
        <f>$D$5</f>
        <v>TV Waldrennach</v>
      </c>
      <c r="Q21" s="299">
        <v>11</v>
      </c>
      <c r="R21" s="287" t="s">
        <v>2</v>
      </c>
      <c r="S21" s="299">
        <v>4</v>
      </c>
      <c r="U21" s="299">
        <v>11</v>
      </c>
      <c r="V21" s="287" t="s">
        <v>2</v>
      </c>
      <c r="W21" s="299">
        <v>7</v>
      </c>
      <c r="Y21" s="287">
        <f>IF($Q21&gt;$S21,(IF($U21&gt;$W21,2,1)),(IF($U21&gt;$W21,1,0)))</f>
        <v>2</v>
      </c>
      <c r="Z21" s="287" t="s">
        <v>2</v>
      </c>
      <c r="AA21" s="287">
        <f>IF($Q21&lt;$S21,(IF($U21&lt;$W21,2,1)),(IF($U21&lt;$W21,1,0)))</f>
        <v>0</v>
      </c>
      <c r="AC21" s="300">
        <f t="shared" si="0"/>
        <v>43779</v>
      </c>
      <c r="AD21" s="301">
        <f>AD19+$AD$16</f>
        <v>0.4513888888888889</v>
      </c>
      <c r="AE21" s="288" t="str">
        <f t="shared" si="1"/>
        <v>Bad Liebenzell</v>
      </c>
    </row>
    <row r="22" spans="1:31">
      <c r="A22" s="287">
        <f t="shared" ref="A22" si="2">A21+1</f>
        <v>4</v>
      </c>
      <c r="B22" s="287">
        <v>4</v>
      </c>
      <c r="C22" s="287">
        <v>1</v>
      </c>
      <c r="D22" s="293" t="str">
        <f>$D$3</f>
        <v>TV Unterhaugstett 2</v>
      </c>
      <c r="E22" s="297" t="s">
        <v>112</v>
      </c>
      <c r="F22" s="484" t="str">
        <f>$D$4</f>
        <v>TSV Dennach</v>
      </c>
      <c r="G22" s="484"/>
      <c r="H22" s="484"/>
      <c r="I22" s="484"/>
      <c r="J22" s="484"/>
      <c r="K22" s="484"/>
      <c r="L22" s="484"/>
      <c r="M22" s="484"/>
      <c r="N22" s="484"/>
      <c r="O22" s="293"/>
      <c r="P22" s="293" t="str">
        <f>$D$2</f>
        <v>TV Unterhaugstett 1</v>
      </c>
      <c r="Q22" s="299">
        <v>11</v>
      </c>
      <c r="R22" s="287" t="s">
        <v>2</v>
      </c>
      <c r="S22" s="299">
        <v>9</v>
      </c>
      <c r="U22" s="299">
        <v>5</v>
      </c>
      <c r="V22" s="287" t="s">
        <v>2</v>
      </c>
      <c r="W22" s="299">
        <v>11</v>
      </c>
      <c r="Y22" s="287">
        <f>IF($Q22&gt;$S22,(IF($U22&gt;$W22,2,1)),(IF($U22&gt;$W22,1,0)))</f>
        <v>1</v>
      </c>
      <c r="Z22" s="287" t="s">
        <v>2</v>
      </c>
      <c r="AA22" s="287">
        <f>IF($Q22&lt;$S22,(IF($U22&lt;$W22,2,1)),(IF($U22&lt;$W22,1,0)))</f>
        <v>1</v>
      </c>
      <c r="AC22" s="300">
        <f t="shared" si="0"/>
        <v>43779</v>
      </c>
      <c r="AD22" s="301">
        <f>AD21+$AD$16</f>
        <v>0.46875</v>
      </c>
      <c r="AE22" s="288" t="str">
        <f t="shared" si="1"/>
        <v>Bad Liebenzell</v>
      </c>
    </row>
    <row r="23" spans="1:31">
      <c r="A23" s="287"/>
      <c r="B23" s="287"/>
      <c r="D23" s="293"/>
      <c r="F23" s="293"/>
      <c r="G23" s="293"/>
      <c r="H23" s="293"/>
      <c r="I23" s="293"/>
      <c r="J23" s="293"/>
      <c r="K23" s="293"/>
      <c r="L23" s="293"/>
      <c r="M23" s="293"/>
      <c r="N23" s="293"/>
      <c r="O23" s="293"/>
      <c r="P23" s="293"/>
      <c r="AC23" s="300"/>
    </row>
    <row r="24" spans="1:31">
      <c r="A24" s="287">
        <f t="shared" ref="A24" si="3">A22+1</f>
        <v>5</v>
      </c>
      <c r="B24" s="287">
        <v>5</v>
      </c>
      <c r="C24" s="287">
        <v>1</v>
      </c>
      <c r="D24" s="293" t="str">
        <f>$D$5</f>
        <v>TV Waldrennach</v>
      </c>
      <c r="E24" s="297" t="s">
        <v>112</v>
      </c>
      <c r="F24" s="484" t="str">
        <f>$D$6</f>
        <v>TSV Gärtringen</v>
      </c>
      <c r="G24" s="484"/>
      <c r="H24" s="484"/>
      <c r="I24" s="484"/>
      <c r="J24" s="484"/>
      <c r="K24" s="484"/>
      <c r="L24" s="484"/>
      <c r="M24" s="484"/>
      <c r="N24" s="484"/>
      <c r="O24" s="293"/>
      <c r="P24" s="293" t="str">
        <f>$D$4</f>
        <v>TSV Dennach</v>
      </c>
      <c r="Q24" s="299">
        <v>11</v>
      </c>
      <c r="R24" s="287" t="s">
        <v>2</v>
      </c>
      <c r="S24" s="299">
        <v>13</v>
      </c>
      <c r="U24" s="299">
        <v>7</v>
      </c>
      <c r="V24" s="287" t="s">
        <v>2</v>
      </c>
      <c r="W24" s="299">
        <v>11</v>
      </c>
      <c r="Y24" s="287">
        <f>IF($Q24&gt;$S24,(IF($U24&gt;$W24,2,1)),(IF($U24&gt;$W24,1,0)))</f>
        <v>0</v>
      </c>
      <c r="Z24" s="287" t="s">
        <v>2</v>
      </c>
      <c r="AA24" s="287">
        <f>IF($Q24&lt;$S24,(IF($U24&lt;$W24,2,1)),(IF($U24&lt;$W24,1,0)))</f>
        <v>2</v>
      </c>
      <c r="AC24" s="300">
        <f t="shared" si="0"/>
        <v>43779</v>
      </c>
      <c r="AD24" s="301">
        <f>AD22+$AD$16</f>
        <v>0.4861111111111111</v>
      </c>
      <c r="AE24" s="288" t="str">
        <f t="shared" si="1"/>
        <v>Bad Liebenzell</v>
      </c>
    </row>
    <row r="25" spans="1:31">
      <c r="A25" s="287">
        <f t="shared" ref="A25" si="4">A24+1</f>
        <v>6</v>
      </c>
      <c r="B25" s="287">
        <v>6</v>
      </c>
      <c r="C25" s="287">
        <v>1</v>
      </c>
      <c r="D25" s="293" t="str">
        <f>$D$2</f>
        <v>TV Unterhaugstett 1</v>
      </c>
      <c r="E25" s="297" t="s">
        <v>112</v>
      </c>
      <c r="F25" s="484" t="str">
        <f>$D$4</f>
        <v>TSV Dennach</v>
      </c>
      <c r="G25" s="484"/>
      <c r="H25" s="484"/>
      <c r="I25" s="484"/>
      <c r="J25" s="484"/>
      <c r="K25" s="484"/>
      <c r="L25" s="484"/>
      <c r="M25" s="484"/>
      <c r="N25" s="484"/>
      <c r="O25" s="293"/>
      <c r="P25" s="293" t="str">
        <f>$D$6</f>
        <v>TSV Gärtringen</v>
      </c>
      <c r="Q25" s="299">
        <v>11</v>
      </c>
      <c r="R25" s="287" t="s">
        <v>2</v>
      </c>
      <c r="S25" s="299">
        <v>6</v>
      </c>
      <c r="U25" s="299">
        <v>11</v>
      </c>
      <c r="V25" s="287" t="s">
        <v>2</v>
      </c>
      <c r="W25" s="299">
        <v>3</v>
      </c>
      <c r="Y25" s="287">
        <f>IF($Q25&gt;$S25,(IF($U25&gt;$W25,2,1)),(IF($U25&gt;$W25,1,0)))</f>
        <v>2</v>
      </c>
      <c r="Z25" s="287" t="s">
        <v>2</v>
      </c>
      <c r="AA25" s="287">
        <f>IF($Q25&lt;$S25,(IF($U25&lt;$W25,2,1)),(IF($U25&lt;$W25,1,0)))</f>
        <v>0</v>
      </c>
      <c r="AC25" s="300">
        <f t="shared" si="0"/>
        <v>43779</v>
      </c>
      <c r="AD25" s="301">
        <f>AD24+$AD$16</f>
        <v>0.50347222222222221</v>
      </c>
      <c r="AE25" s="288" t="str">
        <f t="shared" si="1"/>
        <v>Bad Liebenzell</v>
      </c>
    </row>
    <row r="26" spans="1:31">
      <c r="A26" s="287"/>
      <c r="B26" s="287"/>
      <c r="F26" s="293"/>
      <c r="G26" s="293"/>
      <c r="H26" s="293"/>
      <c r="I26" s="293"/>
      <c r="J26" s="293"/>
      <c r="K26" s="293"/>
      <c r="L26" s="293"/>
      <c r="M26" s="293"/>
      <c r="N26" s="293"/>
      <c r="AC26" s="300"/>
    </row>
    <row r="27" spans="1:31">
      <c r="A27" s="287">
        <f t="shared" ref="A27" si="5">A25+1</f>
        <v>7</v>
      </c>
      <c r="B27" s="287">
        <v>7</v>
      </c>
      <c r="C27" s="287">
        <v>1</v>
      </c>
      <c r="D27" s="293" t="str">
        <f>$D$3</f>
        <v>TV Unterhaugstett 2</v>
      </c>
      <c r="E27" s="297" t="s">
        <v>112</v>
      </c>
      <c r="F27" s="484" t="str">
        <f>$D$5</f>
        <v>TV Waldrennach</v>
      </c>
      <c r="G27" s="484"/>
      <c r="H27" s="484"/>
      <c r="I27" s="484"/>
      <c r="J27" s="484"/>
      <c r="K27" s="484"/>
      <c r="L27" s="484"/>
      <c r="M27" s="484"/>
      <c r="N27" s="484"/>
      <c r="O27" s="293"/>
      <c r="P27" s="293" t="str">
        <f>$D$2</f>
        <v>TV Unterhaugstett 1</v>
      </c>
      <c r="Q27" s="299">
        <v>11</v>
      </c>
      <c r="R27" s="287" t="s">
        <v>2</v>
      </c>
      <c r="S27" s="299">
        <v>7</v>
      </c>
      <c r="T27" s="282"/>
      <c r="U27" s="299">
        <v>9</v>
      </c>
      <c r="V27" s="287" t="s">
        <v>2</v>
      </c>
      <c r="W27" s="299">
        <v>11</v>
      </c>
      <c r="Y27" s="287">
        <f>IF($Q27&gt;$S27,(IF($U27&gt;$W27,2,1)),(IF($U27&gt;$W27,1,0)))</f>
        <v>1</v>
      </c>
      <c r="Z27" s="287" t="s">
        <v>2</v>
      </c>
      <c r="AA27" s="287">
        <f>IF($Q27&lt;$S27,(IF($U27&lt;$W27,2,1)),(IF($U27&lt;$W27,1,0)))</f>
        <v>1</v>
      </c>
      <c r="AC27" s="300">
        <f t="shared" si="0"/>
        <v>43779</v>
      </c>
      <c r="AD27" s="301">
        <f>AD25+$AD$16</f>
        <v>0.52083333333333337</v>
      </c>
      <c r="AE27" s="288" t="str">
        <f t="shared" si="1"/>
        <v>Bad Liebenzell</v>
      </c>
    </row>
    <row r="28" spans="1:31">
      <c r="A28" s="287">
        <f t="shared" ref="A28" si="6">A27+1</f>
        <v>8</v>
      </c>
      <c r="B28" s="287">
        <v>8</v>
      </c>
      <c r="C28" s="287">
        <v>1</v>
      </c>
      <c r="D28" s="293" t="str">
        <f>$D$6</f>
        <v>TSV Gärtringen</v>
      </c>
      <c r="E28" s="297" t="s">
        <v>112</v>
      </c>
      <c r="F28" s="484" t="str">
        <f>$D$4</f>
        <v>TSV Dennach</v>
      </c>
      <c r="G28" s="484"/>
      <c r="H28" s="484"/>
      <c r="I28" s="484"/>
      <c r="J28" s="484"/>
      <c r="K28" s="484"/>
      <c r="L28" s="484"/>
      <c r="M28" s="484"/>
      <c r="N28" s="484"/>
      <c r="O28" s="293"/>
      <c r="P28" s="293" t="str">
        <f>$D$3</f>
        <v>TV Unterhaugstett 2</v>
      </c>
      <c r="Q28" s="299">
        <v>11</v>
      </c>
      <c r="R28" s="287" t="s">
        <v>2</v>
      </c>
      <c r="S28" s="299">
        <v>13</v>
      </c>
      <c r="U28" s="299">
        <v>10</v>
      </c>
      <c r="V28" s="287" t="s">
        <v>2</v>
      </c>
      <c r="W28" s="299">
        <v>12</v>
      </c>
      <c r="Y28" s="287">
        <f>IF($Q28&gt;$S28,(IF($U28&gt;$W28,2,1)),(IF($U28&gt;$W28,1,0)))</f>
        <v>0</v>
      </c>
      <c r="Z28" s="287" t="s">
        <v>2</v>
      </c>
      <c r="AA28" s="287">
        <f>IF($Q28&lt;$S28,(IF($U28&lt;$W28,2,1)),(IF($U28&lt;$W28,1,0)))</f>
        <v>2</v>
      </c>
      <c r="AC28" s="300">
        <f t="shared" si="0"/>
        <v>43779</v>
      </c>
      <c r="AD28" s="301">
        <f>AD27+$AD$16</f>
        <v>0.53819444444444453</v>
      </c>
      <c r="AE28" s="288" t="str">
        <f t="shared" si="1"/>
        <v>Bad Liebenzell</v>
      </c>
    </row>
    <row r="29" spans="1:31">
      <c r="A29" s="287"/>
      <c r="B29" s="287"/>
      <c r="D29" s="293"/>
      <c r="F29" s="293"/>
      <c r="G29" s="293"/>
      <c r="H29" s="293"/>
      <c r="I29" s="293"/>
      <c r="J29" s="293"/>
      <c r="K29" s="293"/>
      <c r="L29" s="293"/>
      <c r="M29" s="293"/>
      <c r="N29" s="293"/>
      <c r="O29" s="293"/>
      <c r="P29" s="293"/>
      <c r="AC29" s="300"/>
    </row>
    <row r="30" spans="1:31">
      <c r="A30" s="287">
        <f t="shared" ref="A30" si="7">A28+1</f>
        <v>9</v>
      </c>
      <c r="B30" s="287">
        <v>9</v>
      </c>
      <c r="C30" s="287">
        <v>1</v>
      </c>
      <c r="D30" s="293" t="str">
        <f>$D$2</f>
        <v>TV Unterhaugstett 1</v>
      </c>
      <c r="E30" s="297" t="s">
        <v>112</v>
      </c>
      <c r="F30" s="484" t="str">
        <f>$D$5</f>
        <v>TV Waldrennach</v>
      </c>
      <c r="G30" s="484"/>
      <c r="H30" s="484"/>
      <c r="I30" s="484"/>
      <c r="J30" s="484"/>
      <c r="K30" s="484"/>
      <c r="L30" s="484"/>
      <c r="M30" s="484"/>
      <c r="N30" s="484"/>
      <c r="O30" s="293"/>
      <c r="P30" s="293" t="str">
        <f>$D$4</f>
        <v>TSV Dennach</v>
      </c>
      <c r="Q30" s="299">
        <v>11</v>
      </c>
      <c r="R30" s="287" t="s">
        <v>2</v>
      </c>
      <c r="S30" s="299">
        <v>2</v>
      </c>
      <c r="U30" s="299">
        <v>11</v>
      </c>
      <c r="V30" s="287" t="s">
        <v>2</v>
      </c>
      <c r="W30" s="299">
        <v>3</v>
      </c>
      <c r="Y30" s="287">
        <f>IF($Q30&gt;$S30,(IF($U30&gt;$W30,2,1)),(IF($U30&gt;$W30,1,0)))</f>
        <v>2</v>
      </c>
      <c r="Z30" s="287" t="s">
        <v>2</v>
      </c>
      <c r="AA30" s="287">
        <f>IF($Q30&lt;$S30,(IF($U30&lt;$W30,2,1)),(IF($U30&lt;$W30,1,0)))</f>
        <v>0</v>
      </c>
      <c r="AC30" s="300">
        <f t="shared" si="0"/>
        <v>43779</v>
      </c>
      <c r="AD30" s="301">
        <f>AD28+$AD$16</f>
        <v>0.55555555555555569</v>
      </c>
      <c r="AE30" s="288" t="str">
        <f t="shared" si="1"/>
        <v>Bad Liebenzell</v>
      </c>
    </row>
    <row r="31" spans="1:31" s="287" customFormat="1">
      <c r="A31" s="287">
        <f t="shared" ref="A31" si="8">A30+1</f>
        <v>10</v>
      </c>
      <c r="B31" s="287">
        <v>10</v>
      </c>
      <c r="C31" s="287">
        <v>1</v>
      </c>
      <c r="D31" s="293" t="str">
        <f>$D$3</f>
        <v>TV Unterhaugstett 2</v>
      </c>
      <c r="E31" s="297" t="s">
        <v>112</v>
      </c>
      <c r="F31" s="484" t="str">
        <f>$D$6</f>
        <v>TSV Gärtringen</v>
      </c>
      <c r="G31" s="484"/>
      <c r="H31" s="484"/>
      <c r="I31" s="484"/>
      <c r="J31" s="484"/>
      <c r="K31" s="484"/>
      <c r="L31" s="484"/>
      <c r="M31" s="484"/>
      <c r="N31" s="484"/>
      <c r="O31" s="293"/>
      <c r="P31" s="293" t="str">
        <f>$D$5</f>
        <v>TV Waldrennach</v>
      </c>
      <c r="Q31" s="299">
        <v>5</v>
      </c>
      <c r="R31" s="287" t="s">
        <v>2</v>
      </c>
      <c r="S31" s="299">
        <v>11</v>
      </c>
      <c r="U31" s="299">
        <v>9</v>
      </c>
      <c r="V31" s="287" t="s">
        <v>2</v>
      </c>
      <c r="W31" s="299">
        <v>11</v>
      </c>
      <c r="Y31" s="287">
        <f>IF($Q31&gt;$S31,(IF($U31&gt;$W31,2,1)),(IF($U31&gt;$W31,1,0)))</f>
        <v>0</v>
      </c>
      <c r="Z31" s="287" t="s">
        <v>2</v>
      </c>
      <c r="AA31" s="287">
        <f>IF($Q31&lt;$S31,(IF($U31&lt;$W31,2,1)),(IF($U31&lt;$W31,1,0)))</f>
        <v>2</v>
      </c>
      <c r="AC31" s="300">
        <f t="shared" si="0"/>
        <v>43779</v>
      </c>
      <c r="AD31" s="301">
        <f>AD30+$AD$16</f>
        <v>0.57291666666666685</v>
      </c>
      <c r="AE31" s="288" t="str">
        <f t="shared" si="1"/>
        <v>Bad Liebenzell</v>
      </c>
    </row>
    <row r="32" spans="1:31" s="451" customFormat="1">
      <c r="D32" s="450"/>
      <c r="E32" s="297"/>
      <c r="F32" s="450"/>
      <c r="G32" s="450"/>
      <c r="H32" s="450"/>
      <c r="I32" s="450"/>
      <c r="J32" s="450"/>
      <c r="K32" s="450"/>
      <c r="L32" s="450"/>
      <c r="M32" s="450"/>
      <c r="N32" s="450"/>
      <c r="O32" s="450"/>
      <c r="P32" s="450"/>
      <c r="Q32" s="299"/>
      <c r="S32" s="299"/>
      <c r="U32" s="299"/>
      <c r="W32" s="299"/>
      <c r="AC32" s="300"/>
      <c r="AD32" s="301"/>
      <c r="AE32" s="288"/>
    </row>
    <row r="33" spans="1:31" s="451" customFormat="1">
      <c r="D33" s="450"/>
      <c r="E33" s="297"/>
      <c r="F33" s="450"/>
      <c r="G33" s="450"/>
      <c r="H33" s="450"/>
      <c r="I33" s="450"/>
      <c r="J33" s="450"/>
      <c r="K33" s="450"/>
      <c r="L33" s="450"/>
      <c r="M33" s="450"/>
      <c r="N33" s="450"/>
      <c r="O33" s="450"/>
      <c r="P33" s="450"/>
      <c r="Q33" s="299"/>
      <c r="S33" s="299"/>
      <c r="U33" s="299"/>
      <c r="W33" s="299"/>
      <c r="AC33" s="300"/>
      <c r="AD33" s="301"/>
      <c r="AE33" s="288"/>
    </row>
    <row r="34" spans="1:31" s="451" customFormat="1">
      <c r="D34" s="450"/>
      <c r="E34" s="297"/>
      <c r="F34" s="450"/>
      <c r="G34" s="450"/>
      <c r="H34" s="450"/>
      <c r="I34" s="450"/>
      <c r="J34" s="450"/>
      <c r="K34" s="450"/>
      <c r="L34" s="450"/>
      <c r="M34" s="450"/>
      <c r="N34" s="450"/>
      <c r="O34" s="450"/>
      <c r="P34" s="450"/>
      <c r="Q34" s="299"/>
      <c r="S34" s="299"/>
      <c r="U34" s="299"/>
      <c r="W34" s="299"/>
      <c r="AC34" s="300"/>
      <c r="AD34" s="301"/>
      <c r="AE34" s="288"/>
    </row>
    <row r="35" spans="1:31" s="285" customFormat="1">
      <c r="A35" s="281" t="s">
        <v>3</v>
      </c>
      <c r="B35" s="281"/>
      <c r="C35" s="282"/>
      <c r="D35" s="289">
        <f>Spielplan!E11</f>
        <v>43786</v>
      </c>
      <c r="E35" s="284"/>
      <c r="Q35" s="282"/>
      <c r="R35" s="282"/>
      <c r="S35" s="282"/>
      <c r="T35" s="282"/>
      <c r="U35" s="282"/>
      <c r="V35" s="282"/>
      <c r="W35" s="282"/>
      <c r="Y35" s="287"/>
      <c r="Z35" s="282"/>
      <c r="AA35" s="287"/>
      <c r="AD35" s="301"/>
    </row>
    <row r="36" spans="1:31" s="285" customFormat="1">
      <c r="A36" s="281" t="s">
        <v>4</v>
      </c>
      <c r="B36" s="281"/>
      <c r="C36" s="282"/>
      <c r="D36" s="290" t="str">
        <f>Spielplan!C11</f>
        <v>Neuenbürg (Dennach)</v>
      </c>
      <c r="E36" s="303"/>
      <c r="Q36" s="282"/>
      <c r="R36" s="282"/>
      <c r="S36" s="282"/>
      <c r="T36" s="282"/>
      <c r="U36" s="282"/>
      <c r="V36" s="282"/>
      <c r="W36" s="282"/>
      <c r="Y36" s="287"/>
      <c r="Z36" s="282"/>
      <c r="AA36" s="287"/>
      <c r="AD36" s="301"/>
    </row>
    <row r="37" spans="1:31" s="285" customFormat="1">
      <c r="A37" s="281" t="s">
        <v>6</v>
      </c>
      <c r="B37" s="281"/>
      <c r="C37" s="282"/>
      <c r="D37" s="290"/>
      <c r="P37" s="304"/>
      <c r="Q37" s="304"/>
      <c r="R37" s="282"/>
      <c r="S37" s="282"/>
      <c r="T37" s="282"/>
      <c r="U37" s="282"/>
      <c r="V37" s="282"/>
      <c r="W37" s="282"/>
      <c r="Y37" s="287"/>
      <c r="Z37" s="282"/>
      <c r="AA37" s="287"/>
      <c r="AD37" s="301"/>
    </row>
    <row r="38" spans="1:31" s="285" customFormat="1">
      <c r="A38" s="281" t="s">
        <v>79</v>
      </c>
      <c r="B38" s="281"/>
      <c r="C38" s="282"/>
      <c r="D38" s="292">
        <f>Spielplan!D11</f>
        <v>0.41666666666666669</v>
      </c>
      <c r="E38" s="284"/>
      <c r="Q38" s="282"/>
      <c r="R38" s="282"/>
      <c r="S38" s="282"/>
      <c r="T38" s="282"/>
      <c r="U38" s="282"/>
      <c r="V38" s="282"/>
      <c r="W38" s="282"/>
      <c r="Y38" s="287"/>
      <c r="Z38" s="282"/>
      <c r="AA38" s="287"/>
      <c r="AD38" s="301"/>
    </row>
    <row r="39" spans="1:31" s="285" customFormat="1">
      <c r="A39" s="281" t="s">
        <v>5</v>
      </c>
      <c r="B39" s="281"/>
      <c r="C39" s="282"/>
      <c r="D39" s="285" t="s">
        <v>102</v>
      </c>
      <c r="E39" s="284"/>
      <c r="Q39" s="282"/>
      <c r="R39" s="282"/>
      <c r="S39" s="282"/>
      <c r="T39" s="282"/>
      <c r="U39" s="282"/>
      <c r="V39" s="282"/>
      <c r="W39" s="282"/>
      <c r="Y39" s="287"/>
      <c r="Z39" s="282"/>
      <c r="AA39" s="287"/>
      <c r="AD39" s="301"/>
    </row>
    <row r="40" spans="1:31" s="290" customFormat="1">
      <c r="A40" s="281" t="s">
        <v>88</v>
      </c>
      <c r="B40" s="281"/>
      <c r="C40" s="282"/>
      <c r="D40" s="282"/>
      <c r="E40" s="284"/>
      <c r="F40" s="282"/>
      <c r="G40" s="282"/>
      <c r="H40" s="282"/>
      <c r="I40" s="282"/>
      <c r="J40" s="282"/>
      <c r="K40" s="282"/>
      <c r="L40" s="282"/>
      <c r="M40" s="282"/>
      <c r="N40" s="282"/>
      <c r="O40" s="282"/>
      <c r="P40" s="282"/>
      <c r="Q40" s="287"/>
      <c r="R40" s="282"/>
      <c r="S40" s="282"/>
      <c r="T40" s="287"/>
      <c r="U40" s="287"/>
      <c r="V40" s="287"/>
      <c r="W40" s="287"/>
      <c r="Y40" s="287"/>
      <c r="Z40" s="287"/>
      <c r="AA40" s="287"/>
      <c r="AD40" s="301"/>
    </row>
    <row r="41" spans="1:31" s="290" customFormat="1">
      <c r="A41" s="281"/>
      <c r="B41" s="281"/>
      <c r="C41" s="282"/>
      <c r="D41" s="282"/>
      <c r="E41" s="284"/>
      <c r="F41" s="282"/>
      <c r="G41" s="282"/>
      <c r="H41" s="282"/>
      <c r="I41" s="282"/>
      <c r="J41" s="282"/>
      <c r="K41" s="282"/>
      <c r="L41" s="282"/>
      <c r="M41" s="282"/>
      <c r="N41" s="282"/>
      <c r="O41" s="282"/>
      <c r="P41" s="282"/>
      <c r="Q41" s="287"/>
      <c r="R41" s="282"/>
      <c r="S41" s="282"/>
      <c r="T41" s="287"/>
      <c r="U41" s="287"/>
      <c r="V41" s="287"/>
      <c r="W41" s="287"/>
      <c r="Y41" s="287"/>
      <c r="Z41" s="287"/>
      <c r="AA41" s="287"/>
      <c r="AD41" s="301"/>
    </row>
    <row r="42" spans="1:31" s="290" customFormat="1">
      <c r="A42" s="295" t="s">
        <v>397</v>
      </c>
      <c r="B42" s="295" t="s">
        <v>398</v>
      </c>
      <c r="C42" s="282" t="s">
        <v>80</v>
      </c>
      <c r="D42" s="282" t="s">
        <v>8</v>
      </c>
      <c r="E42" s="284"/>
      <c r="F42" s="285" t="s">
        <v>9</v>
      </c>
      <c r="G42" s="282"/>
      <c r="H42" s="282"/>
      <c r="I42" s="282"/>
      <c r="J42" s="282"/>
      <c r="K42" s="282"/>
      <c r="L42" s="282"/>
      <c r="M42" s="282"/>
      <c r="N42" s="282"/>
      <c r="O42" s="282"/>
      <c r="P42" s="282" t="s">
        <v>10</v>
      </c>
      <c r="Q42" s="287"/>
      <c r="R42" s="282" t="s">
        <v>99</v>
      </c>
      <c r="S42" s="282"/>
      <c r="T42" s="287"/>
      <c r="U42" s="282"/>
      <c r="V42" s="282" t="s">
        <v>100</v>
      </c>
      <c r="W42" s="282"/>
      <c r="X42" s="282"/>
      <c r="Y42" s="287"/>
      <c r="Z42" s="282" t="s">
        <v>1</v>
      </c>
      <c r="AA42" s="287"/>
      <c r="AD42" s="301">
        <v>1.7361111111111112E-2</v>
      </c>
    </row>
    <row r="43" spans="1:31" s="290" customFormat="1">
      <c r="A43" s="294"/>
      <c r="B43" s="294"/>
      <c r="C43" s="287"/>
      <c r="D43" s="282"/>
      <c r="E43" s="284"/>
      <c r="F43" s="282"/>
      <c r="G43" s="282"/>
      <c r="H43" s="282"/>
      <c r="I43" s="282"/>
      <c r="J43" s="282"/>
      <c r="K43" s="282"/>
      <c r="L43" s="282"/>
      <c r="M43" s="282"/>
      <c r="N43" s="282"/>
      <c r="O43" s="282"/>
      <c r="P43" s="282"/>
      <c r="Q43" s="282"/>
      <c r="R43" s="282"/>
      <c r="S43" s="282"/>
      <c r="T43" s="282"/>
      <c r="U43" s="282"/>
      <c r="V43" s="282"/>
      <c r="W43" s="282"/>
      <c r="Y43" s="287"/>
      <c r="Z43" s="282"/>
      <c r="AA43" s="287"/>
      <c r="AD43" s="301"/>
    </row>
    <row r="44" spans="1:31">
      <c r="A44" s="287">
        <f>'VR Gr.C'!A31+1</f>
        <v>31</v>
      </c>
      <c r="B44" s="287">
        <v>1</v>
      </c>
      <c r="C44" s="287">
        <v>1</v>
      </c>
      <c r="D44" s="293" t="str">
        <f>$D$3</f>
        <v>TV Unterhaugstett 2</v>
      </c>
      <c r="E44" s="297" t="s">
        <v>112</v>
      </c>
      <c r="F44" s="484" t="str">
        <f>$D$2</f>
        <v>TV Unterhaugstett 1</v>
      </c>
      <c r="G44" s="484"/>
      <c r="H44" s="484"/>
      <c r="I44" s="484"/>
      <c r="J44" s="484"/>
      <c r="K44" s="484"/>
      <c r="L44" s="484"/>
      <c r="M44" s="484"/>
      <c r="N44" s="484"/>
      <c r="O44" s="293"/>
      <c r="P44" s="293" t="str">
        <f>$D$5</f>
        <v>TV Waldrennach</v>
      </c>
      <c r="Q44" s="299">
        <v>2</v>
      </c>
      <c r="R44" s="287" t="s">
        <v>2</v>
      </c>
      <c r="S44" s="299">
        <v>11</v>
      </c>
      <c r="U44" s="299">
        <v>6</v>
      </c>
      <c r="V44" s="287" t="s">
        <v>2</v>
      </c>
      <c r="W44" s="299">
        <v>11</v>
      </c>
      <c r="Y44" s="287">
        <f>IF($Q44&gt;$S44,(IF($U44&gt;$W44,2,1)),(IF($U44&gt;$W44,1,0)))</f>
        <v>0</v>
      </c>
      <c r="Z44" s="287" t="s">
        <v>2</v>
      </c>
      <c r="AA44" s="287">
        <f>IF($Q44&lt;$S44,(IF($U44&lt;$W44,2,1)),(IF($U44&lt;$W44,1,0)))</f>
        <v>2</v>
      </c>
      <c r="AC44" s="300">
        <f>$D$35</f>
        <v>43786</v>
      </c>
      <c r="AD44" s="301">
        <f>D38</f>
        <v>0.41666666666666669</v>
      </c>
      <c r="AE44" s="288" t="str">
        <f>$D$36</f>
        <v>Neuenbürg (Dennach)</v>
      </c>
    </row>
    <row r="45" spans="1:31">
      <c r="A45" s="287">
        <f>A44+1</f>
        <v>32</v>
      </c>
      <c r="B45" s="287">
        <v>2</v>
      </c>
      <c r="C45" s="287">
        <v>1</v>
      </c>
      <c r="D45" s="293" t="str">
        <f>$D$4</f>
        <v>TSV Dennach</v>
      </c>
      <c r="E45" s="297" t="s">
        <v>112</v>
      </c>
      <c r="F45" s="484" t="str">
        <f>$D$6</f>
        <v>TSV Gärtringen</v>
      </c>
      <c r="G45" s="484"/>
      <c r="H45" s="484"/>
      <c r="I45" s="484"/>
      <c r="J45" s="484"/>
      <c r="K45" s="484"/>
      <c r="L45" s="484"/>
      <c r="M45" s="484"/>
      <c r="N45" s="484"/>
      <c r="O45" s="293"/>
      <c r="P45" s="293" t="str">
        <f>$D$2</f>
        <v>TV Unterhaugstett 1</v>
      </c>
      <c r="Q45" s="299">
        <v>11</v>
      </c>
      <c r="R45" s="287" t="s">
        <v>2</v>
      </c>
      <c r="S45" s="299">
        <v>7</v>
      </c>
      <c r="U45" s="299">
        <v>8</v>
      </c>
      <c r="V45" s="287" t="s">
        <v>2</v>
      </c>
      <c r="W45" s="299">
        <v>11</v>
      </c>
      <c r="Y45" s="287">
        <f>IF($Q45&gt;$S45,(IF($U45&gt;$W45,2,1)),(IF($U45&gt;$W45,1,0)))</f>
        <v>1</v>
      </c>
      <c r="Z45" s="287" t="s">
        <v>2</v>
      </c>
      <c r="AA45" s="287">
        <f>IF($Q45&lt;$S45,(IF($U45&lt;$W45,2,1)),(IF($U45&lt;$W45,1,0)))</f>
        <v>1</v>
      </c>
      <c r="AC45" s="300">
        <f t="shared" ref="AC45:AC57" si="9">$D$35</f>
        <v>43786</v>
      </c>
      <c r="AD45" s="301">
        <f>AD44+$AD$16</f>
        <v>0.43402777777777779</v>
      </c>
      <c r="AE45" s="288" t="str">
        <f t="shared" ref="AE45:AE57" si="10">$D$36</f>
        <v>Neuenbürg (Dennach)</v>
      </c>
    </row>
    <row r="46" spans="1:31">
      <c r="A46" s="287"/>
      <c r="B46" s="287"/>
      <c r="D46" s="293"/>
      <c r="F46" s="293"/>
      <c r="G46" s="293"/>
      <c r="H46" s="293"/>
      <c r="I46" s="293"/>
      <c r="J46" s="293"/>
      <c r="K46" s="293"/>
      <c r="L46" s="293"/>
      <c r="M46" s="293"/>
      <c r="N46" s="293"/>
      <c r="O46" s="293"/>
      <c r="P46" s="293"/>
      <c r="AC46" s="300"/>
    </row>
    <row r="47" spans="1:31">
      <c r="A47" s="287">
        <f>A45+1</f>
        <v>33</v>
      </c>
      <c r="B47" s="287">
        <v>3</v>
      </c>
      <c r="C47" s="287">
        <v>1</v>
      </c>
      <c r="D47" s="293" t="str">
        <f>$D$5</f>
        <v>TV Waldrennach</v>
      </c>
      <c r="E47" s="297" t="s">
        <v>112</v>
      </c>
      <c r="F47" s="484" t="str">
        <f>$D$3</f>
        <v>TV Unterhaugstett 2</v>
      </c>
      <c r="G47" s="484"/>
      <c r="H47" s="484"/>
      <c r="I47" s="484"/>
      <c r="J47" s="484"/>
      <c r="K47" s="484"/>
      <c r="L47" s="484"/>
      <c r="M47" s="484"/>
      <c r="N47" s="484"/>
      <c r="O47" s="293"/>
      <c r="P47" s="293" t="str">
        <f>$D$6</f>
        <v>TSV Gärtringen</v>
      </c>
      <c r="Q47" s="299">
        <v>6</v>
      </c>
      <c r="R47" s="287" t="s">
        <v>2</v>
      </c>
      <c r="S47" s="299">
        <v>11</v>
      </c>
      <c r="U47" s="299">
        <v>2</v>
      </c>
      <c r="V47" s="287" t="s">
        <v>2</v>
      </c>
      <c r="W47" s="299">
        <v>11</v>
      </c>
      <c r="Y47" s="287">
        <f>IF($Q47&gt;$S47,(IF($U47&gt;$W47,2,1)),(IF($U47&gt;$W47,1,0)))</f>
        <v>0</v>
      </c>
      <c r="Z47" s="287" t="s">
        <v>2</v>
      </c>
      <c r="AA47" s="287">
        <f>IF($Q47&lt;$S47,(IF($U47&lt;$W47,2,1)),(IF($U47&lt;$W47,1,0)))</f>
        <v>2</v>
      </c>
      <c r="AC47" s="300">
        <f t="shared" si="9"/>
        <v>43786</v>
      </c>
      <c r="AD47" s="301">
        <f>AD45+$AD$16</f>
        <v>0.4513888888888889</v>
      </c>
      <c r="AE47" s="288" t="str">
        <f t="shared" si="10"/>
        <v>Neuenbürg (Dennach)</v>
      </c>
    </row>
    <row r="48" spans="1:31">
      <c r="A48" s="287">
        <f t="shared" ref="A48" si="11">A47+1</f>
        <v>34</v>
      </c>
      <c r="B48" s="287">
        <v>4</v>
      </c>
      <c r="C48" s="287">
        <v>1</v>
      </c>
      <c r="D48" s="293" t="str">
        <f>$D$4</f>
        <v>TSV Dennach</v>
      </c>
      <c r="E48" s="297" t="s">
        <v>112</v>
      </c>
      <c r="F48" s="484" t="str">
        <f>$D$2</f>
        <v>TV Unterhaugstett 1</v>
      </c>
      <c r="G48" s="484"/>
      <c r="H48" s="484"/>
      <c r="I48" s="484"/>
      <c r="J48" s="484"/>
      <c r="K48" s="484"/>
      <c r="L48" s="484"/>
      <c r="M48" s="484"/>
      <c r="N48" s="484"/>
      <c r="O48" s="293"/>
      <c r="P48" s="293" t="str">
        <f>$D$3</f>
        <v>TV Unterhaugstett 2</v>
      </c>
      <c r="Q48" s="299">
        <v>5</v>
      </c>
      <c r="R48" s="287" t="s">
        <v>2</v>
      </c>
      <c r="S48" s="299">
        <v>11</v>
      </c>
      <c r="U48" s="299">
        <v>3</v>
      </c>
      <c r="V48" s="287" t="s">
        <v>2</v>
      </c>
      <c r="W48" s="299">
        <v>11</v>
      </c>
      <c r="Y48" s="287">
        <f>IF($Q48&gt;$S48,(IF($U48&gt;$W48,2,1)),(IF($U48&gt;$W48,1,0)))</f>
        <v>0</v>
      </c>
      <c r="Z48" s="287" t="s">
        <v>2</v>
      </c>
      <c r="AA48" s="287">
        <f>IF($Q48&lt;$S48,(IF($U48&lt;$W48,2,1)),(IF($U48&lt;$W48,1,0)))</f>
        <v>2</v>
      </c>
      <c r="AC48" s="300">
        <f t="shared" si="9"/>
        <v>43786</v>
      </c>
      <c r="AD48" s="301">
        <f>AD47+$AD$16</f>
        <v>0.46875</v>
      </c>
      <c r="AE48" s="288" t="str">
        <f t="shared" si="10"/>
        <v>Neuenbürg (Dennach)</v>
      </c>
    </row>
    <row r="49" spans="1:31">
      <c r="A49" s="287"/>
      <c r="B49" s="287"/>
      <c r="D49" s="293"/>
      <c r="F49" s="293"/>
      <c r="G49" s="293"/>
      <c r="H49" s="293"/>
      <c r="I49" s="293"/>
      <c r="J49" s="293"/>
      <c r="K49" s="293"/>
      <c r="L49" s="293"/>
      <c r="M49" s="293"/>
      <c r="N49" s="293"/>
      <c r="O49" s="293"/>
      <c r="P49" s="293"/>
      <c r="AC49" s="300"/>
    </row>
    <row r="50" spans="1:31">
      <c r="A50" s="287">
        <f t="shared" ref="A50" si="12">A48+1</f>
        <v>35</v>
      </c>
      <c r="B50" s="287">
        <v>5</v>
      </c>
      <c r="C50" s="287">
        <v>1</v>
      </c>
      <c r="D50" s="293" t="str">
        <f>$D$6</f>
        <v>TSV Gärtringen</v>
      </c>
      <c r="E50" s="297" t="s">
        <v>112</v>
      </c>
      <c r="F50" s="484" t="str">
        <f>$D$5</f>
        <v>TV Waldrennach</v>
      </c>
      <c r="G50" s="484"/>
      <c r="H50" s="484"/>
      <c r="I50" s="484"/>
      <c r="J50" s="484"/>
      <c r="K50" s="484"/>
      <c r="L50" s="484"/>
      <c r="M50" s="484"/>
      <c r="N50" s="484"/>
      <c r="O50" s="293"/>
      <c r="P50" s="293" t="str">
        <f>T(D4)</f>
        <v>TSV Dennach</v>
      </c>
      <c r="Q50" s="299">
        <v>11</v>
      </c>
      <c r="R50" s="287" t="s">
        <v>2</v>
      </c>
      <c r="S50" s="299">
        <v>7</v>
      </c>
      <c r="U50" s="299">
        <v>11</v>
      </c>
      <c r="V50" s="287" t="s">
        <v>2</v>
      </c>
      <c r="W50" s="299">
        <v>9</v>
      </c>
      <c r="Y50" s="287">
        <f>IF($Q50&gt;$S50,(IF($U50&gt;$W50,2,1)),(IF($U50&gt;$W50,1,0)))</f>
        <v>2</v>
      </c>
      <c r="Z50" s="287" t="s">
        <v>2</v>
      </c>
      <c r="AA50" s="287">
        <f>IF($Q50&lt;$S50,(IF($U50&lt;$W50,2,1)),(IF($U50&lt;$W50,1,0)))</f>
        <v>0</v>
      </c>
      <c r="AC50" s="300">
        <f t="shared" si="9"/>
        <v>43786</v>
      </c>
      <c r="AD50" s="301">
        <f>AD48+$AD$16</f>
        <v>0.4861111111111111</v>
      </c>
      <c r="AE50" s="288" t="str">
        <f t="shared" si="10"/>
        <v>Neuenbürg (Dennach)</v>
      </c>
    </row>
    <row r="51" spans="1:31">
      <c r="A51" s="287">
        <f t="shared" ref="A51" si="13">A50+1</f>
        <v>36</v>
      </c>
      <c r="B51" s="287">
        <v>6</v>
      </c>
      <c r="C51" s="287">
        <v>1</v>
      </c>
      <c r="D51" s="293" t="str">
        <f>$D$4</f>
        <v>TSV Dennach</v>
      </c>
      <c r="E51" s="297" t="s">
        <v>112</v>
      </c>
      <c r="F51" s="484" t="str">
        <f>$D$3</f>
        <v>TV Unterhaugstett 2</v>
      </c>
      <c r="G51" s="484"/>
      <c r="H51" s="484"/>
      <c r="I51" s="484"/>
      <c r="J51" s="484"/>
      <c r="K51" s="484"/>
      <c r="L51" s="484"/>
      <c r="M51" s="484"/>
      <c r="N51" s="484"/>
      <c r="O51" s="293"/>
      <c r="P51" s="293" t="str">
        <f>$D$5</f>
        <v>TV Waldrennach</v>
      </c>
      <c r="Q51" s="299">
        <v>7</v>
      </c>
      <c r="R51" s="287" t="s">
        <v>2</v>
      </c>
      <c r="S51" s="299">
        <v>11</v>
      </c>
      <c r="U51" s="299">
        <v>8</v>
      </c>
      <c r="V51" s="287" t="s">
        <v>2</v>
      </c>
      <c r="W51" s="299">
        <v>11</v>
      </c>
      <c r="Y51" s="287">
        <f>IF($Q51&gt;$S51,(IF($U51&gt;$W51,2,1)),(IF($U51&gt;$W51,1,0)))</f>
        <v>0</v>
      </c>
      <c r="Z51" s="287" t="s">
        <v>2</v>
      </c>
      <c r="AA51" s="287">
        <f>IF($Q51&lt;$S51,(IF($U51&lt;$W51,2,1)),(IF($U51&lt;$W51,1,0)))</f>
        <v>2</v>
      </c>
      <c r="AC51" s="300">
        <f t="shared" si="9"/>
        <v>43786</v>
      </c>
      <c r="AD51" s="301">
        <f>AD50+$AD$16</f>
        <v>0.50347222222222221</v>
      </c>
      <c r="AE51" s="288" t="str">
        <f t="shared" si="10"/>
        <v>Neuenbürg (Dennach)</v>
      </c>
    </row>
    <row r="52" spans="1:31">
      <c r="A52" s="287"/>
      <c r="B52" s="287"/>
      <c r="D52" s="293"/>
      <c r="F52" s="293"/>
      <c r="G52" s="293"/>
      <c r="H52" s="293"/>
      <c r="I52" s="293"/>
      <c r="J52" s="293"/>
      <c r="K52" s="293"/>
      <c r="L52" s="293"/>
      <c r="M52" s="293"/>
      <c r="N52" s="293"/>
      <c r="AC52" s="300"/>
    </row>
    <row r="53" spans="1:31">
      <c r="A53" s="287">
        <f t="shared" ref="A53" si="14">A51+1</f>
        <v>37</v>
      </c>
      <c r="B53" s="287">
        <v>7</v>
      </c>
      <c r="C53" s="287">
        <v>1</v>
      </c>
      <c r="D53" s="293" t="str">
        <f>$D$6</f>
        <v>TSV Gärtringen</v>
      </c>
      <c r="E53" s="297" t="s">
        <v>112</v>
      </c>
      <c r="F53" s="484" t="str">
        <f>$D$2</f>
        <v>TV Unterhaugstett 1</v>
      </c>
      <c r="G53" s="484"/>
      <c r="H53" s="484"/>
      <c r="I53" s="484"/>
      <c r="J53" s="484"/>
      <c r="K53" s="484"/>
      <c r="L53" s="484"/>
      <c r="M53" s="484"/>
      <c r="N53" s="484"/>
      <c r="O53" s="293"/>
      <c r="P53" s="293" t="str">
        <f>$D$3</f>
        <v>TV Unterhaugstett 2</v>
      </c>
      <c r="Q53" s="299">
        <v>7</v>
      </c>
      <c r="R53" s="287" t="s">
        <v>2</v>
      </c>
      <c r="S53" s="299">
        <v>11</v>
      </c>
      <c r="T53" s="282"/>
      <c r="U53" s="299">
        <v>2</v>
      </c>
      <c r="V53" s="287" t="s">
        <v>2</v>
      </c>
      <c r="W53" s="299">
        <v>11</v>
      </c>
      <c r="Y53" s="287">
        <f>IF($Q53&gt;$S53,(IF($U53&gt;$W53,2,1)),(IF($U53&gt;$W53,1,0)))</f>
        <v>0</v>
      </c>
      <c r="Z53" s="287" t="s">
        <v>2</v>
      </c>
      <c r="AA53" s="287">
        <f>IF($Q53&lt;$S53,(IF($U53&lt;$W53,2,1)),(IF($U53&lt;$W53,1,0)))</f>
        <v>2</v>
      </c>
      <c r="AC53" s="300">
        <f t="shared" si="9"/>
        <v>43786</v>
      </c>
      <c r="AD53" s="301">
        <f>AD51+$AD$16</f>
        <v>0.52083333333333337</v>
      </c>
      <c r="AE53" s="288" t="str">
        <f t="shared" si="10"/>
        <v>Neuenbürg (Dennach)</v>
      </c>
    </row>
    <row r="54" spans="1:31">
      <c r="A54" s="287">
        <f t="shared" ref="A54" si="15">A53+1</f>
        <v>38</v>
      </c>
      <c r="B54" s="287">
        <v>8</v>
      </c>
      <c r="C54" s="287">
        <v>1</v>
      </c>
      <c r="D54" s="293" t="str">
        <f>$D$5</f>
        <v>TV Waldrennach</v>
      </c>
      <c r="E54" s="297" t="s">
        <v>112</v>
      </c>
      <c r="F54" s="484" t="str">
        <f>$D$4</f>
        <v>TSV Dennach</v>
      </c>
      <c r="G54" s="484"/>
      <c r="H54" s="484"/>
      <c r="I54" s="484"/>
      <c r="J54" s="484"/>
      <c r="K54" s="484"/>
      <c r="L54" s="484"/>
      <c r="M54" s="484"/>
      <c r="N54" s="484"/>
      <c r="O54" s="293"/>
      <c r="P54" s="293" t="str">
        <f>$D$2</f>
        <v>TV Unterhaugstett 1</v>
      </c>
      <c r="Q54" s="299">
        <v>11</v>
      </c>
      <c r="R54" s="287" t="s">
        <v>2</v>
      </c>
      <c r="S54" s="299">
        <v>7</v>
      </c>
      <c r="U54" s="299">
        <v>6</v>
      </c>
      <c r="V54" s="287" t="s">
        <v>2</v>
      </c>
      <c r="W54" s="299">
        <v>11</v>
      </c>
      <c r="Y54" s="287">
        <f>IF($Q54&gt;$S54,(IF($U54&gt;$W54,2,1)),(IF($U54&gt;$W54,1,0)))</f>
        <v>1</v>
      </c>
      <c r="Z54" s="287" t="s">
        <v>2</v>
      </c>
      <c r="AA54" s="287">
        <f>IF($Q54&lt;$S54,(IF($U54&lt;$W54,2,1)),(IF($U54&lt;$W54,1,0)))</f>
        <v>1</v>
      </c>
      <c r="AC54" s="300">
        <f t="shared" si="9"/>
        <v>43786</v>
      </c>
      <c r="AD54" s="301">
        <f>AD53+$AD$16</f>
        <v>0.53819444444444453</v>
      </c>
      <c r="AE54" s="288" t="str">
        <f t="shared" si="10"/>
        <v>Neuenbürg (Dennach)</v>
      </c>
    </row>
    <row r="55" spans="1:31">
      <c r="A55" s="287"/>
      <c r="B55" s="287"/>
      <c r="D55" s="293"/>
      <c r="F55" s="293"/>
      <c r="G55" s="293"/>
      <c r="H55" s="293"/>
      <c r="I55" s="293"/>
      <c r="J55" s="293"/>
      <c r="K55" s="293"/>
      <c r="L55" s="293"/>
      <c r="M55" s="293"/>
      <c r="N55" s="293"/>
      <c r="O55" s="293"/>
      <c r="P55" s="293"/>
      <c r="AC55" s="300"/>
    </row>
    <row r="56" spans="1:31">
      <c r="A56" s="287">
        <f t="shared" ref="A56" si="16">A54+1</f>
        <v>39</v>
      </c>
      <c r="B56" s="287">
        <v>9</v>
      </c>
      <c r="C56" s="287">
        <v>1</v>
      </c>
      <c r="D56" s="293" t="str">
        <f>$D$6</f>
        <v>TSV Gärtringen</v>
      </c>
      <c r="E56" s="297" t="s">
        <v>112</v>
      </c>
      <c r="F56" s="484" t="str">
        <f>$D$3</f>
        <v>TV Unterhaugstett 2</v>
      </c>
      <c r="G56" s="484"/>
      <c r="H56" s="484"/>
      <c r="I56" s="484"/>
      <c r="J56" s="484"/>
      <c r="K56" s="484"/>
      <c r="L56" s="484"/>
      <c r="M56" s="484"/>
      <c r="N56" s="484"/>
      <c r="O56" s="293"/>
      <c r="P56" s="293" t="str">
        <f>$D$4</f>
        <v>TSV Dennach</v>
      </c>
      <c r="Q56" s="299">
        <v>3</v>
      </c>
      <c r="R56" s="287" t="s">
        <v>2</v>
      </c>
      <c r="S56" s="299">
        <v>11</v>
      </c>
      <c r="U56" s="299">
        <v>5</v>
      </c>
      <c r="V56" s="287" t="s">
        <v>2</v>
      </c>
      <c r="W56" s="299">
        <v>11</v>
      </c>
      <c r="Y56" s="287">
        <f>IF($Q56&gt;$S56,(IF($U56&gt;$W56,2,1)),(IF($U56&gt;$W56,1,0)))</f>
        <v>0</v>
      </c>
      <c r="Z56" s="287" t="s">
        <v>2</v>
      </c>
      <c r="AA56" s="287">
        <f>IF($Q56&lt;$S56,(IF($U56&lt;$W56,2,1)),(IF($U56&lt;$W56,1,0)))</f>
        <v>2</v>
      </c>
      <c r="AC56" s="300">
        <f t="shared" si="9"/>
        <v>43786</v>
      </c>
      <c r="AD56" s="301">
        <f>AD54+$AD$16</f>
        <v>0.55555555555555569</v>
      </c>
      <c r="AE56" s="288" t="str">
        <f t="shared" si="10"/>
        <v>Neuenbürg (Dennach)</v>
      </c>
    </row>
    <row r="57" spans="1:31" s="287" customFormat="1">
      <c r="A57" s="287">
        <f t="shared" ref="A57" si="17">A56+1</f>
        <v>40</v>
      </c>
      <c r="B57" s="287">
        <v>10</v>
      </c>
      <c r="C57" s="287">
        <v>1</v>
      </c>
      <c r="D57" s="293" t="str">
        <f>$D$5</f>
        <v>TV Waldrennach</v>
      </c>
      <c r="E57" s="297" t="s">
        <v>112</v>
      </c>
      <c r="F57" s="484" t="str">
        <f>$D$2</f>
        <v>TV Unterhaugstett 1</v>
      </c>
      <c r="G57" s="484"/>
      <c r="H57" s="484"/>
      <c r="I57" s="484"/>
      <c r="J57" s="484"/>
      <c r="K57" s="484"/>
      <c r="L57" s="484"/>
      <c r="M57" s="484"/>
      <c r="N57" s="484"/>
      <c r="O57" s="293"/>
      <c r="P57" s="293" t="str">
        <f>$D$6</f>
        <v>TSV Gärtringen</v>
      </c>
      <c r="Q57" s="299">
        <v>7</v>
      </c>
      <c r="R57" s="287" t="s">
        <v>2</v>
      </c>
      <c r="S57" s="299">
        <v>11</v>
      </c>
      <c r="U57" s="299">
        <v>5</v>
      </c>
      <c r="V57" s="287" t="s">
        <v>2</v>
      </c>
      <c r="W57" s="299">
        <v>11</v>
      </c>
      <c r="Y57" s="287">
        <f>IF($Q57&gt;$S57,(IF($U57&gt;$W57,2,1)),(IF($U57&gt;$W57,1,0)))</f>
        <v>0</v>
      </c>
      <c r="Z57" s="287" t="s">
        <v>2</v>
      </c>
      <c r="AA57" s="287">
        <f>IF($Q57&lt;$S57,(IF($U57&lt;$W57,2,1)),(IF($U57&lt;$W57,1,0)))</f>
        <v>2</v>
      </c>
      <c r="AC57" s="300">
        <f t="shared" si="9"/>
        <v>43786</v>
      </c>
      <c r="AD57" s="301">
        <f>AD56+$AD$16</f>
        <v>0.57291666666666685</v>
      </c>
      <c r="AE57" s="288" t="str">
        <f t="shared" si="10"/>
        <v>Neuenbürg (Dennach)</v>
      </c>
    </row>
    <row r="58" spans="1:31">
      <c r="A58" s="294"/>
      <c r="B58" s="294"/>
      <c r="D58" s="293"/>
      <c r="F58" s="293"/>
      <c r="G58" s="293"/>
      <c r="H58" s="293"/>
      <c r="I58" s="293"/>
      <c r="J58" s="293"/>
      <c r="K58" s="293"/>
      <c r="L58" s="293"/>
      <c r="M58" s="293"/>
      <c r="N58" s="293"/>
      <c r="O58" s="293"/>
      <c r="P58" s="293"/>
    </row>
    <row r="59" spans="1:31">
      <c r="A59" s="305" t="s">
        <v>95</v>
      </c>
      <c r="B59" s="305"/>
      <c r="D59" s="293"/>
      <c r="F59" s="293"/>
      <c r="G59" s="293"/>
      <c r="H59" s="293"/>
      <c r="I59" s="293"/>
      <c r="J59" s="293"/>
      <c r="K59" s="293"/>
      <c r="L59" s="293"/>
      <c r="M59" s="293"/>
      <c r="N59" s="293"/>
      <c r="O59" s="293"/>
      <c r="P59" s="293"/>
      <c r="R59" s="287" t="s">
        <v>0</v>
      </c>
      <c r="V59" s="287" t="s">
        <v>399</v>
      </c>
      <c r="X59" s="287"/>
      <c r="Z59" s="287" t="s">
        <v>1</v>
      </c>
      <c r="AB59" s="287"/>
      <c r="AC59" s="287"/>
      <c r="AE59" s="287"/>
    </row>
    <row r="60" spans="1:31">
      <c r="C60" s="287" t="s">
        <v>31</v>
      </c>
      <c r="D60" s="288" t="str">
        <f>T(D2)</f>
        <v>TV Unterhaugstett 1</v>
      </c>
      <c r="E60" s="306"/>
      <c r="F60" s="307">
        <f>Y18</f>
        <v>2</v>
      </c>
      <c r="G60" s="307">
        <f>Y21</f>
        <v>2</v>
      </c>
      <c r="H60" s="307">
        <f>Y25</f>
        <v>2</v>
      </c>
      <c r="I60" s="307">
        <f>Y30</f>
        <v>2</v>
      </c>
      <c r="J60" s="307">
        <f>AA44</f>
        <v>2</v>
      </c>
      <c r="K60" s="307">
        <f>AA48</f>
        <v>2</v>
      </c>
      <c r="L60" s="307">
        <f>AA53</f>
        <v>2</v>
      </c>
      <c r="M60" s="307">
        <f>AA57</f>
        <v>2</v>
      </c>
      <c r="N60" s="287"/>
      <c r="O60" s="287"/>
      <c r="P60" s="287"/>
      <c r="Q60" s="287">
        <f>Q18+U18+Q21+U21+Q25+U25+Q30+U30+S44+W44+S48+W48+S53+W53+S57+W57</f>
        <v>176</v>
      </c>
      <c r="R60" s="287" t="s">
        <v>2</v>
      </c>
      <c r="S60" s="287">
        <f>S18+W18+S21+W21+S25+W25+S30+W30+Q44+U44+Q48+U48+Q53+U53+Q57+U57</f>
        <v>67</v>
      </c>
      <c r="U60" s="287">
        <f>Y18+Y21+Y25+Y30+AA44+AA48+AA53+AA57</f>
        <v>16</v>
      </c>
      <c r="V60" s="287" t="s">
        <v>2</v>
      </c>
      <c r="W60" s="287">
        <f>AA18+AA21+AA25+AA30+Y44+Y48+Y53+Y57</f>
        <v>0</v>
      </c>
      <c r="X60" s="287"/>
      <c r="Y60" s="287">
        <f>U60</f>
        <v>16</v>
      </c>
      <c r="Z60" s="287" t="s">
        <v>2</v>
      </c>
      <c r="AA60" s="287">
        <f>W60</f>
        <v>0</v>
      </c>
      <c r="AB60" s="287"/>
      <c r="AC60" s="287"/>
      <c r="AE60" s="287"/>
    </row>
    <row r="61" spans="1:31">
      <c r="A61" s="294"/>
      <c r="B61" s="294"/>
      <c r="C61" s="287" t="s">
        <v>32</v>
      </c>
      <c r="D61" s="293" t="str">
        <f>T(D3)</f>
        <v>TV Unterhaugstett 2</v>
      </c>
      <c r="E61" s="306"/>
      <c r="F61" s="307">
        <f>AA18</f>
        <v>0</v>
      </c>
      <c r="G61" s="307">
        <f>Y22</f>
        <v>1</v>
      </c>
      <c r="H61" s="307">
        <f>Y27</f>
        <v>1</v>
      </c>
      <c r="I61" s="307">
        <f>Y31</f>
        <v>0</v>
      </c>
      <c r="J61" s="307">
        <f>Y44</f>
        <v>0</v>
      </c>
      <c r="K61" s="307">
        <f>AA47</f>
        <v>2</v>
      </c>
      <c r="L61" s="307">
        <f>AA51</f>
        <v>2</v>
      </c>
      <c r="M61" s="307">
        <f>AA56</f>
        <v>2</v>
      </c>
      <c r="N61" s="287"/>
      <c r="O61" s="287"/>
      <c r="P61" s="287"/>
      <c r="Q61" s="287">
        <f>S18+W18+Q22+U22+Q27+U27+Q31+U31+Q44+U44+S47+W47+S51+W51+S56+W56</f>
        <v>129</v>
      </c>
      <c r="R61" s="287" t="s">
        <v>2</v>
      </c>
      <c r="S61" s="287">
        <f>Q18+U18+S22+W22+S27+W27+S31+W31+S44+W44+Q47+U47+Q51+U51+Q56+U56</f>
        <v>135</v>
      </c>
      <c r="T61" s="282"/>
      <c r="U61" s="287">
        <f>AA18+Y22+Y27+Y31+Y44+AA47+AA51+AA56</f>
        <v>8</v>
      </c>
      <c r="V61" s="287" t="s">
        <v>2</v>
      </c>
      <c r="W61" s="287">
        <f>Y18+AA22+AA27+AA31+AA44+Y47+Y51+Y56</f>
        <v>8</v>
      </c>
      <c r="X61" s="287"/>
      <c r="Y61" s="287">
        <f t="shared" ref="Y61:Y64" si="18">U61</f>
        <v>8</v>
      </c>
      <c r="Z61" s="287" t="s">
        <v>2</v>
      </c>
      <c r="AA61" s="287">
        <f t="shared" ref="AA61:AA64" si="19">W61</f>
        <v>8</v>
      </c>
      <c r="AB61" s="287"/>
      <c r="AC61" s="287"/>
      <c r="AE61" s="287"/>
    </row>
    <row r="62" spans="1:31">
      <c r="A62" s="294"/>
      <c r="B62" s="294"/>
      <c r="C62" s="287" t="s">
        <v>37</v>
      </c>
      <c r="D62" s="293" t="str">
        <f>T(D4)</f>
        <v>TSV Dennach</v>
      </c>
      <c r="E62" s="306"/>
      <c r="F62" s="307">
        <f>Y19</f>
        <v>2</v>
      </c>
      <c r="G62" s="307">
        <f>AA22</f>
        <v>1</v>
      </c>
      <c r="H62" s="307">
        <f>AA25</f>
        <v>0</v>
      </c>
      <c r="I62" s="307">
        <f>AA30</f>
        <v>0</v>
      </c>
      <c r="J62" s="307">
        <f>Y45</f>
        <v>1</v>
      </c>
      <c r="K62" s="307">
        <f>Y48</f>
        <v>0</v>
      </c>
      <c r="L62" s="307">
        <f>Y51</f>
        <v>0</v>
      </c>
      <c r="M62" s="307">
        <f>AA54</f>
        <v>1</v>
      </c>
      <c r="N62" s="287"/>
      <c r="O62" s="287"/>
      <c r="P62" s="287"/>
      <c r="Q62" s="287">
        <f>Q19+U19+S22+W22+S25+W25+S28+W28+Q45+U45+Q48+U48+Q51+U51+S54+W54</f>
        <v>138</v>
      </c>
      <c r="R62" s="287" t="s">
        <v>2</v>
      </c>
      <c r="S62" s="287">
        <f>S19+W19+Q22+U22+Q25+U25+Q28+U28+S45+W45+S48+W48+S51+W51+Q54+U54</f>
        <v>156</v>
      </c>
      <c r="U62" s="287">
        <f>Y19+AA22+AA25+AA28+Y45+Y48+Y51+AA54</f>
        <v>7</v>
      </c>
      <c r="V62" s="287" t="s">
        <v>2</v>
      </c>
      <c r="W62" s="287">
        <f>AA19+Y22+Y25+Y28+AA45+AA48+AA51+Y54</f>
        <v>9</v>
      </c>
      <c r="X62" s="287"/>
      <c r="Y62" s="287">
        <f t="shared" si="18"/>
        <v>7</v>
      </c>
      <c r="Z62" s="287" t="s">
        <v>2</v>
      </c>
      <c r="AA62" s="287">
        <f t="shared" si="19"/>
        <v>9</v>
      </c>
      <c r="AB62" s="287"/>
      <c r="AC62" s="287"/>
      <c r="AE62" s="287"/>
    </row>
    <row r="63" spans="1:31">
      <c r="A63" s="294"/>
      <c r="B63" s="294"/>
      <c r="C63" s="287" t="s">
        <v>47</v>
      </c>
      <c r="D63" s="293" t="str">
        <f>T(D5)</f>
        <v>TV Waldrennach</v>
      </c>
      <c r="E63" s="306"/>
      <c r="F63" s="307">
        <f>AA19</f>
        <v>0</v>
      </c>
      <c r="G63" s="307">
        <f>Y24</f>
        <v>0</v>
      </c>
      <c r="H63" s="307">
        <f>AA27</f>
        <v>1</v>
      </c>
      <c r="I63" s="307">
        <f>AA30</f>
        <v>0</v>
      </c>
      <c r="J63" s="307">
        <f>Y47</f>
        <v>0</v>
      </c>
      <c r="K63" s="308">
        <f>AA50</f>
        <v>0</v>
      </c>
      <c r="L63" s="308">
        <f>Y54</f>
        <v>1</v>
      </c>
      <c r="M63" s="307">
        <f>Y57</f>
        <v>0</v>
      </c>
      <c r="N63" s="287"/>
      <c r="O63" s="287"/>
      <c r="P63" s="287"/>
      <c r="Q63" s="287">
        <f>S19+W19+Q24+U24+S27+W27+S30+W30+Q47+U47+S50+W50+Q54+U54+Q57+U57</f>
        <v>112</v>
      </c>
      <c r="R63" s="287" t="s">
        <v>2</v>
      </c>
      <c r="S63" s="287">
        <f>Q19+U19+S24+W24+Q27+U27+Q30+U30+S47+W47+Q50+U50+S54+W54+S57+W57</f>
        <v>174</v>
      </c>
      <c r="U63" s="287">
        <f>AA19+Y24+AA27+AA30+Y47+AA50+Y54+Y57</f>
        <v>2</v>
      </c>
      <c r="V63" s="287" t="s">
        <v>2</v>
      </c>
      <c r="W63" s="287">
        <f>Y19+AA24+Y27+Y30+AA47+Y50+AA54+AA57</f>
        <v>14</v>
      </c>
      <c r="X63" s="287"/>
      <c r="Y63" s="287">
        <f t="shared" si="18"/>
        <v>2</v>
      </c>
      <c r="Z63" s="287" t="s">
        <v>2</v>
      </c>
      <c r="AA63" s="287">
        <f t="shared" si="19"/>
        <v>14</v>
      </c>
      <c r="AB63" s="287"/>
      <c r="AC63" s="287"/>
      <c r="AE63" s="287"/>
    </row>
    <row r="64" spans="1:31">
      <c r="C64" s="287" t="s">
        <v>42</v>
      </c>
      <c r="D64" s="288" t="str">
        <f>T(D6)</f>
        <v>TSV Gärtringen</v>
      </c>
      <c r="E64" s="306"/>
      <c r="F64" s="307">
        <f>AA21</f>
        <v>0</v>
      </c>
      <c r="G64" s="307">
        <f>AA24</f>
        <v>2</v>
      </c>
      <c r="H64" s="307">
        <f>Y28</f>
        <v>0</v>
      </c>
      <c r="I64" s="307">
        <f>AA31</f>
        <v>2</v>
      </c>
      <c r="J64" s="307">
        <f>AA45</f>
        <v>1</v>
      </c>
      <c r="K64" s="307">
        <f>Y50</f>
        <v>2</v>
      </c>
      <c r="L64" s="307">
        <f>Y53</f>
        <v>0</v>
      </c>
      <c r="M64" s="307">
        <f>Y56</f>
        <v>0</v>
      </c>
      <c r="N64" s="287"/>
      <c r="O64" s="287"/>
      <c r="P64" s="287"/>
      <c r="Q64" s="287">
        <f>S21+W21+S24+W24+Q28+U28+S31+W31+S45+W45+Q50+U50+Q53+U53+Q56+U56</f>
        <v>135</v>
      </c>
      <c r="R64" s="287" t="s">
        <v>2</v>
      </c>
      <c r="S64" s="287">
        <f>Q21+U21+Q24+U24+S28+W28+Q31+U31+Q45+U45+S50+W50+S53+W53+S56+W56</f>
        <v>158</v>
      </c>
      <c r="U64" s="287">
        <f>AA21+AA24+Y28+AA31+AA45+Y50+Y53+Y56</f>
        <v>7</v>
      </c>
      <c r="V64" s="287" t="s">
        <v>2</v>
      </c>
      <c r="W64" s="287">
        <f>Y21+Y24+AA28+Y31+Y45+AA50+AA53+AA56</f>
        <v>9</v>
      </c>
      <c r="X64" s="287"/>
      <c r="Y64" s="287">
        <f t="shared" si="18"/>
        <v>7</v>
      </c>
      <c r="Z64" s="287" t="s">
        <v>2</v>
      </c>
      <c r="AA64" s="287">
        <f t="shared" si="19"/>
        <v>9</v>
      </c>
      <c r="AB64" s="287"/>
      <c r="AC64" s="287"/>
      <c r="AE64" s="287"/>
    </row>
    <row r="67" spans="1:31" hidden="1"/>
    <row r="68" spans="1:31" hidden="1">
      <c r="A68" s="288">
        <f>'VR Gr.B'!A18</f>
        <v>11</v>
      </c>
      <c r="B68" s="288">
        <f>'VR Gr.B'!B18</f>
        <v>1</v>
      </c>
      <c r="C68" s="287">
        <f>'VR Gr.B'!C18</f>
        <v>1</v>
      </c>
      <c r="D68" s="288" t="str">
        <f>'VR Gr.B'!D18</f>
        <v>TSV Calw</v>
      </c>
      <c r="F68" s="288" t="str">
        <f>'VR Gr.B'!F18:N18</f>
        <v>SpVgg Weil der Stadt</v>
      </c>
      <c r="P68" s="288" t="str">
        <f>'VR Gr.B'!P18</f>
        <v>NLV Vaihingen 1</v>
      </c>
      <c r="AC68" s="300">
        <f>'VR Gr.B'!AC18</f>
        <v>43779</v>
      </c>
      <c r="AD68" s="301">
        <f>'VR Gr.B'!AD18</f>
        <v>0.41666666666666669</v>
      </c>
      <c r="AE68" s="288" t="str">
        <f>'VR Gr.B'!AE18</f>
        <v>Weil der Stadt</v>
      </c>
    </row>
    <row r="69" spans="1:31" hidden="1">
      <c r="A69" s="288">
        <f>'VR Gr.B'!A19</f>
        <v>12</v>
      </c>
      <c r="B69" s="288">
        <f>'VR Gr.B'!B19</f>
        <v>2</v>
      </c>
      <c r="C69" s="451">
        <f>'VR Gr.B'!C19</f>
        <v>1</v>
      </c>
      <c r="D69" s="288" t="str">
        <f>'VR Gr.B'!D19</f>
        <v>TV Stammheim 1</v>
      </c>
      <c r="F69" s="288" t="str">
        <f>'VR Gr.B'!F19:N19</f>
        <v>TV Stammheim 2</v>
      </c>
      <c r="P69" s="288" t="str">
        <f>'VR Gr.B'!P19</f>
        <v>TSV Calw</v>
      </c>
      <c r="AC69" s="300">
        <f>'VR Gr.B'!AC19</f>
        <v>43779</v>
      </c>
      <c r="AD69" s="301">
        <f>'VR Gr.B'!AD19</f>
        <v>0.43402777777777779</v>
      </c>
      <c r="AE69" s="288" t="str">
        <f>'VR Gr.B'!AE19</f>
        <v>Weil der Stadt</v>
      </c>
    </row>
    <row r="70" spans="1:31" hidden="1">
      <c r="C70" s="451"/>
      <c r="AC70" s="300"/>
    </row>
    <row r="71" spans="1:31" hidden="1">
      <c r="A71" s="288">
        <f>'VR Gr.B'!A21</f>
        <v>13</v>
      </c>
      <c r="B71" s="288">
        <f>'VR Gr.B'!B21</f>
        <v>3</v>
      </c>
      <c r="C71" s="451">
        <f>'VR Gr.B'!C21</f>
        <v>1</v>
      </c>
      <c r="D71" s="288" t="str">
        <f>'VR Gr.B'!D21</f>
        <v>NLV Vaihingen 1</v>
      </c>
      <c r="F71" s="288" t="str">
        <f>'VR Gr.B'!F21:N21</f>
        <v>NLV Vaihingen 2</v>
      </c>
      <c r="P71" s="288" t="str">
        <f>'VR Gr.B'!P21</f>
        <v>SpVgg Weil der Stadt</v>
      </c>
      <c r="AC71" s="300">
        <f>'VR Gr.B'!AC21</f>
        <v>43779</v>
      </c>
      <c r="AD71" s="301">
        <f>'VR Gr.B'!AD21</f>
        <v>0.4513888888888889</v>
      </c>
      <c r="AE71" s="288" t="str">
        <f>'VR Gr.B'!AE21</f>
        <v>Weil der Stadt</v>
      </c>
    </row>
    <row r="72" spans="1:31" hidden="1">
      <c r="A72" s="288">
        <f>'VR Gr.B'!A22</f>
        <v>14</v>
      </c>
      <c r="B72" s="288">
        <f>'VR Gr.B'!B22</f>
        <v>4</v>
      </c>
      <c r="C72" s="451">
        <f>'VR Gr.B'!C22</f>
        <v>1</v>
      </c>
      <c r="D72" s="288" t="str">
        <f>'VR Gr.B'!D22</f>
        <v>TSV Calw</v>
      </c>
      <c r="F72" s="288" t="str">
        <f>'VR Gr.B'!F22:N22</f>
        <v>TV Stammheim 1</v>
      </c>
      <c r="P72" s="288" t="str">
        <f>'VR Gr.B'!P22</f>
        <v>NLV Vaihingen 1</v>
      </c>
      <c r="AC72" s="300">
        <f>'VR Gr.B'!AC22</f>
        <v>43779</v>
      </c>
      <c r="AD72" s="301">
        <f>'VR Gr.B'!AD22</f>
        <v>0.46875</v>
      </c>
      <c r="AE72" s="288" t="str">
        <f>'VR Gr.B'!AE22</f>
        <v>Weil der Stadt</v>
      </c>
    </row>
    <row r="73" spans="1:31" hidden="1">
      <c r="C73" s="451"/>
      <c r="AC73" s="300"/>
    </row>
    <row r="74" spans="1:31" hidden="1">
      <c r="A74" s="288">
        <f>'VR Gr.B'!A24</f>
        <v>15</v>
      </c>
      <c r="B74" s="288">
        <f>'VR Gr.B'!B24</f>
        <v>5</v>
      </c>
      <c r="C74" s="451">
        <f>'VR Gr.B'!C24</f>
        <v>1</v>
      </c>
      <c r="D74" s="288" t="str">
        <f>'VR Gr.B'!D24</f>
        <v>SpVgg Weil der Stadt</v>
      </c>
      <c r="F74" s="288" t="str">
        <f>'VR Gr.B'!F24:N24</f>
        <v>TV Stammheim 2</v>
      </c>
      <c r="P74" s="288" t="str">
        <f>'VR Gr.B'!P24</f>
        <v>TSV Calw</v>
      </c>
      <c r="AC74" s="300">
        <f>'VR Gr.B'!AC24</f>
        <v>43779</v>
      </c>
      <c r="AD74" s="301">
        <f>'VR Gr.B'!AD24</f>
        <v>0.4861111111111111</v>
      </c>
      <c r="AE74" s="288" t="str">
        <f>'VR Gr.B'!AE24</f>
        <v>Weil der Stadt</v>
      </c>
    </row>
    <row r="75" spans="1:31" hidden="1">
      <c r="A75" s="288">
        <f>'VR Gr.B'!A25</f>
        <v>16</v>
      </c>
      <c r="B75" s="288">
        <f>'VR Gr.B'!B25</f>
        <v>6</v>
      </c>
      <c r="C75" s="451">
        <f>'VR Gr.B'!C25</f>
        <v>1</v>
      </c>
      <c r="D75" s="288" t="str">
        <f>'VR Gr.B'!D25</f>
        <v>TV Stammheim 1</v>
      </c>
      <c r="F75" s="288" t="str">
        <f>'VR Gr.B'!F25:N25</f>
        <v>NLV Vaihingen 2</v>
      </c>
      <c r="P75" s="288" t="str">
        <f>'VR Gr.B'!P25</f>
        <v>TV Stammheim 2</v>
      </c>
      <c r="AC75" s="300">
        <f>'VR Gr.B'!AC25</f>
        <v>43779</v>
      </c>
      <c r="AD75" s="301">
        <f>'VR Gr.B'!AD25</f>
        <v>0.50347222222222221</v>
      </c>
      <c r="AE75" s="288" t="str">
        <f>'VR Gr.B'!AE25</f>
        <v>Weil der Stadt</v>
      </c>
    </row>
    <row r="76" spans="1:31" hidden="1">
      <c r="C76" s="451"/>
      <c r="AC76" s="300"/>
    </row>
    <row r="77" spans="1:31" hidden="1">
      <c r="A77" s="288">
        <f>'VR Gr.B'!A27</f>
        <v>17</v>
      </c>
      <c r="B77" s="288">
        <f>'VR Gr.B'!B27</f>
        <v>7</v>
      </c>
      <c r="C77" s="451">
        <f>'VR Gr.B'!C27</f>
        <v>1</v>
      </c>
      <c r="D77" s="288" t="str">
        <f>'VR Gr.B'!D27</f>
        <v>SpVgg Weil der Stadt</v>
      </c>
      <c r="F77" s="288" t="str">
        <f>'VR Gr.B'!F27:N27</f>
        <v>NLV Vaihingen 1</v>
      </c>
      <c r="P77" s="288" t="str">
        <f>'VR Gr.B'!P27</f>
        <v>NLV Vaihingen 2</v>
      </c>
      <c r="AC77" s="300">
        <f>'VR Gr.B'!AC27</f>
        <v>43779</v>
      </c>
      <c r="AD77" s="301">
        <f>'VR Gr.B'!AD27</f>
        <v>0.52083333333333337</v>
      </c>
      <c r="AE77" s="288" t="str">
        <f>'VR Gr.B'!AE27</f>
        <v>Weil der Stadt</v>
      </c>
    </row>
    <row r="78" spans="1:31" hidden="1">
      <c r="A78" s="288">
        <f>'VR Gr.B'!A28</f>
        <v>18</v>
      </c>
      <c r="B78" s="288">
        <f>'VR Gr.B'!B28</f>
        <v>8</v>
      </c>
      <c r="C78" s="451">
        <f>'VR Gr.B'!C28</f>
        <v>1</v>
      </c>
      <c r="D78" s="288" t="str">
        <f>'VR Gr.B'!D28</f>
        <v>TSV Calw</v>
      </c>
      <c r="F78" s="288" t="str">
        <f>'VR Gr.B'!F28:N28</f>
        <v>TV Stammheim 2</v>
      </c>
      <c r="P78" s="288" t="str">
        <f>'VR Gr.B'!P28</f>
        <v>TV Stammheim 1</v>
      </c>
      <c r="AC78" s="300">
        <f>'VR Gr.B'!AC28</f>
        <v>43779</v>
      </c>
      <c r="AD78" s="301">
        <f>'VR Gr.B'!AD28</f>
        <v>0.53819444444444453</v>
      </c>
      <c r="AE78" s="288" t="str">
        <f>'VR Gr.B'!AE28</f>
        <v>Weil der Stadt</v>
      </c>
    </row>
    <row r="79" spans="1:31" hidden="1">
      <c r="C79" s="451"/>
      <c r="AC79" s="300"/>
    </row>
    <row r="80" spans="1:31" hidden="1">
      <c r="A80" s="288">
        <f>'VR Gr.B'!A30</f>
        <v>19</v>
      </c>
      <c r="B80" s="288">
        <f>'VR Gr.B'!B30</f>
        <v>9</v>
      </c>
      <c r="C80" s="451">
        <f>'VR Gr.B'!C30</f>
        <v>1</v>
      </c>
      <c r="D80" s="288" t="str">
        <f>'VR Gr.B'!D30</f>
        <v>SpVgg Weil der Stadt</v>
      </c>
      <c r="F80" s="288" t="str">
        <f>'VR Gr.B'!F30:N30</f>
        <v>NLV Vaihingen 2</v>
      </c>
      <c r="P80" s="288" t="str">
        <f>'VR Gr.B'!P30</f>
        <v>TV Stammheim 2</v>
      </c>
      <c r="AC80" s="300">
        <f>'VR Gr.B'!AC30</f>
        <v>43779</v>
      </c>
      <c r="AD80" s="301">
        <f>'VR Gr.B'!AD30</f>
        <v>0.55555555555555569</v>
      </c>
      <c r="AE80" s="288" t="str">
        <f>'VR Gr.B'!AE30</f>
        <v>Weil der Stadt</v>
      </c>
    </row>
    <row r="81" spans="1:31" hidden="1">
      <c r="A81" s="288">
        <f>'VR Gr.B'!A31</f>
        <v>20</v>
      </c>
      <c r="B81" s="288">
        <f>'VR Gr.B'!B31</f>
        <v>10</v>
      </c>
      <c r="C81" s="451">
        <f>'VR Gr.B'!C31</f>
        <v>1</v>
      </c>
      <c r="D81" s="288" t="str">
        <f>'VR Gr.B'!D31</f>
        <v>TV Stammheim 1</v>
      </c>
      <c r="F81" s="288" t="str">
        <f>'VR Gr.B'!F31:N31</f>
        <v>NLV Vaihingen 1</v>
      </c>
      <c r="P81" s="288" t="str">
        <f>'VR Gr.B'!P31</f>
        <v>SpVgg Weil der Stadt</v>
      </c>
      <c r="AC81" s="300">
        <f>'VR Gr.B'!AC31</f>
        <v>43779</v>
      </c>
      <c r="AD81" s="301">
        <f>'VR Gr.B'!AD31</f>
        <v>0.57291666666666685</v>
      </c>
      <c r="AE81" s="288" t="str">
        <f>'VR Gr.B'!AE31</f>
        <v>Weil der Stadt</v>
      </c>
    </row>
    <row r="82" spans="1:31" hidden="1"/>
    <row r="83" spans="1:31" hidden="1">
      <c r="A83" s="288">
        <f>'VR Gr.B'!A44</f>
        <v>41</v>
      </c>
      <c r="B83" s="288">
        <f>'VR Gr.B'!B44</f>
        <v>1</v>
      </c>
      <c r="C83" s="288">
        <f>'VR Gr.B'!C44</f>
        <v>1</v>
      </c>
      <c r="D83" s="288" t="str">
        <f>'VR Gr.B'!D44</f>
        <v>TSV Calw</v>
      </c>
      <c r="F83" s="288" t="str">
        <f>'VR Gr.B'!F44:N44</f>
        <v>NLV Vaihingen 2</v>
      </c>
      <c r="P83" s="288" t="str">
        <f>'VR Gr.B'!P44</f>
        <v>TV Stammheim 1</v>
      </c>
      <c r="AC83" s="300">
        <f>'VR Gr.B'!AC44</f>
        <v>43786</v>
      </c>
      <c r="AD83" s="301">
        <f>'VR Gr.B'!AD44</f>
        <v>0.41666666666666669</v>
      </c>
      <c r="AE83" s="288" t="str">
        <f>'VR Gr.B'!AE44</f>
        <v>Calw-Wimberg (BSZ)</v>
      </c>
    </row>
    <row r="84" spans="1:31" hidden="1">
      <c r="A84" s="288">
        <f>'VR Gr.B'!A45</f>
        <v>42</v>
      </c>
      <c r="B84" s="288">
        <f>'VR Gr.B'!B45</f>
        <v>2</v>
      </c>
      <c r="C84" s="288">
        <f>'VR Gr.B'!C45</f>
        <v>1</v>
      </c>
      <c r="D84" s="288" t="str">
        <f>'VR Gr.B'!D45</f>
        <v>TV Stammheim 2</v>
      </c>
      <c r="F84" s="288" t="str">
        <f>'VR Gr.B'!F45:N45</f>
        <v>NLV Vaihingen 1</v>
      </c>
      <c r="P84" s="288" t="str">
        <f>'VR Gr.B'!P45</f>
        <v>NLV Vaihingen 2</v>
      </c>
      <c r="Q84" s="451"/>
      <c r="R84" s="451"/>
      <c r="S84" s="451"/>
      <c r="T84" s="451"/>
      <c r="U84" s="451"/>
      <c r="V84" s="451"/>
      <c r="W84" s="451"/>
      <c r="Y84" s="451"/>
      <c r="Z84" s="451"/>
      <c r="AA84" s="451"/>
      <c r="AC84" s="300">
        <f>'VR Gr.B'!AC45</f>
        <v>43786</v>
      </c>
      <c r="AD84" s="301">
        <f>'VR Gr.B'!AD45</f>
        <v>0.43402777777777779</v>
      </c>
      <c r="AE84" s="288" t="str">
        <f>'VR Gr.B'!AE45</f>
        <v>Calw-Wimberg (BSZ)</v>
      </c>
    </row>
    <row r="85" spans="1:31" hidden="1">
      <c r="C85" s="288"/>
      <c r="Q85" s="451"/>
      <c r="R85" s="451"/>
      <c r="S85" s="451"/>
      <c r="T85" s="451"/>
      <c r="U85" s="451"/>
      <c r="V85" s="451"/>
      <c r="W85" s="451"/>
      <c r="Y85" s="451"/>
      <c r="Z85" s="451"/>
      <c r="AA85" s="451"/>
      <c r="AC85" s="300"/>
    </row>
    <row r="86" spans="1:31" hidden="1">
      <c r="A86" s="288">
        <f>'VR Gr.B'!A47</f>
        <v>43</v>
      </c>
      <c r="B86" s="288">
        <f>'VR Gr.B'!B47</f>
        <v>3</v>
      </c>
      <c r="C86" s="288">
        <f>'VR Gr.B'!C47</f>
        <v>1</v>
      </c>
      <c r="D86" s="288" t="str">
        <f>'VR Gr.B'!D47</f>
        <v>SpVgg Weil der Stadt</v>
      </c>
      <c r="F86" s="288" t="str">
        <f>'VR Gr.B'!F47:N47</f>
        <v>TV Stammheim 1</v>
      </c>
      <c r="P86" s="288" t="str">
        <f>'VR Gr.B'!P47</f>
        <v>TV Stammheim 2</v>
      </c>
      <c r="Q86" s="451"/>
      <c r="R86" s="451"/>
      <c r="S86" s="451"/>
      <c r="T86" s="451"/>
      <c r="U86" s="451"/>
      <c r="V86" s="451"/>
      <c r="W86" s="451"/>
      <c r="Y86" s="451"/>
      <c r="Z86" s="451"/>
      <c r="AA86" s="451"/>
      <c r="AC86" s="300">
        <f>'VR Gr.B'!AC47</f>
        <v>43786</v>
      </c>
      <c r="AD86" s="301">
        <f>'VR Gr.B'!AD47</f>
        <v>0.4513888888888889</v>
      </c>
      <c r="AE86" s="288" t="str">
        <f>'VR Gr.B'!AE47</f>
        <v>Calw-Wimberg (BSZ)</v>
      </c>
    </row>
    <row r="87" spans="1:31" hidden="1">
      <c r="A87" s="288">
        <f>'VR Gr.B'!A48</f>
        <v>44</v>
      </c>
      <c r="B87" s="288">
        <f>'VR Gr.B'!B48</f>
        <v>4</v>
      </c>
      <c r="C87" s="288">
        <f>'VR Gr.B'!C48</f>
        <v>1</v>
      </c>
      <c r="D87" s="288" t="str">
        <f>'VR Gr.B'!D48</f>
        <v>TSV Calw</v>
      </c>
      <c r="F87" s="288" t="str">
        <f>'VR Gr.B'!F48:N48</f>
        <v>NLV Vaihingen 1</v>
      </c>
      <c r="P87" s="288" t="str">
        <f>'VR Gr.B'!P48</f>
        <v>SpVgg Weil der Stadt</v>
      </c>
      <c r="Q87" s="451"/>
      <c r="R87" s="451"/>
      <c r="S87" s="451"/>
      <c r="T87" s="451"/>
      <c r="U87" s="451"/>
      <c r="V87" s="451"/>
      <c r="W87" s="451"/>
      <c r="Y87" s="451"/>
      <c r="Z87" s="451"/>
      <c r="AA87" s="451"/>
      <c r="AC87" s="300">
        <f>'VR Gr.B'!AC48</f>
        <v>43786</v>
      </c>
      <c r="AD87" s="301">
        <f>'VR Gr.B'!AD48</f>
        <v>0.46875</v>
      </c>
      <c r="AE87" s="288" t="str">
        <f>'VR Gr.B'!AE48</f>
        <v>Calw-Wimberg (BSZ)</v>
      </c>
    </row>
    <row r="88" spans="1:31" hidden="1">
      <c r="C88" s="288"/>
      <c r="Q88" s="451"/>
      <c r="R88" s="451"/>
      <c r="S88" s="451"/>
      <c r="T88" s="451"/>
      <c r="U88" s="451"/>
      <c r="V88" s="451"/>
      <c r="W88" s="451"/>
      <c r="Y88" s="451"/>
      <c r="Z88" s="451"/>
      <c r="AA88" s="451"/>
      <c r="AC88" s="300"/>
    </row>
    <row r="89" spans="1:31" hidden="1">
      <c r="A89" s="288">
        <f>'VR Gr.B'!A50</f>
        <v>45</v>
      </c>
      <c r="B89" s="288">
        <f>'VR Gr.B'!B50</f>
        <v>5</v>
      </c>
      <c r="C89" s="288">
        <f>'VR Gr.B'!C50</f>
        <v>1</v>
      </c>
      <c r="D89" s="288" t="str">
        <f>'VR Gr.B'!D50</f>
        <v>TV Stammheim 2</v>
      </c>
      <c r="F89" s="288" t="str">
        <f>'VR Gr.B'!F50:N50</f>
        <v>NLV Vaihingen 2</v>
      </c>
      <c r="P89" s="288" t="str">
        <f>'VR Gr.B'!P50</f>
        <v>TSV Calw</v>
      </c>
      <c r="Q89" s="451"/>
      <c r="R89" s="451"/>
      <c r="S89" s="451"/>
      <c r="T89" s="451"/>
      <c r="U89" s="451"/>
      <c r="V89" s="451"/>
      <c r="W89" s="451"/>
      <c r="Y89" s="451"/>
      <c r="Z89" s="451"/>
      <c r="AA89" s="451"/>
      <c r="AC89" s="300">
        <f>'VR Gr.B'!AC50</f>
        <v>43786</v>
      </c>
      <c r="AD89" s="301">
        <f>'VR Gr.B'!AD50</f>
        <v>0.4861111111111111</v>
      </c>
      <c r="AE89" s="288" t="str">
        <f>'VR Gr.B'!AE50</f>
        <v>Calw-Wimberg (BSZ)</v>
      </c>
    </row>
    <row r="90" spans="1:31" hidden="1">
      <c r="A90" s="288">
        <f>'VR Gr.B'!A51</f>
        <v>46</v>
      </c>
      <c r="B90" s="288">
        <f>'VR Gr.B'!B51</f>
        <v>6</v>
      </c>
      <c r="C90" s="288">
        <f>'VR Gr.B'!C51</f>
        <v>1</v>
      </c>
      <c r="D90" s="288" t="str">
        <f>'VR Gr.B'!D51</f>
        <v>NLV Vaihingen 1</v>
      </c>
      <c r="F90" s="288" t="str">
        <f>'VR Gr.B'!F51:N51</f>
        <v>TV Stammheim 1</v>
      </c>
      <c r="P90" s="288" t="str">
        <f>'VR Gr.B'!P51</f>
        <v>TV Stammheim 2</v>
      </c>
      <c r="Q90" s="451"/>
      <c r="R90" s="451"/>
      <c r="S90" s="451"/>
      <c r="T90" s="451"/>
      <c r="U90" s="451"/>
      <c r="V90" s="451"/>
      <c r="W90" s="451"/>
      <c r="Y90" s="451"/>
      <c r="Z90" s="451"/>
      <c r="AA90" s="451"/>
      <c r="AC90" s="300">
        <f>'VR Gr.B'!AC51</f>
        <v>43786</v>
      </c>
      <c r="AD90" s="301">
        <f>'VR Gr.B'!AD51</f>
        <v>0.50347222222222221</v>
      </c>
      <c r="AE90" s="288" t="str">
        <f>'VR Gr.B'!AE51</f>
        <v>Calw-Wimberg (BSZ)</v>
      </c>
    </row>
    <row r="91" spans="1:31" hidden="1">
      <c r="C91" s="288"/>
      <c r="Q91" s="451"/>
      <c r="R91" s="451"/>
      <c r="S91" s="451"/>
      <c r="T91" s="451"/>
      <c r="U91" s="451"/>
      <c r="V91" s="451"/>
      <c r="W91" s="451"/>
      <c r="Y91" s="451"/>
      <c r="Z91" s="451"/>
      <c r="AA91" s="451"/>
      <c r="AC91" s="300"/>
    </row>
    <row r="92" spans="1:31" hidden="1">
      <c r="A92" s="288">
        <f>'VR Gr.B'!A53</f>
        <v>47</v>
      </c>
      <c r="B92" s="288">
        <f>'VR Gr.B'!B53</f>
        <v>7</v>
      </c>
      <c r="C92" s="288">
        <f>'VR Gr.B'!C53</f>
        <v>1</v>
      </c>
      <c r="D92" s="288" t="str">
        <f>'VR Gr.B'!D53</f>
        <v>NLV Vaihingen 2</v>
      </c>
      <c r="F92" s="288" t="str">
        <f>'VR Gr.B'!F53:N53</f>
        <v>SpVgg Weil der Stadt</v>
      </c>
      <c r="P92" s="288" t="str">
        <f>'VR Gr.B'!P53</f>
        <v>TV Stammheim 1</v>
      </c>
      <c r="Q92" s="451"/>
      <c r="R92" s="451"/>
      <c r="S92" s="451"/>
      <c r="T92" s="451"/>
      <c r="U92" s="451"/>
      <c r="V92" s="451"/>
      <c r="W92" s="451"/>
      <c r="Y92" s="451"/>
      <c r="Z92" s="451"/>
      <c r="AA92" s="451"/>
      <c r="AC92" s="300">
        <f>'VR Gr.B'!AC53</f>
        <v>43786</v>
      </c>
      <c r="AD92" s="301">
        <f>'VR Gr.B'!AD53</f>
        <v>0.52083333333333337</v>
      </c>
      <c r="AE92" s="288" t="str">
        <f>'VR Gr.B'!AE53</f>
        <v>Calw-Wimberg (BSZ)</v>
      </c>
    </row>
    <row r="93" spans="1:31" hidden="1">
      <c r="A93" s="288">
        <f>'VR Gr.B'!A54</f>
        <v>48</v>
      </c>
      <c r="B93" s="288">
        <f>'VR Gr.B'!B54</f>
        <v>8</v>
      </c>
      <c r="C93" s="288">
        <f>'VR Gr.B'!C54</f>
        <v>1</v>
      </c>
      <c r="D93" s="288" t="str">
        <f>'VR Gr.B'!D54</f>
        <v>TV Stammheim 2</v>
      </c>
      <c r="F93" s="288" t="str">
        <f>'VR Gr.B'!F54:N54</f>
        <v>TSV Calw</v>
      </c>
      <c r="P93" s="288" t="str">
        <f>'VR Gr.B'!P54</f>
        <v>NLV Vaihingen 1</v>
      </c>
      <c r="Q93" s="451"/>
      <c r="R93" s="451"/>
      <c r="S93" s="451"/>
      <c r="T93" s="451"/>
      <c r="U93" s="451"/>
      <c r="V93" s="451"/>
      <c r="W93" s="451"/>
      <c r="Y93" s="451"/>
      <c r="Z93" s="451"/>
      <c r="AA93" s="451"/>
      <c r="AC93" s="300">
        <f>'VR Gr.B'!AC54</f>
        <v>43786</v>
      </c>
      <c r="AD93" s="301">
        <f>'VR Gr.B'!AD54</f>
        <v>0.53819444444444453</v>
      </c>
      <c r="AE93" s="288" t="str">
        <f>'VR Gr.B'!AE54</f>
        <v>Calw-Wimberg (BSZ)</v>
      </c>
    </row>
    <row r="94" spans="1:31" hidden="1">
      <c r="C94" s="288"/>
      <c r="Q94" s="451"/>
      <c r="R94" s="451"/>
      <c r="S94" s="451"/>
      <c r="T94" s="451"/>
      <c r="U94" s="451"/>
      <c r="V94" s="451"/>
      <c r="W94" s="451"/>
      <c r="Y94" s="451"/>
      <c r="Z94" s="451"/>
      <c r="AA94" s="451"/>
      <c r="AC94" s="300"/>
    </row>
    <row r="95" spans="1:31" hidden="1">
      <c r="A95" s="288">
        <f>'VR Gr.B'!A56</f>
        <v>49</v>
      </c>
      <c r="B95" s="288">
        <f>'VR Gr.B'!B56</f>
        <v>9</v>
      </c>
      <c r="C95" s="288">
        <f>'VR Gr.B'!C56</f>
        <v>1</v>
      </c>
      <c r="D95" s="288" t="str">
        <f>'VR Gr.B'!D56</f>
        <v>NLV Vaihingen 2</v>
      </c>
      <c r="F95" s="288" t="str">
        <f>'VR Gr.B'!F56:N56</f>
        <v>TV Stammheim 1</v>
      </c>
      <c r="P95" s="288" t="str">
        <f>'VR Gr.B'!P56</f>
        <v>TSV Calw</v>
      </c>
      <c r="Q95" s="451"/>
      <c r="R95" s="451"/>
      <c r="S95" s="451"/>
      <c r="T95" s="451"/>
      <c r="U95" s="451"/>
      <c r="V95" s="451"/>
      <c r="W95" s="451"/>
      <c r="Y95" s="451"/>
      <c r="Z95" s="451"/>
      <c r="AA95" s="451"/>
      <c r="AC95" s="300">
        <f>'VR Gr.B'!AC56</f>
        <v>43786</v>
      </c>
      <c r="AD95" s="301">
        <f>'VR Gr.B'!AD56</f>
        <v>0.55555555555555569</v>
      </c>
      <c r="AE95" s="288" t="str">
        <f>'VR Gr.B'!AE56</f>
        <v>Calw-Wimberg (BSZ)</v>
      </c>
    </row>
    <row r="96" spans="1:31" hidden="1">
      <c r="A96" s="288">
        <f>'VR Gr.B'!A57</f>
        <v>50</v>
      </c>
      <c r="B96" s="288">
        <f>'VR Gr.B'!B57</f>
        <v>10</v>
      </c>
      <c r="C96" s="288">
        <f>'VR Gr.B'!C57</f>
        <v>1</v>
      </c>
      <c r="D96" s="288" t="str">
        <f>'VR Gr.B'!D57</f>
        <v>TV Stammheim 2</v>
      </c>
      <c r="F96" s="288" t="str">
        <f>'VR Gr.B'!F57:N57</f>
        <v>SpVgg Weil der Stadt</v>
      </c>
      <c r="P96" s="288" t="str">
        <f>'VR Gr.B'!P57</f>
        <v>NLV Vaihingen 2</v>
      </c>
      <c r="Q96" s="451"/>
      <c r="R96" s="451"/>
      <c r="S96" s="451"/>
      <c r="T96" s="451"/>
      <c r="U96" s="451"/>
      <c r="V96" s="451"/>
      <c r="W96" s="451"/>
      <c r="Y96" s="451"/>
      <c r="Z96" s="451"/>
      <c r="AA96" s="451"/>
      <c r="AC96" s="300">
        <f>'VR Gr.B'!AC57</f>
        <v>43786</v>
      </c>
      <c r="AD96" s="301">
        <f>'VR Gr.B'!AD57</f>
        <v>0.57291666666666685</v>
      </c>
      <c r="AE96" s="288" t="str">
        <f>'VR Gr.B'!AE57</f>
        <v>Calw-Wimberg (BSZ)</v>
      </c>
    </row>
    <row r="97" spans="1:31" hidden="1">
      <c r="C97" s="288"/>
      <c r="Q97" s="451"/>
      <c r="R97" s="451"/>
      <c r="S97" s="451"/>
      <c r="T97" s="451"/>
      <c r="U97" s="451"/>
      <c r="V97" s="451"/>
      <c r="W97" s="451"/>
      <c r="Y97" s="451"/>
      <c r="Z97" s="451"/>
      <c r="AA97" s="451"/>
      <c r="AC97" s="300"/>
    </row>
    <row r="98" spans="1:31" hidden="1"/>
    <row r="99" spans="1:31" hidden="1">
      <c r="A99" s="288">
        <f>'VR Gr.B'!A67</f>
        <v>61</v>
      </c>
      <c r="B99" s="288">
        <f>'VR Gr.B'!B67</f>
        <v>1</v>
      </c>
      <c r="C99" s="288">
        <f>'VR Gr.B'!C67</f>
        <v>1</v>
      </c>
      <c r="D99" s="288" t="str">
        <f>'VR Gr.B'!D67</f>
        <v>NLV Vaihingen 2</v>
      </c>
      <c r="F99" s="288" t="str">
        <f>'VR Gr.B'!F67:N67</f>
        <v>NLV Vaihingen 1</v>
      </c>
      <c r="P99" s="288" t="str">
        <f>'VR Gr.B'!P67</f>
        <v>SpVgg Weil der Stadt</v>
      </c>
      <c r="AC99" s="300">
        <f>'VR Gr.B'!AC67</f>
        <v>43800</v>
      </c>
      <c r="AD99" s="301">
        <f>'VR Gr.B'!AD67</f>
        <v>0.375</v>
      </c>
      <c r="AE99" s="288" t="str">
        <f>'VR Gr.B'!AE67</f>
        <v>Stammheim</v>
      </c>
    </row>
    <row r="100" spans="1:31" hidden="1">
      <c r="A100" s="288">
        <f>'VR Gr.B'!A68</f>
        <v>62</v>
      </c>
      <c r="B100" s="288">
        <f>'VR Gr.B'!B68</f>
        <v>2</v>
      </c>
      <c r="C100" s="288">
        <f>'VR Gr.B'!C68</f>
        <v>1</v>
      </c>
      <c r="D100" s="288" t="str">
        <f>'VR Gr.B'!D68</f>
        <v>TV Stammheim 1</v>
      </c>
      <c r="F100" s="288" t="str">
        <f>'VR Gr.B'!F68:N68</f>
        <v>TSV Calw</v>
      </c>
      <c r="P100" s="288" t="str">
        <f>'VR Gr.B'!P68</f>
        <v>NLV Vaihingen 2</v>
      </c>
      <c r="Q100" s="451"/>
      <c r="R100" s="451"/>
      <c r="S100" s="451"/>
      <c r="T100" s="451"/>
      <c r="U100" s="451"/>
      <c r="V100" s="451"/>
      <c r="W100" s="451"/>
      <c r="Y100" s="451"/>
      <c r="Z100" s="451"/>
      <c r="AA100" s="451"/>
      <c r="AC100" s="300">
        <f>'VR Gr.B'!AC68</f>
        <v>43800</v>
      </c>
      <c r="AD100" s="301">
        <f>'VR Gr.B'!AD68</f>
        <v>0.3923611111111111</v>
      </c>
      <c r="AE100" s="288" t="str">
        <f>'VR Gr.B'!AE68</f>
        <v>Stammheim</v>
      </c>
    </row>
    <row r="101" spans="1:31" hidden="1">
      <c r="C101" s="288"/>
      <c r="Q101" s="451"/>
      <c r="R101" s="451"/>
      <c r="S101" s="451"/>
      <c r="T101" s="451"/>
      <c r="U101" s="451"/>
      <c r="V101" s="451"/>
      <c r="W101" s="451"/>
      <c r="Y101" s="451"/>
      <c r="Z101" s="451"/>
      <c r="AA101" s="451"/>
      <c r="AC101" s="300"/>
    </row>
    <row r="102" spans="1:31" hidden="1">
      <c r="A102" s="288">
        <f>'VR Gr.B'!A70</f>
        <v>63</v>
      </c>
      <c r="B102" s="288">
        <f>'VR Gr.B'!B70</f>
        <v>3</v>
      </c>
      <c r="C102" s="288">
        <f>'VR Gr.B'!C70</f>
        <v>1</v>
      </c>
      <c r="D102" s="288" t="str">
        <f>'VR Gr.B'!D70</f>
        <v>NLV Vaihingen 1</v>
      </c>
      <c r="F102" s="288" t="str">
        <f>'VR Gr.B'!F70:N70</f>
        <v>SpVgg Weil der Stadt</v>
      </c>
      <c r="P102" s="288" t="str">
        <f>'VR Gr.B'!P70</f>
        <v>TV Stammheim 2</v>
      </c>
      <c r="Q102" s="451"/>
      <c r="R102" s="451"/>
      <c r="S102" s="451"/>
      <c r="T102" s="451"/>
      <c r="U102" s="451"/>
      <c r="V102" s="451"/>
      <c r="W102" s="451"/>
      <c r="Y102" s="451"/>
      <c r="Z102" s="451"/>
      <c r="AA102" s="451"/>
      <c r="AC102" s="300">
        <f>'VR Gr.B'!AC70</f>
        <v>43800</v>
      </c>
      <c r="AD102" s="301">
        <f>'VR Gr.B'!AD70</f>
        <v>0.40972222222222221</v>
      </c>
      <c r="AE102" s="288" t="str">
        <f>'VR Gr.B'!AE70</f>
        <v>Stammheim</v>
      </c>
    </row>
    <row r="103" spans="1:31" hidden="1">
      <c r="A103" s="288">
        <f>'VR Gr.B'!A71</f>
        <v>64</v>
      </c>
      <c r="B103" s="288">
        <f>'VR Gr.B'!B71</f>
        <v>4</v>
      </c>
      <c r="C103" s="288">
        <f>'VR Gr.B'!C71</f>
        <v>1</v>
      </c>
      <c r="D103" s="288" t="str">
        <f>'VR Gr.B'!D71</f>
        <v>NLV Vaihingen 2</v>
      </c>
      <c r="F103" s="288" t="str">
        <f>'VR Gr.B'!F71:N71</f>
        <v>TSV Calw</v>
      </c>
      <c r="P103" s="288" t="str">
        <f>'VR Gr.B'!P71</f>
        <v>SpVgg Weil der Stadt</v>
      </c>
      <c r="Q103" s="451"/>
      <c r="R103" s="451"/>
      <c r="S103" s="451"/>
      <c r="T103" s="451"/>
      <c r="U103" s="451"/>
      <c r="V103" s="451"/>
      <c r="W103" s="451"/>
      <c r="Y103" s="451"/>
      <c r="Z103" s="451"/>
      <c r="AA103" s="451"/>
      <c r="AC103" s="300">
        <f>'VR Gr.B'!AC71</f>
        <v>43800</v>
      </c>
      <c r="AD103" s="301">
        <f>'VR Gr.B'!AD71</f>
        <v>0.42708333333333331</v>
      </c>
      <c r="AE103" s="288" t="str">
        <f>'VR Gr.B'!AE71</f>
        <v>Stammheim</v>
      </c>
    </row>
    <row r="104" spans="1:31" hidden="1">
      <c r="C104" s="288"/>
      <c r="Q104" s="451"/>
      <c r="R104" s="451"/>
      <c r="S104" s="451"/>
      <c r="T104" s="451"/>
      <c r="U104" s="451"/>
      <c r="V104" s="451"/>
      <c r="W104" s="451"/>
      <c r="Y104" s="451"/>
      <c r="Z104" s="451"/>
      <c r="AA104" s="451"/>
      <c r="AC104" s="300"/>
    </row>
    <row r="105" spans="1:31" hidden="1">
      <c r="A105" s="288">
        <f>'VR Gr.B'!A73</f>
        <v>65</v>
      </c>
      <c r="B105" s="288">
        <f>'VR Gr.B'!B73</f>
        <v>5</v>
      </c>
      <c r="C105" s="288">
        <f>'VR Gr.B'!C73</f>
        <v>1</v>
      </c>
      <c r="D105" s="288" t="str">
        <f>'VR Gr.B'!D73</f>
        <v>TV Stammheim 2</v>
      </c>
      <c r="F105" s="288" t="str">
        <f>'VR Gr.B'!F73:N73</f>
        <v>TV Stammheim 1</v>
      </c>
      <c r="P105" s="288" t="str">
        <f>'VR Gr.B'!P73</f>
        <v>NLV Vaihingen 2</v>
      </c>
      <c r="Q105" s="451"/>
      <c r="R105" s="451"/>
      <c r="S105" s="451"/>
      <c r="T105" s="451"/>
      <c r="U105" s="451"/>
      <c r="V105" s="451"/>
      <c r="W105" s="451"/>
      <c r="Y105" s="451"/>
      <c r="Z105" s="451"/>
      <c r="AA105" s="451"/>
      <c r="AC105" s="300">
        <f>'VR Gr.B'!AC73</f>
        <v>43800</v>
      </c>
      <c r="AD105" s="301">
        <f>'VR Gr.B'!AD73</f>
        <v>0.44444444444444442</v>
      </c>
      <c r="AE105" s="288" t="str">
        <f>'VR Gr.B'!AE73</f>
        <v>Stammheim</v>
      </c>
    </row>
    <row r="106" spans="1:31" hidden="1">
      <c r="A106" s="288">
        <f>'VR Gr.B'!A74</f>
        <v>66</v>
      </c>
      <c r="B106" s="288">
        <f>'VR Gr.B'!B74</f>
        <v>6</v>
      </c>
      <c r="C106" s="288">
        <f>'VR Gr.B'!C74</f>
        <v>1</v>
      </c>
      <c r="D106" s="288" t="str">
        <f>'VR Gr.B'!D74</f>
        <v>NLV Vaihingen 1</v>
      </c>
      <c r="F106" s="288" t="str">
        <f>'VR Gr.B'!F74:N74</f>
        <v>TSV Calw</v>
      </c>
      <c r="P106" s="288" t="str">
        <f>'VR Gr.B'!P74</f>
        <v>TV Stammheim 1</v>
      </c>
      <c r="Q106" s="451"/>
      <c r="R106" s="451"/>
      <c r="S106" s="451"/>
      <c r="T106" s="451"/>
      <c r="U106" s="451"/>
      <c r="V106" s="451"/>
      <c r="W106" s="451"/>
      <c r="Y106" s="451"/>
      <c r="Z106" s="451"/>
      <c r="AA106" s="451"/>
      <c r="AC106" s="300">
        <f>'VR Gr.B'!AC74</f>
        <v>43800</v>
      </c>
      <c r="AD106" s="301">
        <f>'VR Gr.B'!AD74</f>
        <v>0.46180555555555552</v>
      </c>
      <c r="AE106" s="288" t="str">
        <f>'VR Gr.B'!AE74</f>
        <v>Stammheim</v>
      </c>
    </row>
    <row r="107" spans="1:31" hidden="1">
      <c r="C107" s="288"/>
      <c r="Q107" s="451"/>
      <c r="R107" s="451"/>
      <c r="S107" s="451"/>
      <c r="T107" s="451"/>
      <c r="U107" s="451"/>
      <c r="V107" s="451"/>
      <c r="W107" s="451"/>
      <c r="Y107" s="451"/>
      <c r="Z107" s="451"/>
      <c r="AA107" s="451"/>
      <c r="AC107" s="300"/>
    </row>
    <row r="108" spans="1:31" hidden="1">
      <c r="A108" s="288">
        <f>'VR Gr.B'!A76</f>
        <v>67</v>
      </c>
      <c r="B108" s="288">
        <f>'VR Gr.B'!B76</f>
        <v>7</v>
      </c>
      <c r="C108" s="288">
        <f>'VR Gr.B'!C76</f>
        <v>1</v>
      </c>
      <c r="D108" s="288" t="str">
        <f>'VR Gr.B'!D76</f>
        <v>NLV Vaihingen 2</v>
      </c>
      <c r="F108" s="288" t="str">
        <f>'VR Gr.B'!F76:N76</f>
        <v>TV Stammheim 2</v>
      </c>
      <c r="P108" s="288" t="str">
        <f>'VR Gr.B'!P76</f>
        <v>NLV Vaihingen 1</v>
      </c>
      <c r="Q108" s="451"/>
      <c r="R108" s="451"/>
      <c r="S108" s="451"/>
      <c r="T108" s="451"/>
      <c r="U108" s="451"/>
      <c r="V108" s="451"/>
      <c r="W108" s="451"/>
      <c r="Y108" s="451"/>
      <c r="Z108" s="451"/>
      <c r="AA108" s="451"/>
      <c r="AC108" s="300">
        <f>'VR Gr.B'!AC76</f>
        <v>43800</v>
      </c>
      <c r="AD108" s="301">
        <f>'VR Gr.B'!AD76</f>
        <v>0.47916666666666663</v>
      </c>
      <c r="AE108" s="288" t="str">
        <f>'VR Gr.B'!AE76</f>
        <v>Stammheim</v>
      </c>
    </row>
    <row r="109" spans="1:31" hidden="1">
      <c r="A109" s="288">
        <f>'VR Gr.B'!A77</f>
        <v>68</v>
      </c>
      <c r="B109" s="288">
        <f>'VR Gr.B'!B77</f>
        <v>8</v>
      </c>
      <c r="C109" s="288">
        <f>'VR Gr.B'!C77</f>
        <v>1</v>
      </c>
      <c r="D109" s="288" t="str">
        <f>'VR Gr.B'!D77</f>
        <v>SpVgg Weil der Stadt</v>
      </c>
      <c r="F109" s="288" t="str">
        <f>'VR Gr.B'!F77:N77</f>
        <v>TSV Calw</v>
      </c>
      <c r="P109" s="288" t="str">
        <f>'VR Gr.B'!P77</f>
        <v>TV Stammheim 1</v>
      </c>
      <c r="Q109" s="451"/>
      <c r="R109" s="451"/>
      <c r="S109" s="451"/>
      <c r="T109" s="451"/>
      <c r="U109" s="451"/>
      <c r="V109" s="451"/>
      <c r="W109" s="451"/>
      <c r="Y109" s="451"/>
      <c r="Z109" s="451"/>
      <c r="AA109" s="451"/>
      <c r="AC109" s="300">
        <f>'VR Gr.B'!AC77</f>
        <v>43800</v>
      </c>
      <c r="AD109" s="301">
        <f>'VR Gr.B'!AD77</f>
        <v>0.49652777777777773</v>
      </c>
      <c r="AE109" s="288" t="str">
        <f>'VR Gr.B'!AE77</f>
        <v>Stammheim</v>
      </c>
    </row>
    <row r="110" spans="1:31" hidden="1">
      <c r="C110" s="288"/>
      <c r="Q110" s="451"/>
      <c r="R110" s="451"/>
      <c r="S110" s="451"/>
      <c r="T110" s="451"/>
      <c r="U110" s="451"/>
      <c r="V110" s="451"/>
      <c r="W110" s="451"/>
      <c r="Y110" s="451"/>
      <c r="Z110" s="451"/>
      <c r="AA110" s="451"/>
      <c r="AC110" s="300"/>
    </row>
    <row r="111" spans="1:31" hidden="1">
      <c r="A111" s="288">
        <f>'VR Gr.B'!A79</f>
        <v>69</v>
      </c>
      <c r="B111" s="288">
        <f>'VR Gr.B'!B79</f>
        <v>9</v>
      </c>
      <c r="C111" s="288">
        <f>'VR Gr.B'!C79</f>
        <v>1</v>
      </c>
      <c r="D111" s="288" t="str">
        <f>'VR Gr.B'!D79</f>
        <v>NLV Vaihingen 1</v>
      </c>
      <c r="F111" s="288" t="str">
        <f>'VR Gr.B'!F79:N79</f>
        <v>TV Stammheim 2</v>
      </c>
      <c r="P111" s="288" t="str">
        <f>'VR Gr.B'!P79</f>
        <v>TSV Calw</v>
      </c>
      <c r="Q111" s="451"/>
      <c r="R111" s="451"/>
      <c r="S111" s="451"/>
      <c r="T111" s="451"/>
      <c r="U111" s="451"/>
      <c r="V111" s="451"/>
      <c r="W111" s="451"/>
      <c r="Y111" s="451"/>
      <c r="Z111" s="451"/>
      <c r="AA111" s="451"/>
      <c r="AC111" s="300">
        <f>'VR Gr.B'!AC79</f>
        <v>43800</v>
      </c>
      <c r="AD111" s="301">
        <f>'VR Gr.B'!AD79</f>
        <v>0.51388888888888884</v>
      </c>
      <c r="AE111" s="288" t="str">
        <f>'VR Gr.B'!AE79</f>
        <v>Stammheim</v>
      </c>
    </row>
    <row r="112" spans="1:31" hidden="1">
      <c r="A112" s="288">
        <f>'VR Gr.B'!A80</f>
        <v>70</v>
      </c>
      <c r="B112" s="288">
        <f>'VR Gr.B'!B80</f>
        <v>10</v>
      </c>
      <c r="C112" s="288">
        <f>'VR Gr.B'!C80</f>
        <v>1</v>
      </c>
      <c r="D112" s="288" t="str">
        <f>'VR Gr.B'!D80</f>
        <v>TV Stammheim 1</v>
      </c>
      <c r="F112" s="288" t="str">
        <f>'VR Gr.B'!F80:N80</f>
        <v>SpVgg Weil der Stadt</v>
      </c>
      <c r="P112" s="288" t="str">
        <f>'VR Gr.B'!P80</f>
        <v>NLV Vaihingen 1</v>
      </c>
      <c r="Q112" s="451"/>
      <c r="R112" s="451"/>
      <c r="S112" s="451"/>
      <c r="T112" s="451"/>
      <c r="U112" s="451"/>
      <c r="V112" s="451"/>
      <c r="W112" s="451"/>
      <c r="Y112" s="451"/>
      <c r="Z112" s="451"/>
      <c r="AA112" s="451"/>
      <c r="AC112" s="300">
        <f>'VR Gr.B'!AC80</f>
        <v>43800</v>
      </c>
      <c r="AD112" s="301">
        <f>'VR Gr.B'!AD80</f>
        <v>0.53125</v>
      </c>
      <c r="AE112" s="288" t="str">
        <f>'VR Gr.B'!AE80</f>
        <v>Stammheim</v>
      </c>
    </row>
    <row r="113" spans="1:31" hidden="1">
      <c r="C113" s="288"/>
      <c r="Q113" s="451"/>
      <c r="R113" s="451"/>
      <c r="S113" s="451"/>
      <c r="T113" s="451"/>
      <c r="U113" s="451"/>
      <c r="V113" s="451"/>
      <c r="W113" s="451"/>
      <c r="Y113" s="451"/>
      <c r="Z113" s="451"/>
      <c r="AA113" s="451"/>
      <c r="AC113" s="300"/>
    </row>
    <row r="114" spans="1:31" hidden="1">
      <c r="C114" s="288"/>
      <c r="Q114" s="451"/>
      <c r="R114" s="451"/>
      <c r="S114" s="451"/>
      <c r="T114" s="451"/>
      <c r="U114" s="451"/>
      <c r="V114" s="451"/>
      <c r="W114" s="451"/>
      <c r="Y114" s="451"/>
      <c r="Z114" s="451"/>
      <c r="AA114" s="451"/>
      <c r="AC114" s="300"/>
    </row>
    <row r="115" spans="1:31" hidden="1">
      <c r="A115" s="288">
        <f>'VR Gr.C'!A18</f>
        <v>21</v>
      </c>
      <c r="B115" s="288">
        <f>'VR Gr.C'!B18</f>
        <v>1</v>
      </c>
      <c r="C115" s="288">
        <f>'VR Gr.C'!C18</f>
        <v>1</v>
      </c>
      <c r="D115" s="288" t="str">
        <f>'VR Gr.C'!D18</f>
        <v>TV Vaihingen/Enz</v>
      </c>
      <c r="F115" s="288" t="str">
        <f>'VR Gr.C'!F18:N18</f>
        <v>TV Bissingen</v>
      </c>
      <c r="P115" s="288" t="str">
        <f>'VR Gr.C'!P18</f>
        <v>TV Hohenklingen</v>
      </c>
      <c r="AC115" s="300">
        <f>'VR Gr.C'!AC18</f>
        <v>43779</v>
      </c>
      <c r="AD115" s="301">
        <f>'VR Gr.C'!AD18</f>
        <v>0.41666666666666669</v>
      </c>
      <c r="AE115" s="288" t="str">
        <f>'VR Gr.C'!AE18</f>
        <v>Westerstetten</v>
      </c>
    </row>
    <row r="116" spans="1:31" hidden="1">
      <c r="A116" s="288">
        <f>'VR Gr.C'!A19</f>
        <v>22</v>
      </c>
      <c r="B116" s="288">
        <f>'VR Gr.C'!B19</f>
        <v>2</v>
      </c>
      <c r="C116" s="288">
        <f>'VR Gr.C'!C19</f>
        <v>1</v>
      </c>
      <c r="D116" s="288" t="str">
        <f>'VR Gr.C'!D19</f>
        <v>TSV Westerstetten</v>
      </c>
      <c r="F116" s="288" t="str">
        <f>'VR Gr.C'!F19:N19</f>
        <v>TSV Kleinvillars</v>
      </c>
      <c r="P116" s="288" t="str">
        <f>'VR Gr.C'!P19</f>
        <v>TV Bissingen</v>
      </c>
      <c r="Q116" s="451"/>
      <c r="R116" s="451"/>
      <c r="S116" s="451"/>
      <c r="T116" s="451"/>
      <c r="U116" s="451"/>
      <c r="V116" s="451"/>
      <c r="W116" s="451"/>
      <c r="Y116" s="451"/>
      <c r="Z116" s="451"/>
      <c r="AA116" s="451"/>
      <c r="AC116" s="300">
        <f>'VR Gr.C'!AC19</f>
        <v>43779</v>
      </c>
      <c r="AD116" s="301">
        <f>'VR Gr.C'!AD19</f>
        <v>0.43402777777777779</v>
      </c>
      <c r="AE116" s="288" t="str">
        <f>'VR Gr.C'!AE19</f>
        <v>Westerstetten</v>
      </c>
    </row>
    <row r="117" spans="1:31" hidden="1">
      <c r="C117" s="288"/>
      <c r="Q117" s="451"/>
      <c r="R117" s="451"/>
      <c r="S117" s="451"/>
      <c r="T117" s="451"/>
      <c r="U117" s="451"/>
      <c r="V117" s="451"/>
      <c r="W117" s="451"/>
      <c r="Y117" s="451"/>
      <c r="Z117" s="451"/>
      <c r="AA117" s="451"/>
      <c r="AC117" s="300"/>
    </row>
    <row r="118" spans="1:31" hidden="1">
      <c r="A118" s="288">
        <f>'VR Gr.C'!A21</f>
        <v>23</v>
      </c>
      <c r="B118" s="288">
        <f>'VR Gr.C'!B21</f>
        <v>3</v>
      </c>
      <c r="C118" s="288">
        <f>'VR Gr.C'!C21</f>
        <v>1</v>
      </c>
      <c r="D118" s="288" t="str">
        <f>'VR Gr.C'!D21</f>
        <v>TV Vaihingen/Enz</v>
      </c>
      <c r="F118" s="288" t="str">
        <f>'VR Gr.C'!F21:N21</f>
        <v>TV Hohenklingen</v>
      </c>
      <c r="P118" s="288" t="str">
        <f>'VR Gr.C'!P21</f>
        <v>TSV Kleinvillars</v>
      </c>
      <c r="Q118" s="451"/>
      <c r="R118" s="451"/>
      <c r="S118" s="451"/>
      <c r="T118" s="451"/>
      <c r="U118" s="451"/>
      <c r="V118" s="451"/>
      <c r="W118" s="451"/>
      <c r="Y118" s="451"/>
      <c r="Z118" s="451"/>
      <c r="AA118" s="451"/>
      <c r="AC118" s="300">
        <f>'VR Gr.C'!AC21</f>
        <v>43779</v>
      </c>
      <c r="AD118" s="301">
        <f>'VR Gr.C'!AD21</f>
        <v>0.4513888888888889</v>
      </c>
      <c r="AE118" s="288" t="str">
        <f>'VR Gr.C'!AE21</f>
        <v>Westerstetten</v>
      </c>
    </row>
    <row r="119" spans="1:31" hidden="1">
      <c r="A119" s="288">
        <f>'VR Gr.C'!A22</f>
        <v>24</v>
      </c>
      <c r="B119" s="288">
        <f>'VR Gr.C'!B22</f>
        <v>4</v>
      </c>
      <c r="C119" s="288">
        <f>'VR Gr.C'!C22</f>
        <v>1</v>
      </c>
      <c r="D119" s="288" t="str">
        <f>'VR Gr.C'!D22</f>
        <v>TV Bissingen</v>
      </c>
      <c r="F119" s="288" t="str">
        <f>'VR Gr.C'!F22:N22</f>
        <v>TSV Westerstetten</v>
      </c>
      <c r="P119" s="288" t="str">
        <f>'VR Gr.C'!P22</f>
        <v>TV Vaihingen/Enz</v>
      </c>
      <c r="Q119" s="451"/>
      <c r="R119" s="451"/>
      <c r="S119" s="451"/>
      <c r="T119" s="451"/>
      <c r="U119" s="451"/>
      <c r="V119" s="451"/>
      <c r="W119" s="451"/>
      <c r="Y119" s="451"/>
      <c r="Z119" s="451"/>
      <c r="AA119" s="451"/>
      <c r="AC119" s="300">
        <f>'VR Gr.C'!AC22</f>
        <v>43779</v>
      </c>
      <c r="AD119" s="301">
        <f>'VR Gr.C'!AD22</f>
        <v>0.46875</v>
      </c>
      <c r="AE119" s="288" t="str">
        <f>'VR Gr.C'!AE22</f>
        <v>Westerstetten</v>
      </c>
    </row>
    <row r="120" spans="1:31" hidden="1">
      <c r="C120" s="288"/>
      <c r="Q120" s="451"/>
      <c r="R120" s="451"/>
      <c r="S120" s="451"/>
      <c r="T120" s="451"/>
      <c r="U120" s="451"/>
      <c r="V120" s="451"/>
      <c r="W120" s="451"/>
      <c r="Y120" s="451"/>
      <c r="Z120" s="451"/>
      <c r="AA120" s="451"/>
      <c r="AC120" s="300"/>
    </row>
    <row r="121" spans="1:31" hidden="1">
      <c r="A121" s="288">
        <f>'VR Gr.C'!A24</f>
        <v>25</v>
      </c>
      <c r="B121" s="288">
        <f>'VR Gr.C'!B24</f>
        <v>5</v>
      </c>
      <c r="C121" s="288">
        <f>'VR Gr.C'!C24</f>
        <v>1</v>
      </c>
      <c r="D121" s="288" t="str">
        <f>'VR Gr.C'!D24</f>
        <v>TSV Kleinvillars</v>
      </c>
      <c r="F121" s="288" t="str">
        <f>'VR Gr.C'!F24:N24</f>
        <v>TV Hohenklingen</v>
      </c>
      <c r="P121" s="288" t="str">
        <f>'VR Gr.C'!P24</f>
        <v>TSV Westerstetten</v>
      </c>
      <c r="Q121" s="451"/>
      <c r="R121" s="451"/>
      <c r="S121" s="451"/>
      <c r="T121" s="451"/>
      <c r="U121" s="451"/>
      <c r="V121" s="451"/>
      <c r="W121" s="451"/>
      <c r="Y121" s="451"/>
      <c r="Z121" s="451"/>
      <c r="AA121" s="451"/>
      <c r="AC121" s="300">
        <f>'VR Gr.C'!AC24</f>
        <v>43779</v>
      </c>
      <c r="AD121" s="301">
        <f>'VR Gr.C'!AD24</f>
        <v>0.4861111111111111</v>
      </c>
      <c r="AE121" s="288" t="str">
        <f>'VR Gr.C'!AE24</f>
        <v>Westerstetten</v>
      </c>
    </row>
    <row r="122" spans="1:31" hidden="1">
      <c r="A122" s="288">
        <f>'VR Gr.C'!A25</f>
        <v>26</v>
      </c>
      <c r="B122" s="288">
        <f>'VR Gr.C'!B25</f>
        <v>6</v>
      </c>
      <c r="C122" s="288">
        <f>'VR Gr.C'!C25</f>
        <v>1</v>
      </c>
      <c r="D122" s="288" t="str">
        <f>'VR Gr.C'!D25</f>
        <v>TV Vaihingen/Enz</v>
      </c>
      <c r="F122" s="288" t="str">
        <f>'VR Gr.C'!F25:N25</f>
        <v>TSV Westerstetten</v>
      </c>
      <c r="P122" s="288" t="str">
        <f>'VR Gr.C'!P25</f>
        <v>TV Hohenklingen</v>
      </c>
      <c r="Q122" s="451"/>
      <c r="R122" s="451"/>
      <c r="S122" s="451"/>
      <c r="T122" s="451"/>
      <c r="U122" s="451"/>
      <c r="V122" s="451"/>
      <c r="W122" s="451"/>
      <c r="Y122" s="451"/>
      <c r="Z122" s="451"/>
      <c r="AA122" s="451"/>
      <c r="AC122" s="300">
        <f>'VR Gr.C'!AC25</f>
        <v>43779</v>
      </c>
      <c r="AD122" s="301">
        <f>'VR Gr.C'!AD25</f>
        <v>0.50347222222222221</v>
      </c>
      <c r="AE122" s="288" t="str">
        <f>'VR Gr.C'!AE25</f>
        <v>Westerstetten</v>
      </c>
    </row>
    <row r="123" spans="1:31" hidden="1">
      <c r="C123" s="288"/>
      <c r="Q123" s="451"/>
      <c r="R123" s="451"/>
      <c r="S123" s="451"/>
      <c r="T123" s="451"/>
      <c r="U123" s="451"/>
      <c r="V123" s="451"/>
      <c r="W123" s="451"/>
      <c r="Y123" s="451"/>
      <c r="Z123" s="451"/>
      <c r="AA123" s="451"/>
      <c r="AC123" s="300"/>
    </row>
    <row r="124" spans="1:31" hidden="1">
      <c r="A124" s="288">
        <f>'VR Gr.C'!A27</f>
        <v>27</v>
      </c>
      <c r="B124" s="288">
        <f>'VR Gr.C'!B27</f>
        <v>7</v>
      </c>
      <c r="C124" s="288">
        <f>'VR Gr.C'!C27</f>
        <v>1</v>
      </c>
      <c r="D124" s="288" t="str">
        <f>'VR Gr.C'!D27</f>
        <v>TV Bissingen</v>
      </c>
      <c r="F124" s="288" t="str">
        <f>'VR Gr.C'!F27:N27</f>
        <v>TSV Kleinvillars</v>
      </c>
      <c r="P124" s="288" t="str">
        <f>'VR Gr.C'!P27</f>
        <v>TV Vaihingen/Enz</v>
      </c>
      <c r="Q124" s="451"/>
      <c r="R124" s="451"/>
      <c r="S124" s="451"/>
      <c r="T124" s="451"/>
      <c r="U124" s="451"/>
      <c r="V124" s="451"/>
      <c r="W124" s="451"/>
      <c r="Y124" s="451"/>
      <c r="Z124" s="451"/>
      <c r="AA124" s="451"/>
      <c r="AC124" s="300">
        <f>'VR Gr.C'!AC27</f>
        <v>43779</v>
      </c>
      <c r="AD124" s="301">
        <f>'VR Gr.C'!AD27</f>
        <v>0.52083333333333337</v>
      </c>
      <c r="AE124" s="288" t="str">
        <f>'VR Gr.C'!AE27</f>
        <v>Westerstetten</v>
      </c>
    </row>
    <row r="125" spans="1:31" hidden="1">
      <c r="A125" s="288">
        <f>'VR Gr.C'!A28</f>
        <v>28</v>
      </c>
      <c r="B125" s="288">
        <f>'VR Gr.C'!B28</f>
        <v>8</v>
      </c>
      <c r="C125" s="288">
        <f>'VR Gr.C'!C28</f>
        <v>1</v>
      </c>
      <c r="D125" s="288" t="str">
        <f>'VR Gr.C'!D28</f>
        <v>TV Hohenklingen</v>
      </c>
      <c r="F125" s="288" t="str">
        <f>'VR Gr.C'!F28:N28</f>
        <v>TSV Westerstetten</v>
      </c>
      <c r="P125" s="288" t="str">
        <f>'VR Gr.C'!P28</f>
        <v>TV Bissingen</v>
      </c>
      <c r="Q125" s="451"/>
      <c r="R125" s="451"/>
      <c r="S125" s="451"/>
      <c r="T125" s="451"/>
      <c r="U125" s="451"/>
      <c r="V125" s="451"/>
      <c r="W125" s="451"/>
      <c r="Y125" s="451"/>
      <c r="Z125" s="451"/>
      <c r="AA125" s="451"/>
      <c r="AC125" s="300">
        <f>'VR Gr.C'!AC28</f>
        <v>43779</v>
      </c>
      <c r="AD125" s="301">
        <f>'VR Gr.C'!AD28</f>
        <v>0.53819444444444453</v>
      </c>
      <c r="AE125" s="288" t="str">
        <f>'VR Gr.C'!AE28</f>
        <v>Westerstetten</v>
      </c>
    </row>
    <row r="126" spans="1:31" hidden="1">
      <c r="C126" s="288"/>
      <c r="Q126" s="451"/>
      <c r="R126" s="451"/>
      <c r="S126" s="451"/>
      <c r="T126" s="451"/>
      <c r="U126" s="451"/>
      <c r="V126" s="451"/>
      <c r="W126" s="451"/>
      <c r="Y126" s="451"/>
      <c r="Z126" s="451"/>
      <c r="AA126" s="451"/>
      <c r="AC126" s="300"/>
    </row>
    <row r="127" spans="1:31" hidden="1">
      <c r="A127" s="288">
        <f>'VR Gr.C'!A30</f>
        <v>29</v>
      </c>
      <c r="B127" s="288">
        <f>'VR Gr.C'!B30</f>
        <v>9</v>
      </c>
      <c r="C127" s="288">
        <f>'VR Gr.C'!C30</f>
        <v>1</v>
      </c>
      <c r="D127" s="288" t="str">
        <f>'VR Gr.C'!D30</f>
        <v>TV Vaihingen/Enz</v>
      </c>
      <c r="F127" s="288" t="str">
        <f>'VR Gr.C'!F30:N30</f>
        <v>TSV Kleinvillars</v>
      </c>
      <c r="P127" s="288" t="str">
        <f>'VR Gr.C'!P30</f>
        <v>TSV Westerstetten</v>
      </c>
      <c r="Q127" s="451"/>
      <c r="R127" s="451"/>
      <c r="S127" s="451"/>
      <c r="T127" s="451"/>
      <c r="U127" s="451"/>
      <c r="V127" s="451"/>
      <c r="W127" s="451"/>
      <c r="Y127" s="451"/>
      <c r="Z127" s="451"/>
      <c r="AA127" s="451"/>
      <c r="AC127" s="300">
        <f>'VR Gr.C'!AC30</f>
        <v>43779</v>
      </c>
      <c r="AD127" s="301">
        <f>'VR Gr.C'!AD30</f>
        <v>0.55555555555555569</v>
      </c>
      <c r="AE127" s="288" t="str">
        <f>'VR Gr.C'!AE30</f>
        <v>Westerstetten</v>
      </c>
    </row>
    <row r="128" spans="1:31" hidden="1">
      <c r="A128" s="288">
        <f>'VR Gr.C'!A31</f>
        <v>30</v>
      </c>
      <c r="B128" s="288">
        <f>'VR Gr.C'!B31</f>
        <v>10</v>
      </c>
      <c r="C128" s="288">
        <f>'VR Gr.C'!C31</f>
        <v>1</v>
      </c>
      <c r="D128" s="288" t="str">
        <f>'VR Gr.C'!D31</f>
        <v>TV Bissingen</v>
      </c>
      <c r="F128" s="288" t="str">
        <f>'VR Gr.C'!F31:N31</f>
        <v>TV Hohenklingen</v>
      </c>
      <c r="P128" s="288" t="str">
        <f>'VR Gr.C'!P31</f>
        <v>TSV Kleinvillars</v>
      </c>
      <c r="Q128" s="451"/>
      <c r="R128" s="451"/>
      <c r="S128" s="451"/>
      <c r="T128" s="451"/>
      <c r="U128" s="451"/>
      <c r="V128" s="451"/>
      <c r="W128" s="451"/>
      <c r="Y128" s="451"/>
      <c r="Z128" s="451"/>
      <c r="AA128" s="451"/>
      <c r="AC128" s="300">
        <f>'VR Gr.C'!AC31</f>
        <v>43779</v>
      </c>
      <c r="AD128" s="301">
        <f>'VR Gr.C'!AD31</f>
        <v>0.57291666666666685</v>
      </c>
      <c r="AE128" s="288" t="str">
        <f>'VR Gr.C'!AE31</f>
        <v>Westerstetten</v>
      </c>
    </row>
    <row r="129" spans="1:31" hidden="1"/>
    <row r="130" spans="1:31" hidden="1"/>
    <row r="131" spans="1:31" hidden="1">
      <c r="A131" s="288">
        <f>'VR Gr.C'!A44</f>
        <v>51</v>
      </c>
      <c r="B131" s="288">
        <f>'VR Gr.C'!B44</f>
        <v>1</v>
      </c>
      <c r="C131" s="288">
        <f>'VR Gr.C'!C44</f>
        <v>1</v>
      </c>
      <c r="D131" s="288" t="str">
        <f>'VR Gr.C'!D44</f>
        <v>TV Bissingen</v>
      </c>
      <c r="F131" s="288" t="str">
        <f>'VR Gr.C'!F44:N44</f>
        <v>TV Vaihingen/Enz</v>
      </c>
      <c r="P131" s="288" t="str">
        <f>'VR Gr.C'!P44</f>
        <v>TSV Kleinvillars</v>
      </c>
      <c r="AC131" s="300">
        <f>'VR Gr.C'!AC44</f>
        <v>43800</v>
      </c>
      <c r="AD131" s="301">
        <f>'VR Gr.C'!AD44</f>
        <v>0.375</v>
      </c>
      <c r="AE131" s="288" t="str">
        <f>'VR Gr.C'!AE44</f>
        <v>Knittlingen (Hohenkl.)</v>
      </c>
    </row>
    <row r="132" spans="1:31" hidden="1">
      <c r="A132" s="288">
        <f>'VR Gr.C'!A45</f>
        <v>52</v>
      </c>
      <c r="B132" s="288">
        <f>'VR Gr.C'!B45</f>
        <v>2</v>
      </c>
      <c r="C132" s="288">
        <f>'VR Gr.C'!C45</f>
        <v>1</v>
      </c>
      <c r="D132" s="288" t="str">
        <f>'VR Gr.C'!D45</f>
        <v>TSV Westerstetten</v>
      </c>
      <c r="F132" s="288" t="str">
        <f>'VR Gr.C'!F45:N45</f>
        <v>TV Hohenklingen</v>
      </c>
      <c r="P132" s="288" t="str">
        <f>'VR Gr.C'!P45</f>
        <v>TV Vaihingen/Enz</v>
      </c>
      <c r="Q132" s="451"/>
      <c r="R132" s="451"/>
      <c r="S132" s="451"/>
      <c r="T132" s="451"/>
      <c r="U132" s="451"/>
      <c r="V132" s="451"/>
      <c r="W132" s="451"/>
      <c r="Y132" s="451"/>
      <c r="Z132" s="451"/>
      <c r="AA132" s="451"/>
      <c r="AC132" s="300">
        <f>'VR Gr.C'!AC45</f>
        <v>43800</v>
      </c>
      <c r="AD132" s="301">
        <f>'VR Gr.C'!AD45</f>
        <v>0.3923611111111111</v>
      </c>
      <c r="AE132" s="288" t="str">
        <f>'VR Gr.C'!AE45</f>
        <v>Knittlingen (Hohenkl.)</v>
      </c>
    </row>
    <row r="133" spans="1:31" hidden="1">
      <c r="C133" s="288"/>
      <c r="Q133" s="451"/>
      <c r="R133" s="451"/>
      <c r="S133" s="451"/>
      <c r="T133" s="451"/>
      <c r="U133" s="451"/>
      <c r="V133" s="451"/>
      <c r="W133" s="451"/>
      <c r="Y133" s="451"/>
      <c r="Z133" s="451"/>
      <c r="AA133" s="451"/>
      <c r="AC133" s="300"/>
    </row>
    <row r="134" spans="1:31" hidden="1">
      <c r="A134" s="288">
        <f>'VR Gr.C'!A47</f>
        <v>53</v>
      </c>
      <c r="B134" s="288">
        <f>'VR Gr.C'!B47</f>
        <v>3</v>
      </c>
      <c r="C134" s="288">
        <f>'VR Gr.C'!C47</f>
        <v>1</v>
      </c>
      <c r="D134" s="288" t="str">
        <f>'VR Gr.C'!D47</f>
        <v>TSV Kleinvillars</v>
      </c>
      <c r="F134" s="288" t="str">
        <f>'VR Gr.C'!F47:N47</f>
        <v>TV Bissingen</v>
      </c>
      <c r="P134" s="288" t="str">
        <f>'VR Gr.C'!P47</f>
        <v>TV Hohenklingen</v>
      </c>
      <c r="Q134" s="451"/>
      <c r="R134" s="451"/>
      <c r="S134" s="451"/>
      <c r="T134" s="451"/>
      <c r="U134" s="451"/>
      <c r="V134" s="451"/>
      <c r="W134" s="451"/>
      <c r="Y134" s="451"/>
      <c r="Z134" s="451"/>
      <c r="AA134" s="451"/>
      <c r="AC134" s="300">
        <f>'VR Gr.C'!AC47</f>
        <v>43800</v>
      </c>
      <c r="AD134" s="301">
        <f>'VR Gr.C'!AD47</f>
        <v>0.40972222222222221</v>
      </c>
      <c r="AE134" s="288" t="str">
        <f>'VR Gr.C'!AE47</f>
        <v>Knittlingen (Hohenkl.)</v>
      </c>
    </row>
    <row r="135" spans="1:31" hidden="1">
      <c r="A135" s="288">
        <f>'VR Gr.C'!A48</f>
        <v>54</v>
      </c>
      <c r="B135" s="288">
        <f>'VR Gr.C'!B48</f>
        <v>4</v>
      </c>
      <c r="C135" s="288">
        <f>'VR Gr.C'!C48</f>
        <v>1</v>
      </c>
      <c r="D135" s="288" t="str">
        <f>'VR Gr.C'!D48</f>
        <v>TSV Westerstetten</v>
      </c>
      <c r="F135" s="288" t="str">
        <f>'VR Gr.C'!F48:N48</f>
        <v>TV Vaihingen/Enz</v>
      </c>
      <c r="P135" s="288" t="str">
        <f>'VR Gr.C'!P48</f>
        <v>TV Bissingen</v>
      </c>
      <c r="Q135" s="451"/>
      <c r="R135" s="451"/>
      <c r="S135" s="451"/>
      <c r="T135" s="451"/>
      <c r="U135" s="451"/>
      <c r="V135" s="451"/>
      <c r="W135" s="451"/>
      <c r="Y135" s="451"/>
      <c r="Z135" s="451"/>
      <c r="AA135" s="451"/>
      <c r="AC135" s="300">
        <f>'VR Gr.C'!AC48</f>
        <v>43800</v>
      </c>
      <c r="AD135" s="301">
        <f>'VR Gr.C'!AD48</f>
        <v>0.42708333333333331</v>
      </c>
      <c r="AE135" s="288" t="str">
        <f>'VR Gr.C'!AE48</f>
        <v>Knittlingen (Hohenkl.)</v>
      </c>
    </row>
    <row r="136" spans="1:31" hidden="1">
      <c r="C136" s="288"/>
      <c r="Q136" s="451"/>
      <c r="R136" s="451"/>
      <c r="S136" s="451"/>
      <c r="T136" s="451"/>
      <c r="U136" s="451"/>
      <c r="V136" s="451"/>
      <c r="W136" s="451"/>
      <c r="Y136" s="451"/>
      <c r="Z136" s="451"/>
      <c r="AA136" s="451"/>
      <c r="AC136" s="300"/>
    </row>
    <row r="137" spans="1:31" hidden="1">
      <c r="A137" s="288">
        <f>'VR Gr.C'!A50</f>
        <v>55</v>
      </c>
      <c r="B137" s="288">
        <f>'VR Gr.C'!B50</f>
        <v>5</v>
      </c>
      <c r="C137" s="288">
        <f>'VR Gr.C'!C50</f>
        <v>1</v>
      </c>
      <c r="D137" s="288" t="str">
        <f>'VR Gr.C'!D50</f>
        <v>TV Hohenklingen</v>
      </c>
      <c r="F137" s="288" t="str">
        <f>'VR Gr.C'!F50:N50</f>
        <v>TSV Kleinvillars</v>
      </c>
      <c r="P137" s="288" t="str">
        <f>'VR Gr.C'!P50</f>
        <v>TSV Westerstetten</v>
      </c>
      <c r="Q137" s="451"/>
      <c r="R137" s="451"/>
      <c r="S137" s="451"/>
      <c r="T137" s="451"/>
      <c r="U137" s="451"/>
      <c r="V137" s="451"/>
      <c r="W137" s="451"/>
      <c r="Y137" s="451"/>
      <c r="Z137" s="451"/>
      <c r="AA137" s="451"/>
      <c r="AC137" s="300">
        <f>'VR Gr.C'!AC50</f>
        <v>43800</v>
      </c>
      <c r="AD137" s="301">
        <f>'VR Gr.C'!AD50</f>
        <v>0.44444444444444442</v>
      </c>
      <c r="AE137" s="288" t="str">
        <f>'VR Gr.C'!AE50</f>
        <v>Knittlingen (Hohenkl.)</v>
      </c>
    </row>
    <row r="138" spans="1:31" hidden="1">
      <c r="A138" s="288">
        <f>'VR Gr.C'!A51</f>
        <v>56</v>
      </c>
      <c r="B138" s="288">
        <f>'VR Gr.C'!B51</f>
        <v>6</v>
      </c>
      <c r="C138" s="288">
        <f>'VR Gr.C'!C51</f>
        <v>1</v>
      </c>
      <c r="D138" s="288" t="str">
        <f>'VR Gr.C'!D51</f>
        <v>TSV Westerstetten</v>
      </c>
      <c r="F138" s="288" t="str">
        <f>'VR Gr.C'!F51:N51</f>
        <v>TV Bissingen</v>
      </c>
      <c r="P138" s="288" t="str">
        <f>'VR Gr.C'!P51</f>
        <v>TSV Kleinvillars</v>
      </c>
      <c r="Q138" s="451"/>
      <c r="R138" s="451"/>
      <c r="S138" s="451"/>
      <c r="T138" s="451"/>
      <c r="U138" s="451"/>
      <c r="V138" s="451"/>
      <c r="W138" s="451"/>
      <c r="Y138" s="451"/>
      <c r="Z138" s="451"/>
      <c r="AA138" s="451"/>
      <c r="AC138" s="300">
        <f>'VR Gr.C'!AC51</f>
        <v>43800</v>
      </c>
      <c r="AD138" s="301">
        <f>'VR Gr.C'!AD51</f>
        <v>0.46180555555555552</v>
      </c>
      <c r="AE138" s="288" t="str">
        <f>'VR Gr.C'!AE51</f>
        <v>Knittlingen (Hohenkl.)</v>
      </c>
    </row>
    <row r="139" spans="1:31" hidden="1">
      <c r="C139" s="288"/>
      <c r="Q139" s="451"/>
      <c r="R139" s="451"/>
      <c r="S139" s="451"/>
      <c r="T139" s="451"/>
      <c r="U139" s="451"/>
      <c r="V139" s="451"/>
      <c r="W139" s="451"/>
      <c r="Y139" s="451"/>
      <c r="Z139" s="451"/>
      <c r="AA139" s="451"/>
      <c r="AC139" s="300"/>
    </row>
    <row r="140" spans="1:31" hidden="1">
      <c r="A140" s="288">
        <f>'VR Gr.C'!A53</f>
        <v>57</v>
      </c>
      <c r="B140" s="288">
        <f>'VR Gr.C'!B53</f>
        <v>7</v>
      </c>
      <c r="C140" s="288">
        <f>'VR Gr.C'!C53</f>
        <v>1</v>
      </c>
      <c r="D140" s="288" t="str">
        <f>'VR Gr.C'!D53</f>
        <v>TV Hohenklingen</v>
      </c>
      <c r="F140" s="288" t="str">
        <f>'VR Gr.C'!F53:N53</f>
        <v>TV Vaihingen/Enz</v>
      </c>
      <c r="P140" s="288" t="str">
        <f>'VR Gr.C'!P53</f>
        <v>TV Bissingen</v>
      </c>
      <c r="Q140" s="451"/>
      <c r="R140" s="451"/>
      <c r="S140" s="451"/>
      <c r="T140" s="451"/>
      <c r="U140" s="451"/>
      <c r="V140" s="451"/>
      <c r="W140" s="451"/>
      <c r="Y140" s="451"/>
      <c r="Z140" s="451"/>
      <c r="AA140" s="451"/>
      <c r="AC140" s="300">
        <f>'VR Gr.C'!AC53</f>
        <v>43800</v>
      </c>
      <c r="AD140" s="301">
        <f>'VR Gr.C'!AD53</f>
        <v>0.47916666666666663</v>
      </c>
      <c r="AE140" s="288" t="str">
        <f>'VR Gr.C'!AE53</f>
        <v>Knittlingen (Hohenkl.)</v>
      </c>
    </row>
    <row r="141" spans="1:31" hidden="1">
      <c r="A141" s="288">
        <f>'VR Gr.C'!A54</f>
        <v>58</v>
      </c>
      <c r="B141" s="288">
        <f>'VR Gr.C'!B54</f>
        <v>8</v>
      </c>
      <c r="C141" s="288">
        <f>'VR Gr.C'!C54</f>
        <v>1</v>
      </c>
      <c r="D141" s="288" t="str">
        <f>'VR Gr.C'!D54</f>
        <v>TSV Kleinvillars</v>
      </c>
      <c r="F141" s="288" t="str">
        <f>'VR Gr.C'!F54:N54</f>
        <v>TSV Westerstetten</v>
      </c>
      <c r="P141" s="288" t="str">
        <f>'VR Gr.C'!P54</f>
        <v>TV Vaihingen/Enz</v>
      </c>
      <c r="Q141" s="451"/>
      <c r="R141" s="451"/>
      <c r="S141" s="451"/>
      <c r="T141" s="451"/>
      <c r="U141" s="451"/>
      <c r="V141" s="451"/>
      <c r="W141" s="451"/>
      <c r="Y141" s="451"/>
      <c r="Z141" s="451"/>
      <c r="AA141" s="451"/>
      <c r="AC141" s="300">
        <f>'VR Gr.C'!AC54</f>
        <v>43800</v>
      </c>
      <c r="AD141" s="301">
        <f>'VR Gr.C'!AD54</f>
        <v>0.49652777777777773</v>
      </c>
      <c r="AE141" s="288" t="str">
        <f>'VR Gr.C'!AE54</f>
        <v>Knittlingen (Hohenkl.)</v>
      </c>
    </row>
    <row r="142" spans="1:31" hidden="1">
      <c r="C142" s="288"/>
      <c r="Q142" s="451"/>
      <c r="R142" s="451"/>
      <c r="S142" s="451"/>
      <c r="T142" s="451"/>
      <c r="U142" s="451"/>
      <c r="V142" s="451"/>
      <c r="W142" s="451"/>
      <c r="Y142" s="451"/>
      <c r="Z142" s="451"/>
      <c r="AA142" s="451"/>
      <c r="AC142" s="300"/>
    </row>
    <row r="143" spans="1:31" hidden="1">
      <c r="A143" s="288">
        <f>'VR Gr.C'!A56</f>
        <v>59</v>
      </c>
      <c r="B143" s="288">
        <f>'VR Gr.C'!B56</f>
        <v>9</v>
      </c>
      <c r="C143" s="288">
        <f>'VR Gr.C'!C56</f>
        <v>1</v>
      </c>
      <c r="D143" s="288" t="str">
        <f>'VR Gr.C'!D56</f>
        <v>TV Hohenklingen</v>
      </c>
      <c r="F143" s="288" t="str">
        <f>'VR Gr.C'!F56:N56</f>
        <v>TV Bissingen</v>
      </c>
      <c r="P143" s="288" t="str">
        <f>'VR Gr.C'!P56</f>
        <v>TSV Westerstetten</v>
      </c>
      <c r="Q143" s="451"/>
      <c r="R143" s="451"/>
      <c r="S143" s="451"/>
      <c r="T143" s="451"/>
      <c r="U143" s="451"/>
      <c r="V143" s="451"/>
      <c r="W143" s="451"/>
      <c r="Y143" s="451"/>
      <c r="Z143" s="451"/>
      <c r="AA143" s="451"/>
      <c r="AC143" s="300">
        <f>'VR Gr.C'!AC56</f>
        <v>43800</v>
      </c>
      <c r="AD143" s="301">
        <f>'VR Gr.C'!AD56</f>
        <v>0.51388888888888884</v>
      </c>
      <c r="AE143" s="288" t="str">
        <f>'VR Gr.C'!AE56</f>
        <v>Knittlingen (Hohenkl.)</v>
      </c>
    </row>
    <row r="144" spans="1:31" hidden="1">
      <c r="A144" s="288">
        <f>'VR Gr.C'!A57</f>
        <v>60</v>
      </c>
      <c r="B144" s="288">
        <f>'VR Gr.C'!B57</f>
        <v>10</v>
      </c>
      <c r="C144" s="288">
        <f>'VR Gr.C'!C57</f>
        <v>1</v>
      </c>
      <c r="D144" s="288" t="str">
        <f>'VR Gr.C'!D57</f>
        <v>TSV Kleinvillars</v>
      </c>
      <c r="F144" s="288" t="str">
        <f>'VR Gr.C'!F57:N57</f>
        <v>TV Vaihingen/Enz</v>
      </c>
      <c r="P144" s="288" t="str">
        <f>'VR Gr.C'!P57</f>
        <v>TV Hohenklingen</v>
      </c>
      <c r="Q144" s="451"/>
      <c r="R144" s="451"/>
      <c r="S144" s="451"/>
      <c r="T144" s="451"/>
      <c r="U144" s="451"/>
      <c r="V144" s="451"/>
      <c r="W144" s="451"/>
      <c r="Y144" s="451"/>
      <c r="Z144" s="451"/>
      <c r="AA144" s="451"/>
      <c r="AC144" s="300">
        <f>'VR Gr.C'!AC57</f>
        <v>43800</v>
      </c>
      <c r="AD144" s="301">
        <f>'VR Gr.C'!AD57</f>
        <v>0.53125</v>
      </c>
      <c r="AE144" s="288" t="str">
        <f>'VR Gr.C'!AE57</f>
        <v>Knittlingen (Hohenkl.)</v>
      </c>
    </row>
    <row r="145" spans="1:31" hidden="1">
      <c r="C145" s="288"/>
      <c r="Q145" s="451"/>
      <c r="R145" s="451"/>
      <c r="S145" s="451"/>
      <c r="T145" s="451"/>
      <c r="U145" s="451"/>
      <c r="V145" s="451"/>
      <c r="W145" s="451"/>
      <c r="Y145" s="451"/>
      <c r="Z145" s="451"/>
      <c r="AA145" s="451"/>
      <c r="AC145" s="300"/>
    </row>
    <row r="146" spans="1:31" hidden="1">
      <c r="C146" s="288"/>
      <c r="Q146" s="451"/>
      <c r="R146" s="451"/>
      <c r="S146" s="451"/>
      <c r="T146" s="451"/>
      <c r="U146" s="451"/>
      <c r="V146" s="451"/>
      <c r="W146" s="451"/>
      <c r="Y146" s="451"/>
      <c r="Z146" s="451"/>
      <c r="AA146" s="451"/>
      <c r="AC146" s="300"/>
    </row>
    <row r="147" spans="1:31" hidden="1">
      <c r="A147" s="310">
        <f>'Hoffnungsrunde '!A18</f>
        <v>71</v>
      </c>
      <c r="B147" s="310">
        <f>'Hoffnungsrunde '!B18</f>
        <v>1</v>
      </c>
      <c r="C147" s="310">
        <f>'Hoffnungsrunde '!C18</f>
        <v>1</v>
      </c>
      <c r="D147" s="288" t="str">
        <f>'Hoffnungsrunde '!D18</f>
        <v>TSV Calw</v>
      </c>
      <c r="F147" s="288" t="str">
        <f>'Hoffnungsrunde '!F18:N18</f>
        <v>SpVgg Weil der Stadt</v>
      </c>
      <c r="P147" s="288" t="str">
        <f>'Hoffnungsrunde '!P18</f>
        <v>TV Bissingen</v>
      </c>
      <c r="AC147" s="300">
        <f>'Hoffnungsrunde '!AC18</f>
        <v>43807</v>
      </c>
      <c r="AD147" s="301">
        <f>'Hoffnungsrunde '!AD18</f>
        <v>0.41666666666666669</v>
      </c>
      <c r="AE147" s="288" t="str">
        <f>'Hoffnungsrunde '!AE18</f>
        <v>Weil der Stadt</v>
      </c>
    </row>
    <row r="148" spans="1:31" hidden="1">
      <c r="A148" s="310">
        <f>'Hoffnungsrunde '!A19</f>
        <v>72</v>
      </c>
      <c r="B148" s="310">
        <f>'Hoffnungsrunde '!B19</f>
        <v>2</v>
      </c>
      <c r="C148" s="310">
        <f>'Hoffnungsrunde '!C19</f>
        <v>1</v>
      </c>
      <c r="D148" s="288" t="str">
        <f>'Hoffnungsrunde '!D19</f>
        <v>TSV Dennach</v>
      </c>
      <c r="F148" s="288" t="str">
        <f>'Hoffnungsrunde '!F19:N19</f>
        <v>TSV Gärtringen</v>
      </c>
      <c r="P148" s="288" t="str">
        <f>'Hoffnungsrunde '!P19</f>
        <v>TSV Kleinvillars</v>
      </c>
      <c r="Q148" s="451"/>
      <c r="R148" s="451"/>
      <c r="S148" s="451"/>
      <c r="T148" s="451"/>
      <c r="U148" s="451"/>
      <c r="V148" s="451"/>
      <c r="W148" s="451"/>
      <c r="Y148" s="451"/>
      <c r="Z148" s="451"/>
      <c r="AA148" s="451"/>
      <c r="AC148" s="300">
        <f>'Hoffnungsrunde '!AC19</f>
        <v>43807</v>
      </c>
      <c r="AD148" s="301">
        <f>'Hoffnungsrunde '!AD19</f>
        <v>0.43402777777777779</v>
      </c>
      <c r="AE148" s="288" t="str">
        <f>'Hoffnungsrunde '!AE19</f>
        <v>Weil der Stadt</v>
      </c>
    </row>
    <row r="149" spans="1:31" hidden="1">
      <c r="A149" s="310"/>
      <c r="B149" s="310"/>
      <c r="C149" s="310"/>
      <c r="Q149" s="451"/>
      <c r="R149" s="451"/>
      <c r="S149" s="451"/>
      <c r="T149" s="451"/>
      <c r="U149" s="451"/>
      <c r="V149" s="451"/>
      <c r="W149" s="451"/>
      <c r="Y149" s="451"/>
      <c r="Z149" s="451"/>
      <c r="AA149" s="451"/>
      <c r="AC149" s="300"/>
    </row>
    <row r="150" spans="1:31" hidden="1">
      <c r="A150" s="310">
        <f>'Hoffnungsrunde '!A21</f>
        <v>73</v>
      </c>
      <c r="B150" s="310">
        <f>'Hoffnungsrunde '!B21</f>
        <v>3</v>
      </c>
      <c r="C150" s="310">
        <f>'Hoffnungsrunde '!C21</f>
        <v>1</v>
      </c>
      <c r="D150" s="288" t="str">
        <f>'Hoffnungsrunde '!D21</f>
        <v>TSV Kleinvillars</v>
      </c>
      <c r="F150" s="288" t="str">
        <f>'Hoffnungsrunde '!F21:N21</f>
        <v>TV Bissingen</v>
      </c>
      <c r="P150" s="288" t="str">
        <f>'Hoffnungsrunde '!P21</f>
        <v>TSV Gärtringen</v>
      </c>
      <c r="Q150" s="451"/>
      <c r="R150" s="451"/>
      <c r="S150" s="451"/>
      <c r="T150" s="451"/>
      <c r="U150" s="451"/>
      <c r="V150" s="451"/>
      <c r="W150" s="451"/>
      <c r="Y150" s="451"/>
      <c r="Z150" s="451"/>
      <c r="AA150" s="451"/>
      <c r="AC150" s="300">
        <f>'Hoffnungsrunde '!AC21</f>
        <v>43807</v>
      </c>
      <c r="AD150" s="301">
        <f>'Hoffnungsrunde '!AD21</f>
        <v>0.4513888888888889</v>
      </c>
      <c r="AE150" s="288" t="str">
        <f>'Hoffnungsrunde '!AE21</f>
        <v>Weil der Stadt</v>
      </c>
    </row>
    <row r="151" spans="1:31" hidden="1">
      <c r="A151" s="310">
        <f>'Hoffnungsrunde '!A22</f>
        <v>74</v>
      </c>
      <c r="B151" s="310">
        <f>'Hoffnungsrunde '!B22</f>
        <v>4</v>
      </c>
      <c r="C151" s="310">
        <f>'Hoffnungsrunde '!C22</f>
        <v>1</v>
      </c>
      <c r="D151" s="288" t="str">
        <f>'Hoffnungsrunde '!D22</f>
        <v>TSV Dennach</v>
      </c>
      <c r="F151" s="288" t="str">
        <f>'Hoffnungsrunde '!F22:N22</f>
        <v>SpVgg Weil der Stadt</v>
      </c>
      <c r="P151" s="288" t="str">
        <f>'Hoffnungsrunde '!P22</f>
        <v>TSV Calw</v>
      </c>
      <c r="Q151" s="451"/>
      <c r="R151" s="451"/>
      <c r="S151" s="451"/>
      <c r="T151" s="451"/>
      <c r="U151" s="451"/>
      <c r="V151" s="451"/>
      <c r="W151" s="451"/>
      <c r="Y151" s="451"/>
      <c r="Z151" s="451"/>
      <c r="AA151" s="451"/>
      <c r="AC151" s="300">
        <f>'Hoffnungsrunde '!AC22</f>
        <v>43807</v>
      </c>
      <c r="AD151" s="301">
        <f>'Hoffnungsrunde '!AD22</f>
        <v>0.46875</v>
      </c>
      <c r="AE151" s="288" t="str">
        <f>'Hoffnungsrunde '!AE22</f>
        <v>Weil der Stadt</v>
      </c>
    </row>
    <row r="152" spans="1:31" hidden="1">
      <c r="A152" s="310"/>
      <c r="B152" s="310"/>
      <c r="C152" s="310"/>
      <c r="Q152" s="451"/>
      <c r="R152" s="451"/>
      <c r="S152" s="451"/>
      <c r="T152" s="451"/>
      <c r="U152" s="451"/>
      <c r="V152" s="451"/>
      <c r="W152" s="451"/>
      <c r="Y152" s="451"/>
      <c r="Z152" s="451"/>
      <c r="AA152" s="451"/>
      <c r="AC152" s="300"/>
    </row>
    <row r="153" spans="1:31" hidden="1">
      <c r="A153" s="310">
        <f>'Hoffnungsrunde '!A24</f>
        <v>75</v>
      </c>
      <c r="B153" s="310">
        <f>'Hoffnungsrunde '!B24</f>
        <v>5</v>
      </c>
      <c r="C153" s="310">
        <f>'Hoffnungsrunde '!C24</f>
        <v>1</v>
      </c>
      <c r="D153" s="288" t="str">
        <f>'Hoffnungsrunde '!D24</f>
        <v>TSV Gärtringen</v>
      </c>
      <c r="F153" s="288" t="str">
        <f>'Hoffnungsrunde '!F24:N24</f>
        <v>TSV Kleinvillars</v>
      </c>
      <c r="P153" s="288" t="str">
        <f>'Hoffnungsrunde '!P24</f>
        <v>SpVgg Weil der Stadt</v>
      </c>
      <c r="Q153" s="451"/>
      <c r="R153" s="451"/>
      <c r="S153" s="451"/>
      <c r="T153" s="451"/>
      <c r="U153" s="451"/>
      <c r="V153" s="451"/>
      <c r="W153" s="451"/>
      <c r="Y153" s="451"/>
      <c r="Z153" s="451"/>
      <c r="AA153" s="451"/>
      <c r="AC153" s="300">
        <f>'Hoffnungsrunde '!AC24</f>
        <v>43807</v>
      </c>
      <c r="AD153" s="301">
        <f>'Hoffnungsrunde '!AD24</f>
        <v>0.4861111111111111</v>
      </c>
      <c r="AE153" s="288" t="str">
        <f>'Hoffnungsrunde '!AE24</f>
        <v>Weil der Stadt</v>
      </c>
    </row>
    <row r="154" spans="1:31" hidden="1">
      <c r="A154" s="310">
        <f>'Hoffnungsrunde '!A25</f>
        <v>76</v>
      </c>
      <c r="B154" s="310">
        <f>'Hoffnungsrunde '!B25</f>
        <v>6</v>
      </c>
      <c r="C154" s="310">
        <f>'Hoffnungsrunde '!C25</f>
        <v>1</v>
      </c>
      <c r="D154" s="288" t="str">
        <f>'Hoffnungsrunde '!D25</f>
        <v>TSV Calw</v>
      </c>
      <c r="F154" s="288" t="str">
        <f>'Hoffnungsrunde '!F25:N25</f>
        <v>TV Bissingen</v>
      </c>
      <c r="P154" s="288" t="str">
        <f>'Hoffnungsrunde '!P25</f>
        <v>TSV Dennach</v>
      </c>
      <c r="Q154" s="451"/>
      <c r="R154" s="451"/>
      <c r="S154" s="451"/>
      <c r="T154" s="451"/>
      <c r="U154" s="451"/>
      <c r="V154" s="451"/>
      <c r="W154" s="451"/>
      <c r="Y154" s="451"/>
      <c r="Z154" s="451"/>
      <c r="AA154" s="451"/>
      <c r="AC154" s="300">
        <f>'Hoffnungsrunde '!AC25</f>
        <v>43807</v>
      </c>
      <c r="AD154" s="301">
        <f>'Hoffnungsrunde '!AD25</f>
        <v>0.50347222222222221</v>
      </c>
      <c r="AE154" s="288" t="str">
        <f>'Hoffnungsrunde '!AE25</f>
        <v>Weil der Stadt</v>
      </c>
    </row>
    <row r="155" spans="1:31" hidden="1">
      <c r="A155" s="310"/>
      <c r="B155" s="310"/>
      <c r="C155" s="310"/>
      <c r="Q155" s="451"/>
      <c r="R155" s="451"/>
      <c r="S155" s="451"/>
      <c r="T155" s="451"/>
      <c r="U155" s="451"/>
      <c r="V155" s="451"/>
      <c r="W155" s="451"/>
      <c r="Y155" s="451"/>
      <c r="Z155" s="451"/>
      <c r="AA155" s="451"/>
      <c r="AC155" s="300"/>
    </row>
    <row r="156" spans="1:31" hidden="1">
      <c r="A156" s="310">
        <f>'Hoffnungsrunde '!A27</f>
        <v>77</v>
      </c>
      <c r="B156" s="310">
        <f>'Hoffnungsrunde '!B27</f>
        <v>7</v>
      </c>
      <c r="C156" s="310">
        <f>'Hoffnungsrunde '!C27</f>
        <v>1</v>
      </c>
      <c r="D156" s="288" t="str">
        <f>'Hoffnungsrunde '!D27</f>
        <v>TSV Dennach</v>
      </c>
      <c r="F156" s="288" t="str">
        <f>'Hoffnungsrunde '!F27:N27</f>
        <v>TSV Calw</v>
      </c>
      <c r="P156" s="288" t="str">
        <f>'Hoffnungsrunde '!P27</f>
        <v>TSV Kleinvillars</v>
      </c>
      <c r="Q156" s="451"/>
      <c r="R156" s="451"/>
      <c r="S156" s="451"/>
      <c r="T156" s="451"/>
      <c r="U156" s="451"/>
      <c r="V156" s="451"/>
      <c r="W156" s="451"/>
      <c r="Y156" s="451"/>
      <c r="Z156" s="451"/>
      <c r="AA156" s="451"/>
      <c r="AC156" s="300">
        <f>'Hoffnungsrunde '!AC27</f>
        <v>43807</v>
      </c>
      <c r="AD156" s="301">
        <f>'Hoffnungsrunde '!AD27</f>
        <v>0.52083333333333337</v>
      </c>
      <c r="AE156" s="288" t="str">
        <f>'Hoffnungsrunde '!AE27</f>
        <v>Weil der Stadt</v>
      </c>
    </row>
    <row r="157" spans="1:31" hidden="1">
      <c r="A157" s="310">
        <f>'Hoffnungsrunde '!A28</f>
        <v>78</v>
      </c>
      <c r="B157" s="310">
        <f>'Hoffnungsrunde '!B28</f>
        <v>8</v>
      </c>
      <c r="C157" s="310">
        <f>'Hoffnungsrunde '!C28</f>
        <v>1</v>
      </c>
      <c r="D157" s="288" t="str">
        <f>'Hoffnungsrunde '!D28</f>
        <v>TSV Gärtringen</v>
      </c>
      <c r="F157" s="288" t="str">
        <f>'Hoffnungsrunde '!F28:N28</f>
        <v>SpVgg Weil der Stadt</v>
      </c>
      <c r="P157" s="288" t="str">
        <f>'Hoffnungsrunde '!P28</f>
        <v>TV Bissingen</v>
      </c>
      <c r="Q157" s="451"/>
      <c r="R157" s="451"/>
      <c r="S157" s="451"/>
      <c r="T157" s="451"/>
      <c r="U157" s="451"/>
      <c r="V157" s="451"/>
      <c r="W157" s="451"/>
      <c r="Y157" s="451"/>
      <c r="Z157" s="451"/>
      <c r="AA157" s="451"/>
      <c r="AC157" s="300">
        <f>'Hoffnungsrunde '!AC28</f>
        <v>43807</v>
      </c>
      <c r="AD157" s="301">
        <f>'Hoffnungsrunde '!AD28</f>
        <v>0.53819444444444453</v>
      </c>
      <c r="AE157" s="288" t="str">
        <f>'Hoffnungsrunde '!AE28</f>
        <v>Weil der Stadt</v>
      </c>
    </row>
    <row r="158" spans="1:31" hidden="1">
      <c r="A158" s="310"/>
      <c r="B158" s="310"/>
      <c r="C158" s="310"/>
      <c r="Q158" s="451"/>
      <c r="R158" s="451"/>
      <c r="S158" s="451"/>
      <c r="T158" s="451"/>
      <c r="U158" s="451"/>
      <c r="V158" s="451"/>
      <c r="W158" s="451"/>
      <c r="Y158" s="451"/>
      <c r="Z158" s="451"/>
      <c r="AA158" s="451"/>
      <c r="AC158" s="300"/>
    </row>
    <row r="159" spans="1:31" hidden="1">
      <c r="A159" s="310">
        <f>'Hoffnungsrunde '!A30</f>
        <v>79</v>
      </c>
      <c r="B159" s="310">
        <f>'Hoffnungsrunde '!B30</f>
        <v>9</v>
      </c>
      <c r="C159" s="310">
        <f>'Hoffnungsrunde '!C30</f>
        <v>1</v>
      </c>
      <c r="D159" s="288" t="str">
        <f>'Hoffnungsrunde '!D30</f>
        <v>TSV Calw</v>
      </c>
      <c r="F159" s="288" t="str">
        <f>'Hoffnungsrunde '!F30:N30</f>
        <v>TSV Kleinvillars</v>
      </c>
      <c r="P159" s="288" t="str">
        <f>'Hoffnungsrunde '!P30</f>
        <v>TSV Dennach</v>
      </c>
      <c r="Q159" s="451"/>
      <c r="R159" s="451"/>
      <c r="S159" s="451"/>
      <c r="T159" s="451"/>
      <c r="U159" s="451"/>
      <c r="V159" s="451"/>
      <c r="W159" s="451"/>
      <c r="Y159" s="451"/>
      <c r="Z159" s="451"/>
      <c r="AA159" s="451"/>
      <c r="AC159" s="300">
        <f>'Hoffnungsrunde '!AC30</f>
        <v>43807</v>
      </c>
      <c r="AD159" s="301">
        <f>'Hoffnungsrunde '!AD30</f>
        <v>0.55555555555555569</v>
      </c>
      <c r="AE159" s="288" t="str">
        <f>'Hoffnungsrunde '!AE30</f>
        <v>Weil der Stadt</v>
      </c>
    </row>
    <row r="160" spans="1:31" hidden="1">
      <c r="A160" s="310">
        <f>'Hoffnungsrunde '!A31</f>
        <v>80</v>
      </c>
      <c r="B160" s="310">
        <f>'Hoffnungsrunde '!B31</f>
        <v>10</v>
      </c>
      <c r="C160" s="310">
        <f>'Hoffnungsrunde '!C31</f>
        <v>1</v>
      </c>
      <c r="D160" s="288" t="str">
        <f>'Hoffnungsrunde '!D31</f>
        <v>SpVgg Weil der Stadt</v>
      </c>
      <c r="F160" s="288" t="str">
        <f>'Hoffnungsrunde '!F31:N31</f>
        <v>TV Bissingen</v>
      </c>
      <c r="P160" s="288" t="str">
        <f>'Hoffnungsrunde '!P31</f>
        <v>TSV Gärtringen</v>
      </c>
      <c r="Q160" s="451"/>
      <c r="R160" s="451"/>
      <c r="S160" s="451"/>
      <c r="T160" s="451"/>
      <c r="U160" s="451"/>
      <c r="V160" s="451"/>
      <c r="W160" s="451"/>
      <c r="Y160" s="451"/>
      <c r="Z160" s="451"/>
      <c r="AA160" s="451"/>
      <c r="AC160" s="300">
        <f>'Hoffnungsrunde '!AC31</f>
        <v>43807</v>
      </c>
      <c r="AD160" s="301">
        <f>'Hoffnungsrunde '!AD31</f>
        <v>0.57291666666666685</v>
      </c>
      <c r="AE160" s="288" t="str">
        <f>'Hoffnungsrunde '!AE31</f>
        <v>Weil der Stadt</v>
      </c>
    </row>
    <row r="161" spans="1:31" hidden="1">
      <c r="A161" s="310"/>
      <c r="B161" s="310"/>
      <c r="C161" s="310"/>
      <c r="Q161" s="451"/>
      <c r="R161" s="451"/>
      <c r="S161" s="451"/>
      <c r="T161" s="451"/>
      <c r="U161" s="451"/>
      <c r="V161" s="451"/>
      <c r="W161" s="451"/>
      <c r="Y161" s="451"/>
      <c r="Z161" s="451"/>
      <c r="AA161" s="451"/>
      <c r="AC161" s="300"/>
    </row>
    <row r="162" spans="1:31" hidden="1">
      <c r="A162" s="310">
        <f>'Hoffnungsrunde '!A33</f>
        <v>81</v>
      </c>
      <c r="B162" s="310">
        <f>'Hoffnungsrunde '!B33</f>
        <v>11</v>
      </c>
      <c r="C162" s="310">
        <f>'Hoffnungsrunde '!C33</f>
        <v>1</v>
      </c>
      <c r="D162" s="288" t="str">
        <f>'Hoffnungsrunde '!D33</f>
        <v>TSV Dennach</v>
      </c>
      <c r="F162" s="288" t="str">
        <f>'Hoffnungsrunde '!F33:N33</f>
        <v>TSV Kleinvillars</v>
      </c>
      <c r="P162" s="288" t="str">
        <f>'Hoffnungsrunde '!P33</f>
        <v>TSV Calw</v>
      </c>
      <c r="Q162" s="451"/>
      <c r="R162" s="451"/>
      <c r="S162" s="451"/>
      <c r="T162" s="451"/>
      <c r="U162" s="451"/>
      <c r="V162" s="451"/>
      <c r="W162" s="451"/>
      <c r="Y162" s="451"/>
      <c r="Z162" s="451"/>
      <c r="AA162" s="451"/>
      <c r="AC162" s="300">
        <f>'Hoffnungsrunde '!AC33</f>
        <v>43807</v>
      </c>
      <c r="AD162" s="301">
        <f>'Hoffnungsrunde '!AD33</f>
        <v>0.59027777777777801</v>
      </c>
      <c r="AE162" s="288" t="str">
        <f>'Hoffnungsrunde '!AE33</f>
        <v>Weil der Stadt</v>
      </c>
    </row>
    <row r="163" spans="1:31" hidden="1">
      <c r="A163" s="310">
        <f>'Hoffnungsrunde '!A34</f>
        <v>82</v>
      </c>
      <c r="B163" s="310">
        <f>'Hoffnungsrunde '!B34</f>
        <v>12</v>
      </c>
      <c r="C163" s="310">
        <f>'Hoffnungsrunde '!C34</f>
        <v>1</v>
      </c>
      <c r="D163" s="288" t="str">
        <f>'Hoffnungsrunde '!D34</f>
        <v>TSV Gärtringen</v>
      </c>
      <c r="F163" s="288" t="str">
        <f>'Hoffnungsrunde '!F34:N34</f>
        <v>TV Bissingen</v>
      </c>
      <c r="P163" s="288" t="str">
        <f>'Hoffnungsrunde '!P34</f>
        <v>SpVgg Weil der Stadt</v>
      </c>
      <c r="Q163" s="451"/>
      <c r="R163" s="451"/>
      <c r="S163" s="451"/>
      <c r="T163" s="451"/>
      <c r="U163" s="451"/>
      <c r="V163" s="451"/>
      <c r="W163" s="451"/>
      <c r="Y163" s="451"/>
      <c r="Z163" s="451"/>
      <c r="AA163" s="451"/>
      <c r="AC163" s="300">
        <f>'Hoffnungsrunde '!AC34</f>
        <v>43807</v>
      </c>
      <c r="AD163" s="301">
        <f>'Hoffnungsrunde '!AD34</f>
        <v>0.60763888888888917</v>
      </c>
      <c r="AE163" s="288" t="str">
        <f>'Hoffnungsrunde '!AE34</f>
        <v>Weil der Stadt</v>
      </c>
    </row>
    <row r="164" spans="1:31" hidden="1">
      <c r="A164" s="310"/>
      <c r="B164" s="310"/>
      <c r="C164" s="310"/>
      <c r="Q164" s="451"/>
      <c r="R164" s="451"/>
      <c r="S164" s="451"/>
      <c r="T164" s="451"/>
      <c r="U164" s="451"/>
      <c r="V164" s="451"/>
      <c r="W164" s="451"/>
      <c r="Y164" s="451"/>
      <c r="Z164" s="451"/>
      <c r="AA164" s="451"/>
      <c r="AC164" s="300"/>
    </row>
    <row r="165" spans="1:31" hidden="1">
      <c r="A165" s="310">
        <f>'Hoffnungsrunde '!A36</f>
        <v>83</v>
      </c>
      <c r="B165" s="310">
        <f>'Hoffnungsrunde '!B36</f>
        <v>13</v>
      </c>
      <c r="C165" s="310">
        <f>'Hoffnungsrunde '!C36</f>
        <v>1</v>
      </c>
      <c r="D165" s="288" t="str">
        <f>'Hoffnungsrunde '!D36</f>
        <v>TSV Gärtringen</v>
      </c>
      <c r="F165" s="288" t="str">
        <f>'Hoffnungsrunde '!F36:N36</f>
        <v>TSV Calw</v>
      </c>
      <c r="P165" s="288" t="str">
        <f>'Hoffnungsrunde '!P36</f>
        <v>TV Bissingen</v>
      </c>
      <c r="Q165" s="451"/>
      <c r="R165" s="451"/>
      <c r="S165" s="451"/>
      <c r="T165" s="451"/>
      <c r="U165" s="451"/>
      <c r="V165" s="451"/>
      <c r="W165" s="451"/>
      <c r="Y165" s="451"/>
      <c r="Z165" s="451"/>
      <c r="AA165" s="451"/>
      <c r="AC165" s="300">
        <f>'Hoffnungsrunde '!AC36</f>
        <v>43807</v>
      </c>
      <c r="AD165" s="301">
        <f>'Hoffnungsrunde '!AD36</f>
        <v>0.62500000000000033</v>
      </c>
      <c r="AE165" s="288" t="str">
        <f>'Hoffnungsrunde '!AE36</f>
        <v>Weil der Stadt</v>
      </c>
    </row>
    <row r="166" spans="1:31" hidden="1">
      <c r="A166" s="310">
        <f>'Hoffnungsrunde '!A37</f>
        <v>84</v>
      </c>
      <c r="B166" s="310">
        <f>'Hoffnungsrunde '!B37</f>
        <v>14</v>
      </c>
      <c r="C166" s="310">
        <f>'Hoffnungsrunde '!C37</f>
        <v>1</v>
      </c>
      <c r="D166" s="288" t="str">
        <f>'Hoffnungsrunde '!D37</f>
        <v>SpVgg Weil der Stadt</v>
      </c>
      <c r="F166" s="288" t="str">
        <f>'Hoffnungsrunde '!F37:N37</f>
        <v>TSV Kleinvillars</v>
      </c>
      <c r="P166" s="288" t="str">
        <f>'Hoffnungsrunde '!P37</f>
        <v>TSV Dennach</v>
      </c>
      <c r="Q166" s="451"/>
      <c r="R166" s="451"/>
      <c r="S166" s="451"/>
      <c r="T166" s="451"/>
      <c r="U166" s="451"/>
      <c r="V166" s="451"/>
      <c r="W166" s="451"/>
      <c r="Y166" s="451"/>
      <c r="Z166" s="451"/>
      <c r="AA166" s="451"/>
      <c r="AC166" s="300">
        <f>'Hoffnungsrunde '!AC37</f>
        <v>43807</v>
      </c>
      <c r="AD166" s="301">
        <f>'Hoffnungsrunde '!AD37</f>
        <v>0.64236111111111149</v>
      </c>
      <c r="AE166" s="288" t="str">
        <f>'Hoffnungsrunde '!AE37</f>
        <v>Weil der Stadt</v>
      </c>
    </row>
    <row r="167" spans="1:31" hidden="1">
      <c r="A167" s="310"/>
      <c r="B167" s="310"/>
      <c r="C167" s="310"/>
      <c r="Q167" s="451"/>
      <c r="R167" s="451"/>
      <c r="S167" s="451"/>
      <c r="T167" s="451"/>
      <c r="U167" s="451"/>
      <c r="V167" s="451"/>
      <c r="W167" s="451"/>
      <c r="Y167" s="451"/>
      <c r="Z167" s="451"/>
      <c r="AA167" s="451"/>
      <c r="AC167" s="300"/>
    </row>
    <row r="168" spans="1:31" hidden="1">
      <c r="A168" s="310">
        <f>'Hoffnungsrunde '!A39</f>
        <v>85</v>
      </c>
      <c r="B168" s="310">
        <f>'Hoffnungsrunde '!B39</f>
        <v>15</v>
      </c>
      <c r="C168" s="310">
        <f>'Hoffnungsrunde '!C39</f>
        <v>1</v>
      </c>
      <c r="D168" s="288" t="str">
        <f>'Hoffnungsrunde '!D39</f>
        <v>TSV Dennach</v>
      </c>
      <c r="F168" s="288" t="str">
        <f>'Hoffnungsrunde '!F39:N39</f>
        <v>TV Bissingen</v>
      </c>
      <c r="P168" s="288" t="str">
        <f>'Hoffnungsrunde '!P39</f>
        <v>TSV Gärtringen</v>
      </c>
      <c r="Q168" s="451"/>
      <c r="R168" s="451"/>
      <c r="S168" s="451"/>
      <c r="T168" s="451"/>
      <c r="U168" s="451"/>
      <c r="V168" s="451"/>
      <c r="W168" s="451"/>
      <c r="Y168" s="451"/>
      <c r="Z168" s="451"/>
      <c r="AA168" s="451"/>
      <c r="AC168" s="300">
        <f>'Hoffnungsrunde '!AC39</f>
        <v>43807</v>
      </c>
      <c r="AD168" s="301">
        <f>'Hoffnungsrunde '!AD39</f>
        <v>0.65972222222222265</v>
      </c>
      <c r="AE168" s="288" t="str">
        <f>'Hoffnungsrunde '!AE39</f>
        <v>Weil der Stadt</v>
      </c>
    </row>
    <row r="169" spans="1:31" hidden="1"/>
    <row r="170" spans="1:31" hidden="1">
      <c r="A170" s="288" t="s">
        <v>400</v>
      </c>
    </row>
    <row r="171" spans="1:31" hidden="1">
      <c r="A171" s="310">
        <f>'Zwischenrunde 1'!A18</f>
        <v>86</v>
      </c>
      <c r="B171" s="310">
        <f>'Zwischenrunde 1'!B18</f>
        <v>1</v>
      </c>
      <c r="C171" s="310">
        <f>'Zwischenrunde 1'!C18</f>
        <v>1</v>
      </c>
      <c r="D171" s="288" t="str">
        <f>'Zwischenrunde 1'!D18</f>
        <v>TV Unterhaugstett 1</v>
      </c>
      <c r="F171" s="288" t="str">
        <f>'Zwischenrunde 1'!F18:N18</f>
        <v>TV Stammheim 2</v>
      </c>
      <c r="P171" s="288" t="str">
        <f>'Zwischenrunde 1'!P18</f>
        <v>TSV Gärtringen</v>
      </c>
      <c r="AC171" s="300">
        <f>'Zwischenrunde 1'!AC18</f>
        <v>43849</v>
      </c>
      <c r="AD171" s="301">
        <f>'Zwischenrunde 1'!AD18</f>
        <v>0.41666666666666669</v>
      </c>
      <c r="AE171" s="288" t="str">
        <f>'Zwischenrunde 1'!AE18</f>
        <v>Knittlingen (TSV Kleinvillars)</v>
      </c>
    </row>
    <row r="172" spans="1:31" hidden="1">
      <c r="A172" s="310">
        <f>'Zwischenrunde 1'!A19</f>
        <v>87</v>
      </c>
      <c r="B172" s="310">
        <f>'Zwischenrunde 1'!B19</f>
        <v>2</v>
      </c>
      <c r="C172" s="310">
        <f>'Zwischenrunde 1'!C19</f>
        <v>1</v>
      </c>
      <c r="D172" s="288" t="str">
        <f>'Zwischenrunde 1'!D19</f>
        <v>TV Vaihingen/Enz</v>
      </c>
      <c r="F172" s="288" t="str">
        <f>'Zwischenrunde 1'!F19:N19</f>
        <v>TSV Kleinvillars</v>
      </c>
      <c r="P172" s="288" t="str">
        <f>'Zwischenrunde 1'!P19</f>
        <v>TV Stammheim 2</v>
      </c>
      <c r="Q172" s="451"/>
      <c r="R172" s="451"/>
      <c r="S172" s="451"/>
      <c r="T172" s="451"/>
      <c r="U172" s="451"/>
      <c r="V172" s="451"/>
      <c r="W172" s="451"/>
      <c r="Y172" s="451"/>
      <c r="Z172" s="451"/>
      <c r="AA172" s="451"/>
      <c r="AC172" s="300">
        <f>'Zwischenrunde 1'!AC19</f>
        <v>43849</v>
      </c>
      <c r="AD172" s="301">
        <f>'Zwischenrunde 1'!AD19</f>
        <v>0.43402777777777779</v>
      </c>
      <c r="AE172" s="288" t="str">
        <f>'Zwischenrunde 1'!AE19</f>
        <v>Knittlingen (TSV Kleinvillars)</v>
      </c>
    </row>
    <row r="173" spans="1:31" hidden="1">
      <c r="A173" s="310"/>
      <c r="B173" s="310"/>
      <c r="C173" s="310"/>
      <c r="Q173" s="451"/>
      <c r="R173" s="451"/>
      <c r="S173" s="451"/>
      <c r="T173" s="451"/>
      <c r="U173" s="451"/>
      <c r="V173" s="451"/>
      <c r="W173" s="451"/>
      <c r="Y173" s="451"/>
      <c r="Z173" s="451"/>
      <c r="AA173" s="451"/>
      <c r="AC173" s="300"/>
    </row>
    <row r="174" spans="1:31" hidden="1">
      <c r="A174" s="310">
        <f>'Zwischenrunde 1'!A21</f>
        <v>88</v>
      </c>
      <c r="B174" s="310">
        <f>'Zwischenrunde 1'!B21</f>
        <v>3</v>
      </c>
      <c r="C174" s="310">
        <f>'Zwischenrunde 1'!C21</f>
        <v>1</v>
      </c>
      <c r="D174" s="288" t="str">
        <f>'Zwischenrunde 1'!D21</f>
        <v>TV Unterhaugstett 1</v>
      </c>
      <c r="F174" s="288" t="str">
        <f>'Zwischenrunde 1'!F21:N21</f>
        <v>TSV Gärtringen</v>
      </c>
      <c r="P174" s="288" t="str">
        <f>'Zwischenrunde 1'!P21</f>
        <v>TSV Kleinvillars</v>
      </c>
      <c r="Q174" s="451"/>
      <c r="R174" s="451"/>
      <c r="S174" s="451"/>
      <c r="T174" s="451"/>
      <c r="U174" s="451"/>
      <c r="V174" s="451"/>
      <c r="W174" s="451"/>
      <c r="Y174" s="451"/>
      <c r="Z174" s="451"/>
      <c r="AA174" s="451"/>
      <c r="AC174" s="300">
        <f>'Zwischenrunde 1'!AC21</f>
        <v>43849</v>
      </c>
      <c r="AD174" s="301">
        <f>'Zwischenrunde 1'!AD21</f>
        <v>0.4513888888888889</v>
      </c>
      <c r="AE174" s="288" t="str">
        <f>'Zwischenrunde 1'!AE21</f>
        <v>Knittlingen (TSV Kleinvillars)</v>
      </c>
    </row>
    <row r="175" spans="1:31" hidden="1">
      <c r="A175" s="310">
        <f>'Zwischenrunde 1'!A22</f>
        <v>89</v>
      </c>
      <c r="B175" s="310">
        <f>'Zwischenrunde 1'!B22</f>
        <v>4</v>
      </c>
      <c r="C175" s="310">
        <f>'Zwischenrunde 1'!C22</f>
        <v>1</v>
      </c>
      <c r="D175" s="288" t="str">
        <f>'Zwischenrunde 1'!D22</f>
        <v>TV Stammheim 2</v>
      </c>
      <c r="F175" s="288" t="str">
        <f>'Zwischenrunde 1'!F22:N22</f>
        <v>TV Vaihingen/Enz</v>
      </c>
      <c r="P175" s="288" t="str">
        <f>'Zwischenrunde 1'!P22</f>
        <v>TV Unterhaugstett 1</v>
      </c>
      <c r="Q175" s="451"/>
      <c r="R175" s="451"/>
      <c r="S175" s="451"/>
      <c r="T175" s="451"/>
      <c r="U175" s="451"/>
      <c r="V175" s="451"/>
      <c r="W175" s="451"/>
      <c r="Y175" s="451"/>
      <c r="Z175" s="451"/>
      <c r="AA175" s="451"/>
      <c r="AC175" s="300">
        <f>'Zwischenrunde 1'!AC22</f>
        <v>43849</v>
      </c>
      <c r="AD175" s="301">
        <f>'Zwischenrunde 1'!AD22</f>
        <v>0.46875</v>
      </c>
      <c r="AE175" s="288" t="str">
        <f>'Zwischenrunde 1'!AE22</f>
        <v>Knittlingen (TSV Kleinvillars)</v>
      </c>
    </row>
    <row r="176" spans="1:31" hidden="1">
      <c r="A176" s="310"/>
      <c r="B176" s="310"/>
      <c r="C176" s="310"/>
      <c r="Q176" s="451"/>
      <c r="R176" s="451"/>
      <c r="S176" s="451"/>
      <c r="T176" s="451"/>
      <c r="U176" s="451"/>
      <c r="V176" s="451"/>
      <c r="W176" s="451"/>
      <c r="Y176" s="451"/>
      <c r="Z176" s="451"/>
      <c r="AA176" s="451"/>
      <c r="AC176" s="300"/>
    </row>
    <row r="177" spans="1:31" hidden="1">
      <c r="A177" s="310">
        <f>'Zwischenrunde 1'!A24</f>
        <v>90</v>
      </c>
      <c r="B177" s="310">
        <f>'Zwischenrunde 1'!B24</f>
        <v>5</v>
      </c>
      <c r="C177" s="310">
        <f>'Zwischenrunde 1'!C24</f>
        <v>1</v>
      </c>
      <c r="D177" s="288" t="str">
        <f>'Zwischenrunde 1'!D24</f>
        <v>TSV Kleinvillars</v>
      </c>
      <c r="F177" s="288" t="str">
        <f>'Zwischenrunde 1'!F24:N24</f>
        <v>TSV Gärtringen</v>
      </c>
      <c r="P177" s="288" t="str">
        <f>'Zwischenrunde 1'!P24</f>
        <v>TV Vaihingen/Enz</v>
      </c>
      <c r="Q177" s="451"/>
      <c r="R177" s="451"/>
      <c r="S177" s="451"/>
      <c r="T177" s="451"/>
      <c r="U177" s="451"/>
      <c r="V177" s="451"/>
      <c r="W177" s="451"/>
      <c r="Y177" s="451"/>
      <c r="Z177" s="451"/>
      <c r="AA177" s="451"/>
      <c r="AC177" s="300">
        <f>'Zwischenrunde 1'!AC24</f>
        <v>43849</v>
      </c>
      <c r="AD177" s="301">
        <f>'Zwischenrunde 1'!AD24</f>
        <v>0.4861111111111111</v>
      </c>
      <c r="AE177" s="288" t="str">
        <f>'Zwischenrunde 1'!AE24</f>
        <v>Knittlingen (TSV Kleinvillars)</v>
      </c>
    </row>
    <row r="178" spans="1:31" hidden="1">
      <c r="A178" s="310">
        <f>'Zwischenrunde 1'!A25</f>
        <v>91</v>
      </c>
      <c r="B178" s="310">
        <f>'Zwischenrunde 1'!B25</f>
        <v>6</v>
      </c>
      <c r="C178" s="310">
        <f>'Zwischenrunde 1'!C25</f>
        <v>1</v>
      </c>
      <c r="D178" s="288" t="str">
        <f>'Zwischenrunde 1'!D25</f>
        <v>TV Unterhaugstett 1</v>
      </c>
      <c r="F178" s="288" t="str">
        <f>'Zwischenrunde 1'!F25:N25</f>
        <v>TV Vaihingen/Enz</v>
      </c>
      <c r="P178" s="288" t="str">
        <f>'Zwischenrunde 1'!P25</f>
        <v>TSV Gärtringen</v>
      </c>
      <c r="Q178" s="451"/>
      <c r="R178" s="451"/>
      <c r="S178" s="451"/>
      <c r="T178" s="451"/>
      <c r="U178" s="451"/>
      <c r="V178" s="451"/>
      <c r="W178" s="451"/>
      <c r="Y178" s="451"/>
      <c r="Z178" s="451"/>
      <c r="AA178" s="451"/>
      <c r="AC178" s="300">
        <f>'Zwischenrunde 1'!AC25</f>
        <v>43849</v>
      </c>
      <c r="AD178" s="301">
        <f>'Zwischenrunde 1'!AD25</f>
        <v>0.50347222222222221</v>
      </c>
      <c r="AE178" s="288" t="str">
        <f>'Zwischenrunde 1'!AE25</f>
        <v>Knittlingen (TSV Kleinvillars)</v>
      </c>
    </row>
    <row r="179" spans="1:31" hidden="1">
      <c r="A179" s="310"/>
      <c r="B179" s="310"/>
      <c r="C179" s="310"/>
      <c r="Q179" s="451"/>
      <c r="R179" s="451"/>
      <c r="S179" s="451"/>
      <c r="T179" s="451"/>
      <c r="U179" s="451"/>
      <c r="V179" s="451"/>
      <c r="W179" s="451"/>
      <c r="Y179" s="451"/>
      <c r="Z179" s="451"/>
      <c r="AA179" s="451"/>
      <c r="AC179" s="300"/>
    </row>
    <row r="180" spans="1:31" hidden="1">
      <c r="A180" s="310">
        <f>'Zwischenrunde 1'!A27</f>
        <v>92</v>
      </c>
      <c r="B180" s="310">
        <f>'Zwischenrunde 1'!B27</f>
        <v>7</v>
      </c>
      <c r="C180" s="310">
        <f>'Zwischenrunde 1'!C27</f>
        <v>1</v>
      </c>
      <c r="D180" s="288" t="str">
        <f>'Zwischenrunde 1'!D27</f>
        <v>TV Stammheim 2</v>
      </c>
      <c r="F180" s="288" t="str">
        <f>'Zwischenrunde 1'!F27:N27</f>
        <v>TSV Kleinvillars</v>
      </c>
      <c r="P180" s="288" t="str">
        <f>'Zwischenrunde 1'!P27</f>
        <v>TV Unterhaugstett 1</v>
      </c>
      <c r="Q180" s="451"/>
      <c r="R180" s="451"/>
      <c r="S180" s="451"/>
      <c r="T180" s="451"/>
      <c r="U180" s="451"/>
      <c r="V180" s="451"/>
      <c r="W180" s="451"/>
      <c r="Y180" s="451"/>
      <c r="Z180" s="451"/>
      <c r="AA180" s="451"/>
      <c r="AC180" s="300">
        <f>'Zwischenrunde 1'!AC27</f>
        <v>43849</v>
      </c>
      <c r="AD180" s="301">
        <f>'Zwischenrunde 1'!AD27</f>
        <v>0.52083333333333337</v>
      </c>
      <c r="AE180" s="288" t="str">
        <f>'Zwischenrunde 1'!AE27</f>
        <v>Knittlingen (TSV Kleinvillars)</v>
      </c>
    </row>
    <row r="181" spans="1:31" hidden="1">
      <c r="A181" s="310">
        <f>'Zwischenrunde 1'!A28</f>
        <v>93</v>
      </c>
      <c r="B181" s="310">
        <f>'Zwischenrunde 1'!B28</f>
        <v>8</v>
      </c>
      <c r="C181" s="310">
        <f>'Zwischenrunde 1'!C28</f>
        <v>1</v>
      </c>
      <c r="D181" s="288" t="str">
        <f>'Zwischenrunde 1'!D28</f>
        <v>TSV Gärtringen</v>
      </c>
      <c r="F181" s="288" t="str">
        <f>'Zwischenrunde 1'!F28:N28</f>
        <v>TV Vaihingen/Enz</v>
      </c>
      <c r="P181" s="288" t="str">
        <f>'Zwischenrunde 1'!P28</f>
        <v>TV Stammheim 2</v>
      </c>
      <c r="Q181" s="451"/>
      <c r="R181" s="451"/>
      <c r="S181" s="451"/>
      <c r="T181" s="451"/>
      <c r="U181" s="451"/>
      <c r="V181" s="451"/>
      <c r="W181" s="451"/>
      <c r="Y181" s="451"/>
      <c r="Z181" s="451"/>
      <c r="AA181" s="451"/>
      <c r="AC181" s="300">
        <f>'Zwischenrunde 1'!AC28</f>
        <v>43849</v>
      </c>
      <c r="AD181" s="301">
        <f>'Zwischenrunde 1'!AD28</f>
        <v>0.53819444444444453</v>
      </c>
      <c r="AE181" s="288" t="str">
        <f>'Zwischenrunde 1'!AE28</f>
        <v>Knittlingen (TSV Kleinvillars)</v>
      </c>
    </row>
    <row r="182" spans="1:31" hidden="1">
      <c r="A182" s="310"/>
      <c r="B182" s="310"/>
      <c r="C182" s="310"/>
      <c r="Q182" s="451"/>
      <c r="R182" s="451"/>
      <c r="S182" s="451"/>
      <c r="T182" s="451"/>
      <c r="U182" s="451"/>
      <c r="V182" s="451"/>
      <c r="W182" s="451"/>
      <c r="Y182" s="451"/>
      <c r="Z182" s="451"/>
      <c r="AA182" s="451"/>
      <c r="AC182" s="300"/>
    </row>
    <row r="183" spans="1:31" hidden="1">
      <c r="A183" s="310">
        <f>'Zwischenrunde 1'!A30</f>
        <v>94</v>
      </c>
      <c r="B183" s="310">
        <f>'Zwischenrunde 1'!B30</f>
        <v>9</v>
      </c>
      <c r="C183" s="310">
        <f>'Zwischenrunde 1'!C30</f>
        <v>1</v>
      </c>
      <c r="D183" s="288" t="str">
        <f>'Zwischenrunde 1'!D30</f>
        <v>TV Unterhaugstett 1</v>
      </c>
      <c r="F183" s="288" t="str">
        <f>'Zwischenrunde 1'!F30:N30</f>
        <v>TSV Kleinvillars</v>
      </c>
      <c r="P183" s="288" t="str">
        <f>'Zwischenrunde 1'!P30</f>
        <v>TV Vaihingen/Enz</v>
      </c>
      <c r="Q183" s="451"/>
      <c r="R183" s="451"/>
      <c r="S183" s="451"/>
      <c r="T183" s="451"/>
      <c r="U183" s="451"/>
      <c r="V183" s="451"/>
      <c r="W183" s="451"/>
      <c r="Y183" s="451"/>
      <c r="Z183" s="451"/>
      <c r="AA183" s="451"/>
      <c r="AC183" s="300">
        <f>'Zwischenrunde 1'!AC30</f>
        <v>43849</v>
      </c>
      <c r="AD183" s="301">
        <f>'Zwischenrunde 1'!AD30</f>
        <v>0.55555555555555569</v>
      </c>
      <c r="AE183" s="288" t="str">
        <f>'Zwischenrunde 1'!AE30</f>
        <v>Knittlingen (TSV Kleinvillars)</v>
      </c>
    </row>
    <row r="184" spans="1:31" hidden="1">
      <c r="A184" s="310">
        <f>'Zwischenrunde 1'!A31</f>
        <v>95</v>
      </c>
      <c r="B184" s="310">
        <f>'Zwischenrunde 1'!B31</f>
        <v>10</v>
      </c>
      <c r="C184" s="310">
        <f>'Zwischenrunde 1'!C31</f>
        <v>1</v>
      </c>
      <c r="D184" s="288" t="str">
        <f>'Zwischenrunde 1'!D31</f>
        <v>TV Stammheim 2</v>
      </c>
      <c r="F184" s="288" t="str">
        <f>'Zwischenrunde 1'!F31:N31</f>
        <v>TSV Gärtringen</v>
      </c>
      <c r="P184" s="288" t="str">
        <f>'Zwischenrunde 1'!P31</f>
        <v>TSV Kleinvillars</v>
      </c>
      <c r="Q184" s="451"/>
      <c r="R184" s="451"/>
      <c r="S184" s="451"/>
      <c r="T184" s="451"/>
      <c r="U184" s="451"/>
      <c r="V184" s="451"/>
      <c r="W184" s="451"/>
      <c r="Y184" s="451"/>
      <c r="Z184" s="451"/>
      <c r="AA184" s="451"/>
      <c r="AC184" s="300">
        <f>'Zwischenrunde 1'!AC31</f>
        <v>43849</v>
      </c>
      <c r="AD184" s="301">
        <f>'Zwischenrunde 1'!AD31</f>
        <v>0.57291666666666685</v>
      </c>
      <c r="AE184" s="288" t="str">
        <f>'Zwischenrunde 1'!AE31</f>
        <v>Knittlingen (TSV Kleinvillars)</v>
      </c>
    </row>
    <row r="185" spans="1:31" hidden="1">
      <c r="A185" s="310"/>
      <c r="B185" s="310"/>
      <c r="C185" s="310"/>
      <c r="Q185" s="451"/>
      <c r="R185" s="451"/>
      <c r="S185" s="451"/>
      <c r="T185" s="451"/>
      <c r="U185" s="451"/>
      <c r="V185" s="451"/>
      <c r="W185" s="451"/>
      <c r="Y185" s="451"/>
      <c r="Z185" s="451"/>
      <c r="AA185" s="451"/>
      <c r="AC185" s="300"/>
    </row>
    <row r="186" spans="1:31" hidden="1">
      <c r="A186" s="310"/>
      <c r="B186" s="310"/>
      <c r="C186" s="310"/>
      <c r="Q186" s="451"/>
      <c r="R186" s="451"/>
      <c r="S186" s="451"/>
      <c r="T186" s="451"/>
      <c r="U186" s="451"/>
      <c r="V186" s="451"/>
      <c r="W186" s="451"/>
      <c r="Y186" s="451"/>
      <c r="Z186" s="451"/>
      <c r="AA186" s="451"/>
      <c r="AC186" s="300"/>
    </row>
    <row r="187" spans="1:31" hidden="1">
      <c r="A187" s="310">
        <f>'Zwischenrunde 2'!A18</f>
        <v>96</v>
      </c>
      <c r="B187" s="310">
        <f>'Zwischenrunde 2'!B18</f>
        <v>1</v>
      </c>
      <c r="C187" s="310">
        <f>'Zwischenrunde 2'!C18</f>
        <v>1</v>
      </c>
      <c r="D187" s="288" t="str">
        <f>'Zwischenrunde 2'!D18</f>
        <v>TV Unterhaugstett 2</v>
      </c>
      <c r="F187" s="288" t="str">
        <f>'Zwischenrunde 2'!F18:N18</f>
        <v>TV Stammheim 1</v>
      </c>
      <c r="P187" s="288" t="str">
        <f>'Zwischenrunde 2'!P18</f>
        <v>TSV Dennach</v>
      </c>
      <c r="AC187" s="300">
        <f>'Zwischenrunde 2'!AC18</f>
        <v>43849</v>
      </c>
      <c r="AD187" s="301">
        <f>'Zwischenrunde 2'!AD18</f>
        <v>0.58333333333333337</v>
      </c>
      <c r="AE187" s="288" t="str">
        <f>'Zwischenrunde 2'!AE18</f>
        <v>Bad Liebenzell TTV Unterhaugstett)</v>
      </c>
    </row>
    <row r="188" spans="1:31" hidden="1">
      <c r="A188" s="310">
        <f>'Zwischenrunde 2'!A19</f>
        <v>97</v>
      </c>
      <c r="B188" s="310">
        <f>'Zwischenrunde 2'!B19</f>
        <v>2</v>
      </c>
      <c r="C188" s="310">
        <f>'Zwischenrunde 2'!C19</f>
        <v>1</v>
      </c>
      <c r="D188" s="288" t="str">
        <f>'Zwischenrunde 2'!D19</f>
        <v>TV Hohenklingen</v>
      </c>
      <c r="F188" s="288" t="str">
        <f>'Zwischenrunde 2'!F19:N19</f>
        <v>TSV Calw</v>
      </c>
      <c r="P188" s="288" t="str">
        <f>'Zwischenrunde 2'!P19</f>
        <v>TV Stammheim 1</v>
      </c>
      <c r="Q188" s="451"/>
      <c r="R188" s="451"/>
      <c r="S188" s="451"/>
      <c r="T188" s="451"/>
      <c r="U188" s="451"/>
      <c r="V188" s="451"/>
      <c r="W188" s="451"/>
      <c r="Y188" s="451"/>
      <c r="Z188" s="451"/>
      <c r="AA188" s="451"/>
      <c r="AC188" s="300">
        <f>'Zwischenrunde 2'!AC19</f>
        <v>43849</v>
      </c>
      <c r="AD188" s="301">
        <f>'Zwischenrunde 2'!AD19</f>
        <v>0.60069444444444453</v>
      </c>
      <c r="AE188" s="288" t="str">
        <f>'Zwischenrunde 2'!AE19</f>
        <v>Bad Liebenzell TTV Unterhaugstett)</v>
      </c>
    </row>
    <row r="189" spans="1:31" hidden="1">
      <c r="A189" s="310"/>
      <c r="B189" s="310"/>
      <c r="C189" s="310"/>
      <c r="Q189" s="451"/>
      <c r="R189" s="451"/>
      <c r="S189" s="451"/>
      <c r="T189" s="451"/>
      <c r="U189" s="451"/>
      <c r="V189" s="451"/>
      <c r="W189" s="451"/>
      <c r="Y189" s="451"/>
      <c r="Z189" s="451"/>
      <c r="AA189" s="451"/>
      <c r="AC189" s="300"/>
    </row>
    <row r="190" spans="1:31" hidden="1">
      <c r="A190" s="310">
        <f>'Zwischenrunde 2'!A21</f>
        <v>98</v>
      </c>
      <c r="B190" s="310">
        <f>'Zwischenrunde 2'!B21</f>
        <v>3</v>
      </c>
      <c r="C190" s="310">
        <f>'Zwischenrunde 2'!C21</f>
        <v>1</v>
      </c>
      <c r="D190" s="288" t="str">
        <f>'Zwischenrunde 2'!D21</f>
        <v>TV Unterhaugstett 2</v>
      </c>
      <c r="F190" s="288" t="str">
        <f>'Zwischenrunde 2'!F21:N21</f>
        <v>TSV Dennach</v>
      </c>
      <c r="P190" s="288" t="str">
        <f>'Zwischenrunde 2'!P21</f>
        <v>TSV Calw</v>
      </c>
      <c r="Q190" s="451"/>
      <c r="R190" s="451"/>
      <c r="S190" s="451"/>
      <c r="T190" s="451"/>
      <c r="U190" s="451"/>
      <c r="V190" s="451"/>
      <c r="W190" s="451"/>
      <c r="Y190" s="451"/>
      <c r="Z190" s="451"/>
      <c r="AA190" s="451"/>
      <c r="AC190" s="300">
        <f>'Zwischenrunde 2'!AC21</f>
        <v>43849</v>
      </c>
      <c r="AD190" s="301">
        <f>'Zwischenrunde 2'!AD21</f>
        <v>0.61805555555555569</v>
      </c>
      <c r="AE190" s="288" t="str">
        <f>'Zwischenrunde 2'!AE21</f>
        <v>Bad Liebenzell TTV Unterhaugstett)</v>
      </c>
    </row>
    <row r="191" spans="1:31" hidden="1">
      <c r="A191" s="310">
        <f>'Zwischenrunde 2'!A22</f>
        <v>99</v>
      </c>
      <c r="B191" s="310">
        <f>'Zwischenrunde 2'!B22</f>
        <v>4</v>
      </c>
      <c r="C191" s="310">
        <f>'Zwischenrunde 2'!C22</f>
        <v>1</v>
      </c>
      <c r="D191" s="288" t="str">
        <f>'Zwischenrunde 2'!D22</f>
        <v>TV Stammheim 1</v>
      </c>
      <c r="F191" s="288" t="str">
        <f>'Zwischenrunde 2'!F22:N22</f>
        <v>TV Hohenklingen</v>
      </c>
      <c r="P191" s="288" t="str">
        <f>'Zwischenrunde 2'!P22</f>
        <v>TV Unterhaugstett 2</v>
      </c>
      <c r="Q191" s="451"/>
      <c r="R191" s="451"/>
      <c r="S191" s="451"/>
      <c r="T191" s="451"/>
      <c r="U191" s="451"/>
      <c r="V191" s="451"/>
      <c r="W191" s="451"/>
      <c r="Y191" s="451"/>
      <c r="Z191" s="451"/>
      <c r="AA191" s="451"/>
      <c r="AC191" s="300">
        <f>'Zwischenrunde 2'!AC22</f>
        <v>43849</v>
      </c>
      <c r="AD191" s="301">
        <f>'Zwischenrunde 2'!AD22</f>
        <v>0.63541666666666685</v>
      </c>
      <c r="AE191" s="288" t="str">
        <f>'Zwischenrunde 2'!AE22</f>
        <v>Bad Liebenzell TTV Unterhaugstett)</v>
      </c>
    </row>
    <row r="192" spans="1:31" hidden="1">
      <c r="A192" s="310"/>
      <c r="B192" s="310"/>
      <c r="C192" s="310"/>
      <c r="Q192" s="451"/>
      <c r="R192" s="451"/>
      <c r="S192" s="451"/>
      <c r="T192" s="451"/>
      <c r="U192" s="451"/>
      <c r="V192" s="451"/>
      <c r="W192" s="451"/>
      <c r="Y192" s="451"/>
      <c r="Z192" s="451"/>
      <c r="AA192" s="451"/>
      <c r="AC192" s="300"/>
    </row>
    <row r="193" spans="1:31" hidden="1">
      <c r="A193" s="310">
        <f>'Zwischenrunde 2'!A24</f>
        <v>100</v>
      </c>
      <c r="B193" s="310">
        <f>'Zwischenrunde 2'!B24</f>
        <v>5</v>
      </c>
      <c r="C193" s="310">
        <f>'Zwischenrunde 2'!C24</f>
        <v>1</v>
      </c>
      <c r="D193" s="288" t="str">
        <f>'Zwischenrunde 2'!D24</f>
        <v>TSV Calw</v>
      </c>
      <c r="F193" s="288" t="str">
        <f>'Zwischenrunde 2'!F24:N24</f>
        <v>TSV Dennach</v>
      </c>
      <c r="P193" s="288" t="str">
        <f>'Zwischenrunde 2'!P24</f>
        <v>TV Hohenklingen</v>
      </c>
      <c r="Q193" s="451"/>
      <c r="R193" s="451"/>
      <c r="S193" s="451"/>
      <c r="T193" s="451"/>
      <c r="U193" s="451"/>
      <c r="V193" s="451"/>
      <c r="W193" s="451"/>
      <c r="Y193" s="451"/>
      <c r="Z193" s="451"/>
      <c r="AA193" s="451"/>
      <c r="AC193" s="300">
        <f>'Zwischenrunde 2'!AC24</f>
        <v>43849</v>
      </c>
      <c r="AD193" s="301">
        <f>'Zwischenrunde 2'!AD24</f>
        <v>0.65277777777777801</v>
      </c>
      <c r="AE193" s="288" t="str">
        <f>'Zwischenrunde 2'!AE24</f>
        <v>Bad Liebenzell TTV Unterhaugstett)</v>
      </c>
    </row>
    <row r="194" spans="1:31" hidden="1">
      <c r="A194" s="310">
        <f>'Zwischenrunde 2'!A25</f>
        <v>101</v>
      </c>
      <c r="B194" s="310">
        <f>'Zwischenrunde 2'!B25</f>
        <v>6</v>
      </c>
      <c r="C194" s="310">
        <f>'Zwischenrunde 2'!C25</f>
        <v>1</v>
      </c>
      <c r="D194" s="288" t="str">
        <f>'Zwischenrunde 2'!D25</f>
        <v>TV Unterhaugstett 2</v>
      </c>
      <c r="F194" s="288" t="str">
        <f>'Zwischenrunde 2'!F25:N25</f>
        <v>TV Hohenklingen</v>
      </c>
      <c r="P194" s="288" t="str">
        <f>'Zwischenrunde 2'!P25</f>
        <v>TSV Dennach</v>
      </c>
      <c r="Q194" s="451"/>
      <c r="R194" s="451"/>
      <c r="S194" s="451"/>
      <c r="T194" s="451"/>
      <c r="U194" s="451"/>
      <c r="V194" s="451"/>
      <c r="W194" s="451"/>
      <c r="Y194" s="451"/>
      <c r="Z194" s="451"/>
      <c r="AA194" s="451"/>
      <c r="AC194" s="300">
        <f>'Zwischenrunde 2'!AC25</f>
        <v>43849</v>
      </c>
      <c r="AD194" s="301">
        <f>'Zwischenrunde 2'!AD25</f>
        <v>0.67013888888888917</v>
      </c>
      <c r="AE194" s="288" t="str">
        <f>'Zwischenrunde 2'!AE25</f>
        <v>Bad Liebenzell TTV Unterhaugstett)</v>
      </c>
    </row>
    <row r="195" spans="1:31" hidden="1">
      <c r="A195" s="310"/>
      <c r="B195" s="310"/>
      <c r="C195" s="310"/>
      <c r="Q195" s="451"/>
      <c r="R195" s="451"/>
      <c r="S195" s="451"/>
      <c r="T195" s="451"/>
      <c r="U195" s="451"/>
      <c r="V195" s="451"/>
      <c r="W195" s="451"/>
      <c r="Y195" s="451"/>
      <c r="Z195" s="451"/>
      <c r="AA195" s="451"/>
      <c r="AC195" s="300"/>
    </row>
    <row r="196" spans="1:31" hidden="1">
      <c r="A196" s="310">
        <f>'Zwischenrunde 2'!A27</f>
        <v>102</v>
      </c>
      <c r="B196" s="310">
        <f>'Zwischenrunde 2'!B27</f>
        <v>7</v>
      </c>
      <c r="C196" s="310">
        <f>'Zwischenrunde 2'!C27</f>
        <v>1</v>
      </c>
      <c r="D196" s="288" t="str">
        <f>'Zwischenrunde 2'!D27</f>
        <v>TV Stammheim 1</v>
      </c>
      <c r="F196" s="288" t="str">
        <f>'Zwischenrunde 2'!F27:N27</f>
        <v>TSV Calw</v>
      </c>
      <c r="P196" s="288" t="str">
        <f>'Zwischenrunde 2'!P27</f>
        <v>TV Unterhaugstett 2</v>
      </c>
      <c r="Q196" s="451"/>
      <c r="R196" s="451"/>
      <c r="S196" s="451"/>
      <c r="T196" s="451"/>
      <c r="U196" s="451"/>
      <c r="V196" s="451"/>
      <c r="W196" s="451"/>
      <c r="Y196" s="451"/>
      <c r="Z196" s="451"/>
      <c r="AA196" s="451"/>
      <c r="AC196" s="300">
        <f>'Zwischenrunde 2'!AC27</f>
        <v>43849</v>
      </c>
      <c r="AD196" s="301">
        <f>'Zwischenrunde 2'!AD27</f>
        <v>0.68750000000000033</v>
      </c>
      <c r="AE196" s="288" t="str">
        <f>'Zwischenrunde 2'!AE27</f>
        <v>Bad Liebenzell TTV Unterhaugstett)</v>
      </c>
    </row>
    <row r="197" spans="1:31" hidden="1">
      <c r="A197" s="310">
        <f>'Zwischenrunde 2'!A28</f>
        <v>103</v>
      </c>
      <c r="B197" s="310">
        <f>'Zwischenrunde 2'!B28</f>
        <v>8</v>
      </c>
      <c r="C197" s="310">
        <f>'Zwischenrunde 2'!C28</f>
        <v>1</v>
      </c>
      <c r="D197" s="288" t="str">
        <f>'Zwischenrunde 2'!D28</f>
        <v>TSV Dennach</v>
      </c>
      <c r="F197" s="288" t="str">
        <f>'Zwischenrunde 2'!F28:N28</f>
        <v>TV Hohenklingen</v>
      </c>
      <c r="P197" s="288" t="str">
        <f>'Zwischenrunde 2'!P28</f>
        <v>TV Stammheim 1</v>
      </c>
      <c r="Q197" s="451"/>
      <c r="R197" s="451"/>
      <c r="S197" s="451"/>
      <c r="T197" s="451"/>
      <c r="U197" s="451"/>
      <c r="V197" s="451"/>
      <c r="W197" s="451"/>
      <c r="Y197" s="451"/>
      <c r="Z197" s="451"/>
      <c r="AA197" s="451"/>
      <c r="AC197" s="300">
        <f>'Zwischenrunde 2'!AC28</f>
        <v>43849</v>
      </c>
      <c r="AD197" s="301">
        <f>'Zwischenrunde 2'!AD28</f>
        <v>0.70486111111111149</v>
      </c>
      <c r="AE197" s="288" t="str">
        <f>'Zwischenrunde 2'!AE28</f>
        <v>Bad Liebenzell TTV Unterhaugstett)</v>
      </c>
    </row>
    <row r="198" spans="1:31" hidden="1">
      <c r="A198" s="310"/>
      <c r="B198" s="310"/>
      <c r="C198" s="310"/>
      <c r="Q198" s="451"/>
      <c r="R198" s="451"/>
      <c r="S198" s="451"/>
      <c r="T198" s="451"/>
      <c r="U198" s="451"/>
      <c r="V198" s="451"/>
      <c r="W198" s="451"/>
      <c r="Y198" s="451"/>
      <c r="Z198" s="451"/>
      <c r="AA198" s="451"/>
      <c r="AC198" s="300"/>
    </row>
    <row r="199" spans="1:31" hidden="1">
      <c r="A199" s="310">
        <f>'Zwischenrunde 2'!A30</f>
        <v>104</v>
      </c>
      <c r="B199" s="310">
        <f>'Zwischenrunde 2'!B30</f>
        <v>9</v>
      </c>
      <c r="C199" s="310">
        <f>'Zwischenrunde 2'!C30</f>
        <v>1</v>
      </c>
      <c r="D199" s="288" t="str">
        <f>'Zwischenrunde 2'!D30</f>
        <v>TV Unterhaugstett 2</v>
      </c>
      <c r="F199" s="288" t="str">
        <f>'Zwischenrunde 2'!F30:N30</f>
        <v>TSV Calw</v>
      </c>
      <c r="P199" s="288" t="str">
        <f>'Zwischenrunde 2'!P30</f>
        <v>TV Hohenklingen</v>
      </c>
      <c r="Q199" s="451"/>
      <c r="R199" s="451"/>
      <c r="S199" s="451"/>
      <c r="T199" s="451"/>
      <c r="U199" s="451"/>
      <c r="V199" s="451"/>
      <c r="W199" s="451"/>
      <c r="Y199" s="451"/>
      <c r="Z199" s="451"/>
      <c r="AA199" s="451"/>
      <c r="AC199" s="300">
        <f>'Zwischenrunde 2'!AC30</f>
        <v>43849</v>
      </c>
      <c r="AD199" s="301">
        <f>'Zwischenrunde 2'!AD30</f>
        <v>0.72222222222222265</v>
      </c>
      <c r="AE199" s="288" t="str">
        <f>'Zwischenrunde 2'!AE30</f>
        <v>Bad Liebenzell TTV Unterhaugstett)</v>
      </c>
    </row>
    <row r="200" spans="1:31" hidden="1">
      <c r="A200" s="310">
        <f>'Zwischenrunde 2'!A31</f>
        <v>105</v>
      </c>
      <c r="B200" s="310">
        <f>'Zwischenrunde 2'!B31</f>
        <v>10</v>
      </c>
      <c r="C200" s="310">
        <f>'Zwischenrunde 2'!C31</f>
        <v>1</v>
      </c>
      <c r="D200" s="288" t="str">
        <f>'Zwischenrunde 2'!D31</f>
        <v>TV Stammheim 1</v>
      </c>
      <c r="F200" s="288" t="str">
        <f>'Zwischenrunde 2'!F31:N31</f>
        <v>TSV Dennach</v>
      </c>
      <c r="P200" s="288" t="str">
        <f>'Zwischenrunde 2'!P31</f>
        <v>TSV Calw</v>
      </c>
      <c r="Q200" s="451"/>
      <c r="R200" s="451"/>
      <c r="S200" s="451"/>
      <c r="T200" s="451"/>
      <c r="U200" s="451"/>
      <c r="V200" s="451"/>
      <c r="W200" s="451"/>
      <c r="Y200" s="451"/>
      <c r="Z200" s="451"/>
      <c r="AA200" s="451"/>
      <c r="AC200" s="300">
        <f>'Zwischenrunde 2'!AC31</f>
        <v>43849</v>
      </c>
      <c r="AD200" s="301">
        <f>'Zwischenrunde 2'!AD31</f>
        <v>0.73958333333333381</v>
      </c>
      <c r="AE200" s="288" t="str">
        <f>'Zwischenrunde 2'!AE31</f>
        <v>Bad Liebenzell TTV Unterhaugstett)</v>
      </c>
    </row>
    <row r="201" spans="1:31" hidden="1">
      <c r="A201" s="310"/>
      <c r="B201" s="310"/>
      <c r="C201" s="310"/>
      <c r="Q201" s="451"/>
      <c r="R201" s="451"/>
      <c r="S201" s="451"/>
      <c r="T201" s="451"/>
      <c r="U201" s="451"/>
      <c r="V201" s="451"/>
      <c r="W201" s="451"/>
      <c r="Y201" s="451"/>
      <c r="Z201" s="451"/>
      <c r="AA201" s="451"/>
      <c r="AC201" s="300"/>
    </row>
    <row r="202" spans="1:31" hidden="1">
      <c r="A202" s="310"/>
      <c r="B202" s="310"/>
      <c r="C202" s="310"/>
      <c r="Q202" s="451"/>
      <c r="R202" s="451"/>
      <c r="S202" s="451"/>
      <c r="T202" s="451"/>
      <c r="U202" s="451"/>
      <c r="V202" s="451"/>
      <c r="W202" s="451"/>
      <c r="Y202" s="451"/>
      <c r="Z202" s="451"/>
      <c r="AA202" s="451"/>
      <c r="AC202" s="300"/>
    </row>
    <row r="203" spans="1:31" hidden="1">
      <c r="A203" s="310">
        <f>'BZM '!A18</f>
        <v>106</v>
      </c>
      <c r="B203" s="310">
        <f>'BZM '!B18</f>
        <v>1</v>
      </c>
      <c r="C203" s="310">
        <f>'BZM '!C18</f>
        <v>1</v>
      </c>
      <c r="D203" s="288" t="str">
        <f>'BZM '!D18</f>
        <v>TV Waldrennach</v>
      </c>
      <c r="F203" s="288" t="str">
        <f>'BZM '!F18:N18</f>
        <v>NLV Vaihingen 1</v>
      </c>
      <c r="P203" s="288" t="str">
        <f>'BZM '!P18</f>
        <v>NLV Vaihingen 2</v>
      </c>
      <c r="Q203" s="451"/>
      <c r="R203" s="451"/>
      <c r="S203" s="451"/>
      <c r="T203" s="451"/>
      <c r="U203" s="451"/>
      <c r="V203" s="451"/>
      <c r="W203" s="451"/>
      <c r="Y203" s="451"/>
      <c r="Z203" s="451"/>
      <c r="AA203" s="451"/>
      <c r="AC203" s="300">
        <f>'BZM '!$AC$18</f>
        <v>43849</v>
      </c>
      <c r="AD203" s="301">
        <f>'BZM '!$AD$18</f>
        <v>0.45833333333333331</v>
      </c>
      <c r="AE203" s="288" t="str">
        <f>'BZM '!$AE$18</f>
        <v>Westerstetten</v>
      </c>
    </row>
    <row r="204" spans="1:31" hidden="1">
      <c r="A204" s="310">
        <f>'BZM '!A19</f>
        <v>107</v>
      </c>
      <c r="B204" s="310">
        <f>'BZM '!B19</f>
        <v>2</v>
      </c>
      <c r="C204" s="310">
        <f>'BZM '!C19</f>
        <v>1</v>
      </c>
      <c r="D204" s="288" t="str">
        <f>'BZM '!D19</f>
        <v>NLV Vaihingen 2</v>
      </c>
      <c r="F204" s="288" t="str">
        <f>'BZM '!F19:N19</f>
        <v>TSV Westerstetten</v>
      </c>
      <c r="P204" s="288" t="str">
        <f>'BZM '!P19</f>
        <v>NLV Vaihingen 1</v>
      </c>
      <c r="Q204" s="451"/>
      <c r="R204" s="451"/>
      <c r="S204" s="451"/>
      <c r="T204" s="451"/>
      <c r="U204" s="451"/>
      <c r="V204" s="451"/>
      <c r="W204" s="451"/>
      <c r="Y204" s="451"/>
      <c r="Z204" s="451"/>
      <c r="AA204" s="451"/>
      <c r="AC204" s="300">
        <f>'BZM '!$AC$18</f>
        <v>43849</v>
      </c>
      <c r="AD204" s="301">
        <f>'BZM '!$AD$18</f>
        <v>0.45833333333333331</v>
      </c>
      <c r="AE204" s="288" t="str">
        <f>'BZM '!$AE$18</f>
        <v>Westerstetten</v>
      </c>
    </row>
    <row r="205" spans="1:31" hidden="1">
      <c r="A205" s="310"/>
      <c r="B205" s="310"/>
      <c r="C205" s="310"/>
      <c r="Q205" s="451"/>
      <c r="R205" s="451"/>
      <c r="S205" s="451"/>
      <c r="T205" s="451"/>
      <c r="U205" s="451"/>
      <c r="V205" s="451"/>
      <c r="W205" s="451"/>
      <c r="Y205" s="451"/>
      <c r="Z205" s="451"/>
      <c r="AA205" s="451"/>
      <c r="AC205" s="300"/>
    </row>
    <row r="206" spans="1:31" hidden="1">
      <c r="A206" s="310">
        <f>'BZM '!A21</f>
        <v>108</v>
      </c>
      <c r="B206" s="310">
        <f>'BZM '!B21</f>
        <v>3</v>
      </c>
      <c r="C206" s="310">
        <f>'BZM '!C21</f>
        <v>1</v>
      </c>
      <c r="D206" s="288" t="str">
        <f>'BZM '!D21</f>
        <v>TV Waldrennach</v>
      </c>
      <c r="F206" s="288" t="str">
        <f>'BZM '!F21:N21</f>
        <v>NLV Vaihingen 2</v>
      </c>
      <c r="P206" s="288" t="str">
        <f>'BZM '!P21</f>
        <v>TSV Westerstetten</v>
      </c>
      <c r="Q206" s="451"/>
      <c r="R206" s="451"/>
      <c r="S206" s="451"/>
      <c r="T206" s="451"/>
      <c r="U206" s="451"/>
      <c r="V206" s="451"/>
      <c r="W206" s="451"/>
      <c r="Y206" s="451"/>
      <c r="Z206" s="451"/>
      <c r="AA206" s="451"/>
      <c r="AC206" s="300">
        <f>'BZM '!$AC$18</f>
        <v>43849</v>
      </c>
      <c r="AD206" s="301">
        <f>'BZM '!$AD$18</f>
        <v>0.45833333333333331</v>
      </c>
      <c r="AE206" s="288" t="str">
        <f>'BZM '!$AE$18</f>
        <v>Westerstetten</v>
      </c>
    </row>
    <row r="207" spans="1:31" hidden="1">
      <c r="A207" s="310">
        <f>'BZM '!A22</f>
        <v>109</v>
      </c>
      <c r="B207" s="310">
        <f>'BZM '!B22</f>
        <v>4</v>
      </c>
      <c r="C207" s="310">
        <f>'BZM '!C22</f>
        <v>1</v>
      </c>
      <c r="D207" s="288" t="str">
        <f>'BZM '!D22</f>
        <v>NLV Vaihingen 1</v>
      </c>
      <c r="F207" s="288" t="str">
        <f>'BZM '!F22:N22</f>
        <v>TSV Westerstetten</v>
      </c>
      <c r="P207" s="288" t="str">
        <f>'BZM '!P22</f>
        <v>TV Waldrennach</v>
      </c>
      <c r="Q207" s="451"/>
      <c r="R207" s="451"/>
      <c r="S207" s="451"/>
      <c r="T207" s="451"/>
      <c r="U207" s="451"/>
      <c r="V207" s="451"/>
      <c r="W207" s="451"/>
      <c r="Y207" s="451"/>
      <c r="Z207" s="451"/>
      <c r="AA207" s="451"/>
      <c r="AC207" s="300">
        <f>'BZM '!$AC$18</f>
        <v>43849</v>
      </c>
      <c r="AD207" s="301">
        <f>'BZM '!$AD$18</f>
        <v>0.45833333333333331</v>
      </c>
      <c r="AE207" s="288" t="str">
        <f>'BZM '!$AE$18</f>
        <v>Westerstetten</v>
      </c>
    </row>
    <row r="208" spans="1:31" hidden="1">
      <c r="A208" s="310"/>
      <c r="B208" s="310"/>
      <c r="C208" s="310"/>
      <c r="Q208" s="451"/>
      <c r="R208" s="451"/>
      <c r="S208" s="451"/>
      <c r="T208" s="451"/>
      <c r="U208" s="451"/>
      <c r="V208" s="451"/>
      <c r="W208" s="451"/>
      <c r="Y208" s="451"/>
      <c r="Z208" s="451"/>
      <c r="AA208" s="451"/>
      <c r="AC208" s="300"/>
    </row>
    <row r="209" spans="1:31" hidden="1">
      <c r="A209" s="310">
        <f>'BZM '!A24</f>
        <v>110</v>
      </c>
      <c r="B209" s="310">
        <f>'BZM '!B24</f>
        <v>5</v>
      </c>
      <c r="C209" s="310">
        <f>'BZM '!C24</f>
        <v>1</v>
      </c>
      <c r="D209" s="288" t="str">
        <f>'BZM '!D24</f>
        <v>TV Waldrennach</v>
      </c>
      <c r="F209" s="288" t="str">
        <f>'BZM '!F24:N24</f>
        <v>TSV Westerstetten</v>
      </c>
      <c r="P209" s="288" t="str">
        <f>'BZM '!P24</f>
        <v>NLV Vaihingen 2</v>
      </c>
      <c r="Q209" s="451"/>
      <c r="R209" s="451"/>
      <c r="S209" s="451"/>
      <c r="T209" s="451"/>
      <c r="U209" s="451"/>
      <c r="V209" s="451"/>
      <c r="W209" s="451"/>
      <c r="Y209" s="451"/>
      <c r="Z209" s="451"/>
      <c r="AA209" s="451"/>
      <c r="AC209" s="300">
        <f>'BZM '!$AC$18</f>
        <v>43849</v>
      </c>
      <c r="AD209" s="301">
        <f>'BZM '!$AD$18</f>
        <v>0.45833333333333331</v>
      </c>
      <c r="AE209" s="288" t="str">
        <f>'BZM '!$AE$18</f>
        <v>Westerstetten</v>
      </c>
    </row>
    <row r="210" spans="1:31" hidden="1">
      <c r="A210" s="310">
        <f>'BZM '!A25</f>
        <v>111</v>
      </c>
      <c r="B210" s="310">
        <f>'BZM '!B25</f>
        <v>6</v>
      </c>
      <c r="C210" s="310">
        <f>'BZM '!C25</f>
        <v>1</v>
      </c>
      <c r="D210" s="288" t="str">
        <f>'BZM '!D25</f>
        <v>NLV Vaihingen 1</v>
      </c>
      <c r="F210" s="288" t="str">
        <f>'BZM '!F25:N25</f>
        <v>NLV Vaihingen 2</v>
      </c>
      <c r="P210" s="288" t="str">
        <f>'BZM '!P25</f>
        <v>TSV Westerstetten</v>
      </c>
      <c r="Q210" s="451"/>
      <c r="R210" s="451"/>
      <c r="S210" s="451"/>
      <c r="T210" s="451"/>
      <c r="U210" s="451"/>
      <c r="V210" s="451"/>
      <c r="W210" s="451"/>
      <c r="Y210" s="451"/>
      <c r="Z210" s="451"/>
      <c r="AA210" s="451"/>
      <c r="AC210" s="300">
        <f>'BZM '!$AC$18</f>
        <v>43849</v>
      </c>
      <c r="AD210" s="301">
        <f>'BZM '!$AD$18</f>
        <v>0.45833333333333331</v>
      </c>
      <c r="AE210" s="288" t="str">
        <f>'BZM '!$AE$18</f>
        <v>Westerstetten</v>
      </c>
    </row>
    <row r="211" spans="1:31" hidden="1">
      <c r="A211" s="310"/>
      <c r="B211" s="310"/>
      <c r="C211" s="310"/>
      <c r="Q211" s="451"/>
      <c r="R211" s="451"/>
      <c r="S211" s="451"/>
      <c r="T211" s="451"/>
      <c r="U211" s="451"/>
      <c r="V211" s="451"/>
      <c r="W211" s="451"/>
      <c r="Y211" s="451"/>
      <c r="Z211" s="451"/>
      <c r="AA211" s="451"/>
      <c r="AC211" s="300"/>
    </row>
    <row r="212" spans="1:31" hidden="1">
      <c r="A212" s="310"/>
      <c r="B212" s="310"/>
      <c r="C212" s="310"/>
      <c r="Q212" s="451"/>
      <c r="R212" s="451"/>
      <c r="S212" s="451"/>
      <c r="T212" s="451"/>
      <c r="U212" s="451"/>
      <c r="V212" s="451"/>
      <c r="W212" s="451"/>
      <c r="Y212" s="451"/>
      <c r="Z212" s="451"/>
      <c r="AA212" s="451"/>
      <c r="AC212" s="300"/>
    </row>
    <row r="213" spans="1:31" hidden="1">
      <c r="A213" s="310">
        <f>'BZM '!A38</f>
        <v>112</v>
      </c>
      <c r="B213" s="310">
        <f>'BZM '!B38</f>
        <v>1</v>
      </c>
      <c r="C213" s="310">
        <f>'BZM '!B38</f>
        <v>1</v>
      </c>
      <c r="D213" s="288" t="str">
        <f>'BZM '!D38</f>
        <v>NLV Vaihingen 2</v>
      </c>
      <c r="F213" s="288" t="str">
        <f>'BZM '!F38</f>
        <v>NLV Vaihingen 1</v>
      </c>
      <c r="P213" s="288" t="str">
        <f>'BZM '!P38</f>
        <v>TV Waldrennach</v>
      </c>
      <c r="Q213" s="451"/>
      <c r="R213" s="451"/>
      <c r="S213" s="451"/>
      <c r="T213" s="451"/>
      <c r="U213" s="451"/>
      <c r="V213" s="451"/>
      <c r="W213" s="451"/>
      <c r="Y213" s="451"/>
      <c r="Z213" s="451"/>
      <c r="AA213" s="451"/>
      <c r="AC213" s="300">
        <f>'BZM '!AC38</f>
        <v>43877</v>
      </c>
      <c r="AD213" s="301">
        <f>'BZM '!AD38</f>
        <v>0.41666666666666669</v>
      </c>
      <c r="AE213" s="288" t="str">
        <f>'BZM '!AE38</f>
        <v>Neuenbürg (TV Waldrennach)</v>
      </c>
    </row>
    <row r="214" spans="1:31" hidden="1">
      <c r="A214" s="310">
        <f>'BZM '!A39</f>
        <v>113</v>
      </c>
      <c r="B214" s="310">
        <f>'BZM '!B39</f>
        <v>2</v>
      </c>
      <c r="C214" s="310">
        <f>'BZM '!B39</f>
        <v>2</v>
      </c>
      <c r="D214" s="288" t="str">
        <f>'BZM '!D39</f>
        <v>TSV Westerstetten</v>
      </c>
      <c r="F214" s="288" t="str">
        <f>'BZM '!F39</f>
        <v>TV Waldrennach</v>
      </c>
      <c r="P214" s="288" t="str">
        <f>'BZM '!P39</f>
        <v>NLV Vaihingen 1</v>
      </c>
      <c r="Q214" s="451"/>
      <c r="R214" s="451"/>
      <c r="S214" s="451"/>
      <c r="T214" s="451"/>
      <c r="U214" s="451"/>
      <c r="V214" s="451"/>
      <c r="W214" s="451"/>
      <c r="Y214" s="451"/>
      <c r="Z214" s="451"/>
      <c r="AA214" s="451"/>
      <c r="AC214" s="300">
        <f>'BZM '!AC39</f>
        <v>43877</v>
      </c>
      <c r="AD214" s="301">
        <f>'BZM '!AD39</f>
        <v>0.43402777777777779</v>
      </c>
      <c r="AE214" s="288" t="str">
        <f>'BZM '!AE39</f>
        <v>Neuenbürg (TV Waldrennach)</v>
      </c>
    </row>
    <row r="215" spans="1:31" hidden="1">
      <c r="A215" s="310"/>
      <c r="B215" s="310"/>
      <c r="C215" s="310"/>
      <c r="Q215" s="451"/>
      <c r="R215" s="451"/>
      <c r="S215" s="451"/>
      <c r="T215" s="451"/>
      <c r="U215" s="451"/>
      <c r="V215" s="451"/>
      <c r="W215" s="451"/>
      <c r="Y215" s="451"/>
      <c r="Z215" s="451"/>
      <c r="AA215" s="451"/>
      <c r="AC215" s="300"/>
    </row>
    <row r="216" spans="1:31" hidden="1">
      <c r="A216" s="310">
        <f>'BZM '!A41</f>
        <v>114</v>
      </c>
      <c r="B216" s="310">
        <f>'BZM '!B41</f>
        <v>3</v>
      </c>
      <c r="C216" s="310">
        <f>'BZM '!B41</f>
        <v>3</v>
      </c>
      <c r="D216" s="288" t="str">
        <f>'BZM '!D41</f>
        <v>TSV Westerstetten</v>
      </c>
      <c r="F216" s="288" t="str">
        <f>'BZM '!F41</f>
        <v>NLV Vaihingen 1</v>
      </c>
      <c r="P216" s="288" t="str">
        <f>'BZM '!P41</f>
        <v>NLV Vaihingen 2</v>
      </c>
      <c r="Q216" s="451"/>
      <c r="R216" s="451"/>
      <c r="S216" s="451"/>
      <c r="T216" s="451"/>
      <c r="U216" s="451"/>
      <c r="V216" s="451"/>
      <c r="W216" s="451"/>
      <c r="Y216" s="451"/>
      <c r="Z216" s="451"/>
      <c r="AA216" s="451"/>
      <c r="AC216" s="300">
        <f>'BZM '!AC41</f>
        <v>43877</v>
      </c>
      <c r="AD216" s="301">
        <f>'BZM '!AD41</f>
        <v>0.4513888888888889</v>
      </c>
      <c r="AE216" s="288" t="str">
        <f>'BZM '!AE41</f>
        <v>Neuenbürg (TV Waldrennach)</v>
      </c>
    </row>
    <row r="217" spans="1:31" hidden="1">
      <c r="A217" s="310">
        <f>'BZM '!A42</f>
        <v>115</v>
      </c>
      <c r="B217" s="310">
        <f>'BZM '!B42</f>
        <v>4</v>
      </c>
      <c r="C217" s="310">
        <f>'BZM '!B42</f>
        <v>4</v>
      </c>
      <c r="D217" s="288" t="str">
        <f>'BZM '!D42</f>
        <v>NLV Vaihingen 2</v>
      </c>
      <c r="F217" s="288" t="str">
        <f>'BZM '!F42</f>
        <v>TV Waldrennach</v>
      </c>
      <c r="P217" s="288" t="str">
        <f>'BZM '!P42</f>
        <v>NLV Vaihingen 1</v>
      </c>
      <c r="Q217" s="451"/>
      <c r="R217" s="451"/>
      <c r="S217" s="451"/>
      <c r="T217" s="451"/>
      <c r="U217" s="451"/>
      <c r="V217" s="451"/>
      <c r="W217" s="451"/>
      <c r="Y217" s="451"/>
      <c r="Z217" s="451"/>
      <c r="AA217" s="451"/>
      <c r="AC217" s="300">
        <f>'BZM '!AC42</f>
        <v>43877</v>
      </c>
      <c r="AD217" s="301">
        <f>'BZM '!AD42</f>
        <v>0.46875</v>
      </c>
      <c r="AE217" s="288" t="str">
        <f>'BZM '!AE42</f>
        <v>Neuenbürg (TV Waldrennach)</v>
      </c>
    </row>
    <row r="218" spans="1:31" hidden="1">
      <c r="A218" s="310"/>
      <c r="B218" s="310"/>
      <c r="C218" s="310"/>
      <c r="Q218" s="451"/>
      <c r="R218" s="451"/>
      <c r="S218" s="451"/>
      <c r="T218" s="451"/>
      <c r="U218" s="451"/>
      <c r="V218" s="451"/>
      <c r="W218" s="451"/>
      <c r="Y218" s="451"/>
      <c r="Z218" s="451"/>
      <c r="AA218" s="451"/>
      <c r="AC218" s="300"/>
    </row>
    <row r="219" spans="1:31" hidden="1">
      <c r="A219" s="310">
        <f>'BZM '!A44</f>
        <v>116</v>
      </c>
      <c r="B219" s="310">
        <f>'BZM '!B44</f>
        <v>5</v>
      </c>
      <c r="C219" s="310">
        <f>'BZM '!B44</f>
        <v>5</v>
      </c>
      <c r="D219" s="288" t="str">
        <f>'BZM '!D44</f>
        <v>TSV Westerstetten</v>
      </c>
      <c r="F219" s="288" t="str">
        <f>'BZM '!F44</f>
        <v>NLV Vaihingen 2</v>
      </c>
      <c r="P219" s="288" t="str">
        <f>'BZM '!P44</f>
        <v>TV Waldrennach</v>
      </c>
      <c r="Q219" s="451"/>
      <c r="R219" s="451"/>
      <c r="S219" s="451"/>
      <c r="T219" s="451"/>
      <c r="U219" s="451"/>
      <c r="V219" s="451"/>
      <c r="W219" s="451"/>
      <c r="Y219" s="451"/>
      <c r="Z219" s="451"/>
      <c r="AA219" s="451"/>
      <c r="AC219" s="300">
        <f>'BZM '!AC44</f>
        <v>43877</v>
      </c>
      <c r="AD219" s="301">
        <f>'BZM '!AD44</f>
        <v>0.4861111111111111</v>
      </c>
      <c r="AE219" s="288" t="str">
        <f>'BZM '!AE44</f>
        <v>Neuenbürg (TV Waldrennach)</v>
      </c>
    </row>
    <row r="220" spans="1:31" hidden="1">
      <c r="A220" s="310">
        <f>'BZM '!A45</f>
        <v>117</v>
      </c>
      <c r="B220" s="310">
        <f>'BZM '!B45</f>
        <v>6</v>
      </c>
      <c r="C220" s="310">
        <f>'BZM '!B45</f>
        <v>6</v>
      </c>
      <c r="D220" s="288" t="str">
        <f>'BZM '!D45</f>
        <v>NLV Vaihingen 1</v>
      </c>
      <c r="F220" s="288" t="str">
        <f>'BZM '!F45</f>
        <v>TV Waldrennach</v>
      </c>
      <c r="P220" s="288" t="str">
        <f>'BZM '!P45</f>
        <v>TSV Westerstetten</v>
      </c>
      <c r="Q220" s="451"/>
      <c r="R220" s="451"/>
      <c r="S220" s="451"/>
      <c r="T220" s="451"/>
      <c r="U220" s="451"/>
      <c r="V220" s="451"/>
      <c r="W220" s="451"/>
      <c r="Y220" s="451"/>
      <c r="Z220" s="451"/>
      <c r="AA220" s="451"/>
      <c r="AC220" s="300">
        <f>'BZM '!AC45</f>
        <v>43877</v>
      </c>
      <c r="AD220" s="301">
        <f>'BZM '!AD45</f>
        <v>0.50347222222222221</v>
      </c>
      <c r="AE220" s="288" t="str">
        <f>'BZM '!AE45</f>
        <v>Neuenbürg (TV Waldrennach)</v>
      </c>
    </row>
    <row r="221" spans="1:31" hidden="1">
      <c r="A221" s="310"/>
      <c r="B221" s="310"/>
      <c r="C221" s="310"/>
      <c r="Q221" s="451"/>
      <c r="R221" s="451"/>
      <c r="S221" s="451"/>
      <c r="T221" s="451"/>
      <c r="U221" s="451"/>
      <c r="V221" s="451"/>
      <c r="W221" s="451"/>
      <c r="Y221" s="451"/>
      <c r="Z221" s="451"/>
      <c r="AA221" s="451"/>
      <c r="AC221" s="300"/>
    </row>
    <row r="222" spans="1:31" hidden="1">
      <c r="A222" s="310"/>
      <c r="B222" s="310"/>
      <c r="C222" s="310"/>
      <c r="Q222" s="451"/>
      <c r="R222" s="451"/>
      <c r="S222" s="451"/>
      <c r="T222" s="451"/>
      <c r="U222" s="451"/>
      <c r="V222" s="451"/>
      <c r="W222" s="451"/>
      <c r="Y222" s="451"/>
      <c r="Z222" s="451"/>
      <c r="AA222" s="451"/>
      <c r="AC222" s="300"/>
    </row>
    <row r="223" spans="1:31" hidden="1">
      <c r="A223" s="310">
        <f>LLM!A19</f>
        <v>118</v>
      </c>
      <c r="B223" s="310">
        <f>LLM!B19</f>
        <v>1</v>
      </c>
      <c r="C223" s="310">
        <f>LLM!C19</f>
        <v>1</v>
      </c>
      <c r="D223" s="310" t="str">
        <f>LLM!D19</f>
        <v>5. HR</v>
      </c>
      <c r="F223" s="310" t="str">
        <f>LLM!F19</f>
        <v>4. ZR 1</v>
      </c>
      <c r="P223" s="310" t="str">
        <f>LLM!P19</f>
        <v>5. ZR 2</v>
      </c>
      <c r="Q223" s="451"/>
      <c r="R223" s="451"/>
      <c r="S223" s="451"/>
      <c r="T223" s="451"/>
      <c r="U223" s="451"/>
      <c r="V223" s="451"/>
      <c r="W223" s="451"/>
      <c r="Y223" s="451"/>
      <c r="Z223" s="451"/>
      <c r="AA223" s="451"/>
      <c r="AC223" s="310" t="str">
        <f>LLM!AC19</f>
        <v>Januar - März</v>
      </c>
      <c r="AD223" s="301">
        <f>LLM!AD19</f>
        <v>0.41666666666666669</v>
      </c>
      <c r="AE223" s="310" t="str">
        <f>LLM!AE19</f>
        <v>Ausrichter gesucht</v>
      </c>
    </row>
    <row r="224" spans="1:31" hidden="1">
      <c r="A224" s="310">
        <f>LLM!A20</f>
        <v>119</v>
      </c>
      <c r="B224" s="310">
        <f>LLM!B20</f>
        <v>2</v>
      </c>
      <c r="C224" s="310">
        <f>LLM!C20</f>
        <v>1</v>
      </c>
      <c r="D224" s="310" t="str">
        <f>LLM!D20</f>
        <v>5. ZR 1</v>
      </c>
      <c r="F224" s="310" t="str">
        <f>LLM!F20</f>
        <v>4. ZR 2</v>
      </c>
      <c r="P224" s="310" t="str">
        <f>LLM!P20</f>
        <v>6. HR</v>
      </c>
      <c r="Q224" s="451"/>
      <c r="R224" s="451"/>
      <c r="S224" s="451"/>
      <c r="T224" s="451"/>
      <c r="U224" s="451"/>
      <c r="V224" s="451"/>
      <c r="W224" s="451"/>
      <c r="Y224" s="451"/>
      <c r="Z224" s="451"/>
      <c r="AA224" s="451"/>
      <c r="AC224" s="310" t="str">
        <f>LLM!AC20</f>
        <v>Januar - März</v>
      </c>
      <c r="AD224" s="301">
        <f>LLM!AD20</f>
        <v>0.43402777777777779</v>
      </c>
      <c r="AE224" s="310" t="str">
        <f>LLM!AE20</f>
        <v>Ausrichter gesucht</v>
      </c>
    </row>
    <row r="225" spans="1:31" hidden="1">
      <c r="A225" s="310"/>
      <c r="B225" s="310"/>
      <c r="C225" s="310"/>
      <c r="D225" s="310"/>
      <c r="F225" s="310"/>
      <c r="P225" s="310"/>
      <c r="Q225" s="451"/>
      <c r="R225" s="451"/>
      <c r="S225" s="451"/>
      <c r="T225" s="451"/>
      <c r="U225" s="451"/>
      <c r="V225" s="451"/>
      <c r="W225" s="451"/>
      <c r="Y225" s="451"/>
      <c r="Z225" s="451"/>
      <c r="AA225" s="451"/>
      <c r="AC225" s="310"/>
      <c r="AE225" s="310"/>
    </row>
    <row r="226" spans="1:31" hidden="1">
      <c r="A226" s="310">
        <f>LLM!A22</f>
        <v>120</v>
      </c>
      <c r="B226" s="310">
        <f>LLM!B22</f>
        <v>3</v>
      </c>
      <c r="C226" s="310">
        <f>LLM!C22</f>
        <v>1</v>
      </c>
      <c r="D226" s="310" t="str">
        <f>LLM!D22</f>
        <v>5. HR</v>
      </c>
      <c r="F226" s="310" t="str">
        <f>LLM!F22</f>
        <v>5. ZR 2</v>
      </c>
      <c r="P226" s="310" t="str">
        <f>LLM!P22</f>
        <v>4. ZR 1</v>
      </c>
      <c r="Q226" s="451"/>
      <c r="R226" s="451"/>
      <c r="S226" s="451"/>
      <c r="T226" s="451"/>
      <c r="U226" s="451"/>
      <c r="V226" s="451"/>
      <c r="W226" s="451"/>
      <c r="Y226" s="451"/>
      <c r="Z226" s="451"/>
      <c r="AA226" s="451"/>
      <c r="AC226" s="310" t="str">
        <f>LLM!AC22</f>
        <v>Januar - März</v>
      </c>
      <c r="AD226" s="301">
        <f>LLM!AD22</f>
        <v>0.4513888888888889</v>
      </c>
      <c r="AE226" s="310" t="str">
        <f>LLM!AE22</f>
        <v>Ausrichter gesucht</v>
      </c>
    </row>
    <row r="227" spans="1:31" hidden="1">
      <c r="A227" s="310">
        <f>LLM!A23</f>
        <v>121</v>
      </c>
      <c r="B227" s="310">
        <f>LLM!B23</f>
        <v>4</v>
      </c>
      <c r="C227" s="310">
        <f>LLM!C23</f>
        <v>1</v>
      </c>
      <c r="D227" s="310" t="str">
        <f>LLM!D23</f>
        <v>6. HR</v>
      </c>
      <c r="F227" s="310" t="str">
        <f>LLM!F23</f>
        <v>5. ZR 1</v>
      </c>
      <c r="P227" s="310" t="str">
        <f>LLM!P23</f>
        <v>4. ZR 2</v>
      </c>
      <c r="Q227" s="451"/>
      <c r="R227" s="451"/>
      <c r="S227" s="451"/>
      <c r="T227" s="451"/>
      <c r="U227" s="451"/>
      <c r="V227" s="451"/>
      <c r="W227" s="451"/>
      <c r="Y227" s="451"/>
      <c r="Z227" s="451"/>
      <c r="AA227" s="451"/>
      <c r="AC227" s="310" t="str">
        <f>LLM!AC23</f>
        <v>Januar - März</v>
      </c>
      <c r="AD227" s="301">
        <f>LLM!AD23</f>
        <v>0.46875</v>
      </c>
      <c r="AE227" s="310" t="str">
        <f>LLM!AE23</f>
        <v>Ausrichter gesucht</v>
      </c>
    </row>
    <row r="228" spans="1:31" hidden="1">
      <c r="A228" s="310"/>
      <c r="B228" s="310"/>
      <c r="C228" s="310"/>
      <c r="D228" s="310"/>
      <c r="F228" s="310"/>
      <c r="P228" s="310"/>
      <c r="Q228" s="451"/>
      <c r="R228" s="451"/>
      <c r="S228" s="451"/>
      <c r="T228" s="451"/>
      <c r="U228" s="451"/>
      <c r="V228" s="451"/>
      <c r="W228" s="451"/>
      <c r="Y228" s="451"/>
      <c r="Z228" s="451"/>
      <c r="AA228" s="451"/>
      <c r="AC228" s="310"/>
      <c r="AE228" s="310"/>
    </row>
    <row r="229" spans="1:31" hidden="1">
      <c r="A229" s="310">
        <f>LLM!A25</f>
        <v>122</v>
      </c>
      <c r="B229" s="310">
        <f>LLM!B25</f>
        <v>5</v>
      </c>
      <c r="C229" s="310">
        <f>LLM!C25</f>
        <v>1</v>
      </c>
      <c r="D229" s="310" t="str">
        <f>LLM!D25</f>
        <v>4. ZR 1</v>
      </c>
      <c r="F229" s="310" t="str">
        <f>LLM!F25</f>
        <v>5. ZR 2</v>
      </c>
      <c r="P229" s="310" t="str">
        <f>LLM!P25</f>
        <v>5. HR</v>
      </c>
      <c r="Q229" s="451"/>
      <c r="R229" s="451"/>
      <c r="S229" s="451"/>
      <c r="T229" s="451"/>
      <c r="U229" s="451"/>
      <c r="V229" s="451"/>
      <c r="W229" s="451"/>
      <c r="Y229" s="451"/>
      <c r="Z229" s="451"/>
      <c r="AA229" s="451"/>
      <c r="AC229" s="310" t="str">
        <f>LLM!AC25</f>
        <v>Januar - März</v>
      </c>
      <c r="AD229" s="301">
        <f>LLM!AD25</f>
        <v>0.4861111111111111</v>
      </c>
      <c r="AE229" s="310" t="str">
        <f>LLM!AE25</f>
        <v>Ausrichter gesucht</v>
      </c>
    </row>
    <row r="230" spans="1:31" hidden="1">
      <c r="A230" s="310">
        <f>LLM!A26</f>
        <v>123</v>
      </c>
      <c r="B230" s="310">
        <f>LLM!B26</f>
        <v>6</v>
      </c>
      <c r="C230" s="310">
        <f>LLM!C26</f>
        <v>1</v>
      </c>
      <c r="D230" s="310" t="str">
        <f>LLM!D26</f>
        <v>4. ZR 2</v>
      </c>
      <c r="F230" s="310" t="str">
        <f>LLM!F26</f>
        <v>6. HR</v>
      </c>
      <c r="P230" s="310" t="str">
        <f>LLM!P26</f>
        <v>5. ZR 1</v>
      </c>
      <c r="Q230" s="451"/>
      <c r="R230" s="451"/>
      <c r="S230" s="451"/>
      <c r="T230" s="451"/>
      <c r="U230" s="451"/>
      <c r="V230" s="451"/>
      <c r="W230" s="451"/>
      <c r="Y230" s="451"/>
      <c r="Z230" s="451"/>
      <c r="AA230" s="451"/>
      <c r="AC230" s="310" t="str">
        <f>LLM!AC26</f>
        <v>Januar - März</v>
      </c>
      <c r="AD230" s="301">
        <f>LLM!AD26</f>
        <v>0.50347222222222221</v>
      </c>
      <c r="AE230" s="310" t="str">
        <f>LLM!AE26</f>
        <v>Ausrichter gesucht</v>
      </c>
    </row>
    <row r="231" spans="1:31" hidden="1">
      <c r="A231" s="310"/>
      <c r="B231" s="310"/>
      <c r="C231" s="310"/>
      <c r="D231" s="310"/>
      <c r="F231" s="310"/>
      <c r="P231" s="310"/>
      <c r="Q231" s="451"/>
      <c r="R231" s="451"/>
      <c r="S231" s="451"/>
      <c r="T231" s="451"/>
      <c r="U231" s="451"/>
      <c r="V231" s="451"/>
      <c r="W231" s="451"/>
      <c r="Y231" s="451"/>
      <c r="Z231" s="451"/>
      <c r="AA231" s="451"/>
      <c r="AC231" s="310"/>
      <c r="AE231" s="310"/>
    </row>
    <row r="232" spans="1:31" hidden="1">
      <c r="A232" s="310"/>
      <c r="B232" s="310"/>
      <c r="C232" s="310"/>
      <c r="D232" s="310"/>
      <c r="F232" s="310"/>
      <c r="P232" s="310"/>
      <c r="Q232" s="451"/>
      <c r="R232" s="451"/>
      <c r="S232" s="451"/>
      <c r="T232" s="451"/>
      <c r="U232" s="451"/>
      <c r="V232" s="451"/>
      <c r="W232" s="451"/>
      <c r="Y232" s="451"/>
      <c r="Z232" s="451"/>
      <c r="AA232" s="451"/>
      <c r="AC232" s="310"/>
      <c r="AE232" s="310"/>
    </row>
    <row r="233" spans="1:31" hidden="1">
      <c r="A233" s="310"/>
      <c r="B233" s="310"/>
      <c r="C233" s="310"/>
      <c r="D233" s="310"/>
      <c r="F233" s="310"/>
      <c r="P233" s="310"/>
      <c r="Q233" s="451"/>
      <c r="R233" s="451"/>
      <c r="S233" s="451"/>
      <c r="T233" s="451"/>
      <c r="U233" s="451"/>
      <c r="V233" s="451"/>
      <c r="W233" s="451"/>
      <c r="Y233" s="451"/>
      <c r="Z233" s="451"/>
      <c r="AA233" s="451"/>
      <c r="AC233" s="310"/>
      <c r="AE233" s="310"/>
    </row>
    <row r="234" spans="1:31" hidden="1">
      <c r="A234" s="310"/>
      <c r="B234" s="310"/>
      <c r="C234" s="310"/>
      <c r="D234" s="310"/>
      <c r="F234" s="310"/>
      <c r="P234" s="310"/>
      <c r="Q234" s="451"/>
      <c r="R234" s="451"/>
      <c r="S234" s="451"/>
      <c r="T234" s="451"/>
      <c r="U234" s="451"/>
      <c r="V234" s="451"/>
      <c r="W234" s="451"/>
      <c r="Y234" s="451"/>
      <c r="Z234" s="451"/>
      <c r="AA234" s="451"/>
      <c r="AC234" s="310"/>
      <c r="AE234" s="310"/>
    </row>
    <row r="235" spans="1:31" hidden="1">
      <c r="A235" s="310"/>
      <c r="B235" s="310"/>
      <c r="C235" s="310"/>
      <c r="D235" s="310"/>
      <c r="F235" s="310"/>
      <c r="P235" s="310"/>
      <c r="Q235" s="451"/>
      <c r="R235" s="451"/>
      <c r="S235" s="451"/>
      <c r="T235" s="451"/>
      <c r="U235" s="451"/>
      <c r="V235" s="451"/>
      <c r="W235" s="451"/>
      <c r="Y235" s="451"/>
      <c r="Z235" s="451"/>
      <c r="AA235" s="451"/>
      <c r="AC235" s="310"/>
      <c r="AE235" s="310"/>
    </row>
    <row r="236" spans="1:31" hidden="1">
      <c r="A236" s="310"/>
      <c r="B236" s="310"/>
      <c r="C236" s="310"/>
      <c r="D236" s="310"/>
      <c r="F236" s="310"/>
      <c r="P236" s="310"/>
      <c r="Q236" s="451"/>
      <c r="R236" s="451"/>
      <c r="S236" s="451"/>
      <c r="T236" s="451"/>
      <c r="U236" s="451"/>
      <c r="V236" s="451"/>
      <c r="W236" s="451"/>
      <c r="Y236" s="451"/>
      <c r="Z236" s="451"/>
      <c r="AA236" s="451"/>
      <c r="AC236" s="310"/>
      <c r="AE236" s="310"/>
    </row>
    <row r="237" spans="1:31" hidden="1">
      <c r="A237" s="310"/>
      <c r="B237" s="310"/>
      <c r="C237" s="310"/>
      <c r="D237" s="310"/>
      <c r="F237" s="310"/>
      <c r="P237" s="310"/>
      <c r="Q237" s="451"/>
      <c r="R237" s="451"/>
      <c r="S237" s="451"/>
      <c r="T237" s="451"/>
      <c r="U237" s="451"/>
      <c r="V237" s="451"/>
      <c r="W237" s="451"/>
      <c r="Y237" s="451"/>
      <c r="Z237" s="451"/>
      <c r="AA237" s="451"/>
      <c r="AC237" s="310"/>
      <c r="AE237" s="310"/>
    </row>
    <row r="238" spans="1:31" hidden="1">
      <c r="A238" s="310"/>
      <c r="B238" s="310"/>
      <c r="C238" s="310"/>
      <c r="D238" s="310"/>
      <c r="F238" s="310"/>
      <c r="P238" s="310"/>
      <c r="Q238" s="451"/>
      <c r="R238" s="451"/>
      <c r="S238" s="451"/>
      <c r="T238" s="451"/>
      <c r="U238" s="451"/>
      <c r="V238" s="451"/>
      <c r="W238" s="451"/>
      <c r="Y238" s="451"/>
      <c r="Z238" s="451"/>
      <c r="AA238" s="451"/>
      <c r="AC238" s="310"/>
      <c r="AE238" s="310"/>
    </row>
    <row r="239" spans="1:31" hidden="1">
      <c r="A239" s="310"/>
      <c r="B239" s="310"/>
      <c r="C239" s="310"/>
      <c r="D239" s="310"/>
      <c r="F239" s="310"/>
      <c r="P239" s="310"/>
      <c r="Q239" s="451"/>
      <c r="R239" s="451"/>
      <c r="S239" s="451"/>
      <c r="T239" s="451"/>
      <c r="U239" s="451"/>
      <c r="V239" s="451"/>
      <c r="W239" s="451"/>
      <c r="Y239" s="451"/>
      <c r="Z239" s="451"/>
      <c r="AA239" s="451"/>
      <c r="AC239" s="310"/>
      <c r="AE239" s="310"/>
    </row>
    <row r="240" spans="1:31" hidden="1">
      <c r="A240" s="310"/>
      <c r="B240" s="310"/>
      <c r="C240" s="310"/>
      <c r="D240" s="310"/>
      <c r="F240" s="310"/>
      <c r="P240" s="310"/>
      <c r="Q240" s="451"/>
      <c r="R240" s="451"/>
      <c r="S240" s="451"/>
      <c r="T240" s="451"/>
      <c r="U240" s="451"/>
      <c r="V240" s="451"/>
      <c r="W240" s="451"/>
      <c r="Y240" s="451"/>
      <c r="Z240" s="451"/>
      <c r="AA240" s="451"/>
      <c r="AC240" s="310"/>
      <c r="AE240" s="310"/>
    </row>
    <row r="241" spans="1:31" hidden="1">
      <c r="A241" s="310"/>
      <c r="B241" s="310"/>
      <c r="C241" s="310"/>
      <c r="D241" s="310"/>
      <c r="F241" s="310"/>
      <c r="P241" s="310"/>
      <c r="Q241" s="451"/>
      <c r="R241" s="451"/>
      <c r="S241" s="451"/>
      <c r="T241" s="451"/>
      <c r="U241" s="451"/>
      <c r="V241" s="451"/>
      <c r="W241" s="451"/>
      <c r="Y241" s="451"/>
      <c r="Z241" s="451"/>
      <c r="AA241" s="451"/>
      <c r="AC241" s="310"/>
      <c r="AE241" s="310"/>
    </row>
    <row r="242" spans="1:31" hidden="1">
      <c r="A242" s="310">
        <f>LLM!A38</f>
        <v>0</v>
      </c>
      <c r="B242" s="310">
        <f>LLM!B38</f>
        <v>0</v>
      </c>
      <c r="C242" s="310">
        <f>LLM!C38</f>
        <v>0</v>
      </c>
      <c r="D242" s="310" t="str">
        <f>LLM!D38</f>
        <v>Platz 5</v>
      </c>
      <c r="F242" s="310">
        <f>LLM!F38</f>
        <v>0</v>
      </c>
      <c r="P242" s="310">
        <f>LLM!P38</f>
        <v>0</v>
      </c>
      <c r="Q242" s="451"/>
      <c r="R242" s="451"/>
      <c r="S242" s="451"/>
      <c r="T242" s="451"/>
      <c r="U242" s="451"/>
      <c r="V242" s="451"/>
      <c r="W242" s="451"/>
      <c r="Y242" s="451"/>
      <c r="Z242" s="451"/>
      <c r="AA242" s="451"/>
      <c r="AC242" s="310">
        <f>LLM!AC38</f>
        <v>0</v>
      </c>
      <c r="AD242" s="301">
        <f>LLM!AD38</f>
        <v>0</v>
      </c>
      <c r="AE242" s="310">
        <f>LLM!AE38</f>
        <v>0</v>
      </c>
    </row>
    <row r="243" spans="1:31" hidden="1">
      <c r="A243" s="310">
        <f>LLM!A39</f>
        <v>0</v>
      </c>
      <c r="B243" s="310">
        <f>LLM!B39</f>
        <v>0</v>
      </c>
      <c r="C243" s="310">
        <f>LLM!C39</f>
        <v>0</v>
      </c>
      <c r="D243" s="310" t="str">
        <f>LLM!D39</f>
        <v>Dritter Gruppe K</v>
      </c>
      <c r="F243" s="310" t="str">
        <f>LLM!F39</f>
        <v>Dritter Gruppe L</v>
      </c>
      <c r="P243" s="310" t="str">
        <f>LLM!P39</f>
        <v>2. Gruppe J</v>
      </c>
      <c r="Q243" s="451"/>
      <c r="R243" s="451"/>
      <c r="S243" s="451"/>
      <c r="T243" s="451"/>
      <c r="U243" s="451"/>
      <c r="V243" s="451"/>
      <c r="W243" s="451"/>
      <c r="Y243" s="451"/>
      <c r="Z243" s="451"/>
      <c r="AA243" s="451"/>
      <c r="AC243" s="310">
        <f>LLM!AC39</f>
        <v>0</v>
      </c>
      <c r="AD243" s="301">
        <f>LLM!AD39</f>
        <v>0</v>
      </c>
      <c r="AE243" s="310">
        <f>LLM!AE39</f>
        <v>0</v>
      </c>
    </row>
    <row r="244" spans="1:31" hidden="1">
      <c r="A244" s="310">
        <f>LLM!A40</f>
        <v>124</v>
      </c>
      <c r="B244" s="310">
        <f>LLM!B40</f>
        <v>7</v>
      </c>
      <c r="C244" s="310">
        <f>LLM!C40</f>
        <v>1</v>
      </c>
      <c r="D244" s="310" t="str">
        <f>LLM!D40</f>
        <v/>
      </c>
      <c r="F244" s="310" t="str">
        <f>LLM!F40</f>
        <v/>
      </c>
      <c r="P244" s="310" t="str">
        <f>LLM!P40</f>
        <v/>
      </c>
      <c r="Q244" s="451"/>
      <c r="R244" s="451"/>
      <c r="S244" s="451"/>
      <c r="T244" s="451"/>
      <c r="U244" s="451"/>
      <c r="V244" s="451"/>
      <c r="W244" s="451"/>
      <c r="Y244" s="451"/>
      <c r="Z244" s="451"/>
      <c r="AA244" s="451"/>
      <c r="AC244" s="310" t="str">
        <f>LLM!AC40</f>
        <v>Januar - März</v>
      </c>
      <c r="AD244" s="301">
        <f>LLM!AD40</f>
        <v>0.52083333333333337</v>
      </c>
      <c r="AE244" s="310" t="str">
        <f>LLM!AE40</f>
        <v>Ausrichter gesucht</v>
      </c>
    </row>
    <row r="245" spans="1:31" hidden="1">
      <c r="A245" s="310">
        <f>LLM!A41</f>
        <v>0</v>
      </c>
      <c r="B245" s="310">
        <f>LLM!B41</f>
        <v>0</v>
      </c>
      <c r="C245" s="310">
        <f>LLM!C41</f>
        <v>0</v>
      </c>
      <c r="D245" s="310" t="str">
        <f>LLM!D41</f>
        <v>Halbfinale 1</v>
      </c>
      <c r="F245" s="310">
        <f>LLM!F41</f>
        <v>0</v>
      </c>
      <c r="P245" s="310">
        <f>LLM!P41</f>
        <v>0</v>
      </c>
      <c r="Q245" s="451"/>
      <c r="R245" s="451"/>
      <c r="S245" s="451"/>
      <c r="T245" s="451"/>
      <c r="U245" s="451"/>
      <c r="V245" s="451"/>
      <c r="W245" s="451"/>
      <c r="Y245" s="451"/>
      <c r="Z245" s="451"/>
      <c r="AA245" s="451"/>
      <c r="AC245" s="310">
        <f>LLM!AC41</f>
        <v>0</v>
      </c>
      <c r="AD245" s="301">
        <f>LLM!AD41</f>
        <v>0</v>
      </c>
      <c r="AE245" s="310">
        <f>LLM!AE41</f>
        <v>0</v>
      </c>
    </row>
    <row r="246" spans="1:31" hidden="1">
      <c r="A246" s="310">
        <f>LLM!A42</f>
        <v>0</v>
      </c>
      <c r="B246" s="310">
        <f>LLM!B42</f>
        <v>0</v>
      </c>
      <c r="C246" s="310">
        <f>LLM!C42</f>
        <v>0</v>
      </c>
      <c r="D246" s="310" t="str">
        <f>LLM!D42</f>
        <v>Sieger Gruppe K</v>
      </c>
      <c r="F246" s="310" t="str">
        <f>LLM!F42</f>
        <v>Zweiter Gruppe L</v>
      </c>
      <c r="P246" s="310" t="str">
        <f>LLM!P42</f>
        <v>3. Gruppe J</v>
      </c>
      <c r="Q246" s="451"/>
      <c r="R246" s="451"/>
      <c r="S246" s="451"/>
      <c r="T246" s="451"/>
      <c r="U246" s="451"/>
      <c r="V246" s="451"/>
      <c r="W246" s="451"/>
      <c r="Y246" s="451"/>
      <c r="Z246" s="451"/>
      <c r="AA246" s="451"/>
      <c r="AC246" s="310">
        <f>LLM!AC42</f>
        <v>0</v>
      </c>
      <c r="AD246" s="301">
        <f>LLM!AD42</f>
        <v>0</v>
      </c>
      <c r="AE246" s="310">
        <f>LLM!AE42</f>
        <v>0</v>
      </c>
    </row>
    <row r="247" spans="1:31" hidden="1">
      <c r="A247" s="310">
        <f>LLM!A43</f>
        <v>125</v>
      </c>
      <c r="B247" s="310">
        <f>LLM!B43</f>
        <v>8</v>
      </c>
      <c r="C247" s="310">
        <f>LLM!C43</f>
        <v>1</v>
      </c>
      <c r="D247" s="310" t="str">
        <f>LLM!D43</f>
        <v/>
      </c>
      <c r="F247" s="310" t="str">
        <f>LLM!F43</f>
        <v/>
      </c>
      <c r="P247" s="310" t="str">
        <f>LLM!P43</f>
        <v/>
      </c>
      <c r="Q247" s="451"/>
      <c r="R247" s="451"/>
      <c r="S247" s="451"/>
      <c r="T247" s="451"/>
      <c r="U247" s="451"/>
      <c r="V247" s="451"/>
      <c r="W247" s="451"/>
      <c r="Y247" s="451"/>
      <c r="Z247" s="451"/>
      <c r="AA247" s="451"/>
      <c r="AC247" s="310" t="str">
        <f>LLM!AC43</f>
        <v>Januar - März</v>
      </c>
      <c r="AD247" s="301">
        <f>LLM!AD43</f>
        <v>0.53819444444444453</v>
      </c>
      <c r="AE247" s="310" t="str">
        <f>LLM!AE43</f>
        <v>Ausrichter gesucht</v>
      </c>
    </row>
    <row r="248" spans="1:31" hidden="1">
      <c r="A248" s="310">
        <f>LLM!A44</f>
        <v>0</v>
      </c>
      <c r="B248" s="310">
        <f>LLM!B44</f>
        <v>0</v>
      </c>
      <c r="C248" s="310">
        <f>LLM!C44</f>
        <v>0</v>
      </c>
      <c r="D248" s="310" t="str">
        <f>LLM!D44</f>
        <v>Halbfinale 2</v>
      </c>
      <c r="F248" s="310">
        <f>LLM!F44</f>
        <v>0</v>
      </c>
      <c r="P248" s="310">
        <f>LLM!P44</f>
        <v>0</v>
      </c>
      <c r="Q248" s="451"/>
      <c r="R248" s="451"/>
      <c r="S248" s="451"/>
      <c r="T248" s="451"/>
      <c r="U248" s="451"/>
      <c r="V248" s="451"/>
      <c r="W248" s="451"/>
      <c r="Y248" s="451"/>
      <c r="Z248" s="451"/>
      <c r="AA248" s="451"/>
      <c r="AC248" s="310">
        <f>LLM!AC44</f>
        <v>0</v>
      </c>
      <c r="AD248" s="301">
        <f>LLM!AD44</f>
        <v>0</v>
      </c>
      <c r="AE248" s="310">
        <f>LLM!AE44</f>
        <v>0</v>
      </c>
    </row>
    <row r="249" spans="1:31" hidden="1">
      <c r="A249" s="310">
        <f>LLM!A45</f>
        <v>0</v>
      </c>
      <c r="B249" s="310">
        <f>LLM!B45</f>
        <v>0</v>
      </c>
      <c r="C249" s="310">
        <f>LLM!C45</f>
        <v>0</v>
      </c>
      <c r="D249" s="310" t="str">
        <f>LLM!D45</f>
        <v>Sieger Gruppe L</v>
      </c>
      <c r="F249" s="310" t="str">
        <f>LLM!F45</f>
        <v>Zweiter Gruppe K</v>
      </c>
      <c r="P249" s="310" t="str">
        <f>LLM!P45</f>
        <v>Sieger Halbfinale 1</v>
      </c>
      <c r="Q249" s="451"/>
      <c r="R249" s="451"/>
      <c r="S249" s="451"/>
      <c r="T249" s="451"/>
      <c r="U249" s="451"/>
      <c r="V249" s="451"/>
      <c r="W249" s="451"/>
      <c r="Y249" s="451"/>
      <c r="Z249" s="451"/>
      <c r="AA249" s="451"/>
      <c r="AC249" s="310">
        <f>LLM!AC45</f>
        <v>0</v>
      </c>
      <c r="AD249" s="301">
        <f>LLM!AD45</f>
        <v>0</v>
      </c>
      <c r="AE249" s="310">
        <f>LLM!AE45</f>
        <v>0</v>
      </c>
    </row>
    <row r="250" spans="1:31" hidden="1">
      <c r="A250" s="310">
        <f>LLM!A46</f>
        <v>126</v>
      </c>
      <c r="B250" s="310">
        <f>LLM!B46</f>
        <v>9</v>
      </c>
      <c r="C250" s="310">
        <f>LLM!C46</f>
        <v>1</v>
      </c>
      <c r="D250" s="310" t="str">
        <f>LLM!D46</f>
        <v/>
      </c>
      <c r="F250" s="310" t="str">
        <f>LLM!F46</f>
        <v/>
      </c>
      <c r="P250" s="310" t="str">
        <f>LLM!P46</f>
        <v/>
      </c>
      <c r="Q250" s="451"/>
      <c r="R250" s="451"/>
      <c r="S250" s="451"/>
      <c r="T250" s="451"/>
      <c r="U250" s="451"/>
      <c r="V250" s="451"/>
      <c r="W250" s="451"/>
      <c r="Y250" s="451"/>
      <c r="Z250" s="451"/>
      <c r="AA250" s="451"/>
      <c r="AC250" s="310" t="str">
        <f>LLM!AC46</f>
        <v>Januar - März</v>
      </c>
      <c r="AD250" s="301">
        <f>LLM!AD46</f>
        <v>0.55555555555555569</v>
      </c>
      <c r="AE250" s="310" t="str">
        <f>LLM!AE46</f>
        <v>Ausrichter gesucht</v>
      </c>
    </row>
    <row r="251" spans="1:31" hidden="1">
      <c r="A251" s="310">
        <f>LLM!A47</f>
        <v>0</v>
      </c>
      <c r="B251" s="310">
        <f>LLM!B47</f>
        <v>0</v>
      </c>
      <c r="C251" s="310">
        <f>LLM!C47</f>
        <v>0</v>
      </c>
      <c r="D251" s="310" t="str">
        <f>LLM!D47</f>
        <v>Platz 3</v>
      </c>
      <c r="F251" s="310">
        <f>LLM!F47</f>
        <v>0</v>
      </c>
      <c r="P251" s="310">
        <f>LLM!P47</f>
        <v>0</v>
      </c>
      <c r="Q251" s="451"/>
      <c r="R251" s="451"/>
      <c r="S251" s="451"/>
      <c r="T251" s="451"/>
      <c r="U251" s="451"/>
      <c r="V251" s="451"/>
      <c r="W251" s="451"/>
      <c r="Y251" s="451"/>
      <c r="Z251" s="451"/>
      <c r="AA251" s="451"/>
      <c r="AC251" s="310">
        <f>LLM!AC47</f>
        <v>0</v>
      </c>
      <c r="AD251" s="301">
        <f>LLM!AD47</f>
        <v>0</v>
      </c>
      <c r="AE251" s="310">
        <f>LLM!AE47</f>
        <v>0</v>
      </c>
    </row>
    <row r="252" spans="1:31" hidden="1">
      <c r="A252" s="310">
        <f>LLM!A48</f>
        <v>0</v>
      </c>
      <c r="B252" s="310">
        <f>LLM!B48</f>
        <v>0</v>
      </c>
      <c r="C252" s="310">
        <f>LLM!C48</f>
        <v>0</v>
      </c>
      <c r="D252" s="310" t="str">
        <f>LLM!D48</f>
        <v>Verl. 1.Halbfinale</v>
      </c>
      <c r="F252" s="310" t="str">
        <f>LLM!F48</f>
        <v>Verl. 2.Halbfinale</v>
      </c>
      <c r="P252" s="310" t="str">
        <f>LLM!P48</f>
        <v>3. Gruppe K</v>
      </c>
      <c r="Q252" s="451"/>
      <c r="R252" s="451"/>
      <c r="S252" s="451"/>
      <c r="T252" s="451"/>
      <c r="U252" s="451"/>
      <c r="V252" s="451"/>
      <c r="W252" s="451"/>
      <c r="Y252" s="451"/>
      <c r="Z252" s="451"/>
      <c r="AA252" s="451"/>
      <c r="AC252" s="310">
        <f>LLM!AC48</f>
        <v>0</v>
      </c>
      <c r="AD252" s="301">
        <f>LLM!AD48</f>
        <v>0</v>
      </c>
      <c r="AE252" s="310">
        <f>LLM!AE48</f>
        <v>0</v>
      </c>
    </row>
    <row r="253" spans="1:31" hidden="1">
      <c r="A253" s="310">
        <f>LLM!A49</f>
        <v>127</v>
      </c>
      <c r="B253" s="310">
        <f>LLM!B49</f>
        <v>10</v>
      </c>
      <c r="C253" s="310">
        <f>LLM!C49</f>
        <v>1</v>
      </c>
      <c r="D253" s="310" t="str">
        <f>LLM!D49</f>
        <v/>
      </c>
      <c r="F253" s="310" t="str">
        <f>LLM!F49</f>
        <v/>
      </c>
      <c r="P253" s="310" t="str">
        <f>LLM!P49</f>
        <v/>
      </c>
      <c r="Q253" s="451"/>
      <c r="R253" s="451"/>
      <c r="S253" s="451"/>
      <c r="T253" s="451"/>
      <c r="U253" s="451"/>
      <c r="V253" s="451"/>
      <c r="W253" s="451"/>
      <c r="Y253" s="451"/>
      <c r="Z253" s="451"/>
      <c r="AA253" s="451"/>
      <c r="AC253" s="310" t="str">
        <f>LLM!AC49</f>
        <v>Januar - März</v>
      </c>
      <c r="AD253" s="301">
        <f>LLM!AD49</f>
        <v>0.57291666666666685</v>
      </c>
      <c r="AE253" s="310" t="str">
        <f>LLM!AE49</f>
        <v>Ausrichter gesucht</v>
      </c>
    </row>
    <row r="254" spans="1:31" hidden="1">
      <c r="A254" s="310">
        <f>LLM!A50</f>
        <v>0</v>
      </c>
      <c r="B254" s="310">
        <f>LLM!B50</f>
        <v>0</v>
      </c>
      <c r="C254" s="310">
        <f>LLM!C50</f>
        <v>0</v>
      </c>
      <c r="D254" s="310" t="str">
        <f>LLM!D50</f>
        <v>Endspiel</v>
      </c>
      <c r="F254" s="310">
        <f>LLM!F50</f>
        <v>0</v>
      </c>
      <c r="P254" s="310">
        <f>LLM!P50</f>
        <v>0</v>
      </c>
      <c r="Q254" s="451"/>
      <c r="R254" s="451"/>
      <c r="S254" s="451"/>
      <c r="T254" s="451"/>
      <c r="U254" s="451"/>
      <c r="V254" s="451"/>
      <c r="W254" s="451"/>
      <c r="Y254" s="451"/>
      <c r="Z254" s="451"/>
      <c r="AA254" s="451"/>
      <c r="AC254" s="310">
        <f>LLM!AC50</f>
        <v>0</v>
      </c>
      <c r="AD254" s="301">
        <f>LLM!AD50</f>
        <v>0</v>
      </c>
      <c r="AE254" s="310">
        <f>LLM!AE50</f>
        <v>0</v>
      </c>
    </row>
    <row r="255" spans="1:31" hidden="1">
      <c r="A255" s="310">
        <f>LLM!A51</f>
        <v>0</v>
      </c>
      <c r="B255" s="310">
        <f>LLM!B51</f>
        <v>0</v>
      </c>
      <c r="C255" s="310">
        <f>LLM!C51</f>
        <v>0</v>
      </c>
      <c r="D255" s="310" t="str">
        <f>LLM!D51</f>
        <v>Gew. 1. Halbfinale</v>
      </c>
      <c r="F255" s="310" t="str">
        <f>LLM!F51</f>
        <v>Gew. 2. Halbfinale</v>
      </c>
      <c r="P255" s="310" t="str">
        <f>LLM!P51</f>
        <v>Platz 4</v>
      </c>
      <c r="Q255" s="451"/>
      <c r="R255" s="451"/>
      <c r="S255" s="451"/>
      <c r="T255" s="451"/>
      <c r="U255" s="451"/>
      <c r="V255" s="451"/>
      <c r="W255" s="451"/>
      <c r="Y255" s="451"/>
      <c r="Z255" s="451"/>
      <c r="AA255" s="451"/>
      <c r="AC255" s="310">
        <f>LLM!AC51</f>
        <v>0</v>
      </c>
      <c r="AD255" s="301">
        <f>LLM!AD51</f>
        <v>0</v>
      </c>
      <c r="AE255" s="310">
        <f>LLM!AE51</f>
        <v>0</v>
      </c>
    </row>
    <row r="256" spans="1:31" hidden="1">
      <c r="A256" s="310">
        <f>LLM!A52</f>
        <v>128</v>
      </c>
      <c r="B256" s="310">
        <f>LLM!B52</f>
        <v>11</v>
      </c>
      <c r="C256" s="310">
        <f>LLM!C52</f>
        <v>1</v>
      </c>
      <c r="D256" s="310" t="str">
        <f>LLM!D52</f>
        <v/>
      </c>
      <c r="F256" s="310" t="str">
        <f>LLM!F52</f>
        <v/>
      </c>
      <c r="P256" s="310" t="str">
        <f>LLM!P52</f>
        <v/>
      </c>
      <c r="Q256" s="451"/>
      <c r="R256" s="451"/>
      <c r="S256" s="451"/>
      <c r="T256" s="451"/>
      <c r="U256" s="451"/>
      <c r="V256" s="451"/>
      <c r="W256" s="451"/>
      <c r="Y256" s="451"/>
      <c r="Z256" s="451"/>
      <c r="AA256" s="451"/>
      <c r="AC256" s="310" t="str">
        <f>LLM!AC52</f>
        <v>Januar - März</v>
      </c>
      <c r="AD256" s="301">
        <f>LLM!AD52</f>
        <v>0.59027777777777801</v>
      </c>
      <c r="AE256" s="310" t="str">
        <f>LLM!AE52</f>
        <v>Ausrichter gesucht</v>
      </c>
    </row>
    <row r="257" spans="1:31" hidden="1">
      <c r="A257" s="310"/>
      <c r="B257" s="310"/>
      <c r="C257" s="310"/>
      <c r="D257" s="310"/>
      <c r="F257" s="310"/>
      <c r="P257" s="310"/>
      <c r="Q257" s="451"/>
      <c r="R257" s="451"/>
      <c r="S257" s="451"/>
      <c r="T257" s="451"/>
      <c r="U257" s="451"/>
      <c r="V257" s="451"/>
      <c r="W257" s="451"/>
      <c r="Y257" s="451"/>
      <c r="Z257" s="451"/>
      <c r="AA257" s="451"/>
      <c r="AC257" s="310"/>
      <c r="AE257" s="310"/>
    </row>
    <row r="258" spans="1:31" hidden="1">
      <c r="A258" s="310"/>
      <c r="B258" s="310"/>
      <c r="C258" s="310"/>
      <c r="D258" s="310"/>
      <c r="F258" s="310"/>
      <c r="P258" s="310"/>
      <c r="Q258" s="451"/>
      <c r="R258" s="451"/>
      <c r="S258" s="451"/>
      <c r="T258" s="451"/>
      <c r="U258" s="451"/>
      <c r="V258" s="451"/>
      <c r="W258" s="451"/>
      <c r="Y258" s="451"/>
      <c r="Z258" s="451"/>
      <c r="AA258" s="451"/>
      <c r="AC258" s="310"/>
      <c r="AE258" s="310"/>
    </row>
    <row r="259" spans="1:31" hidden="1">
      <c r="A259" s="310">
        <f>WM!A19</f>
        <v>129</v>
      </c>
      <c r="B259" s="310">
        <f>WM!B19</f>
        <v>1</v>
      </c>
      <c r="C259" s="310">
        <f>WM!C19</f>
        <v>1</v>
      </c>
      <c r="D259" s="310" t="str">
        <f>WM!D19</f>
        <v>1. ZR 1</v>
      </c>
      <c r="F259" s="310" t="str">
        <f>WM!F19</f>
        <v>2. ZR 2</v>
      </c>
      <c r="P259" s="310" t="str">
        <f>WM!P19</f>
        <v>3. ZR 1</v>
      </c>
      <c r="Q259" s="451"/>
      <c r="R259" s="451"/>
      <c r="S259" s="451"/>
      <c r="T259" s="451"/>
      <c r="U259" s="451"/>
      <c r="V259" s="451"/>
      <c r="W259" s="451"/>
      <c r="Y259" s="451"/>
      <c r="Z259" s="451"/>
      <c r="AA259" s="451"/>
      <c r="AC259" s="300">
        <f>WM!AC19</f>
        <v>43856</v>
      </c>
      <c r="AD259" s="301">
        <f>WM!AD19</f>
        <v>0.41666666666666669</v>
      </c>
      <c r="AE259" s="310" t="str">
        <f>WM!AE19</f>
        <v>Vaihingen/Enz?</v>
      </c>
    </row>
    <row r="260" spans="1:31" hidden="1">
      <c r="A260" s="310">
        <f>WM!A20</f>
        <v>130</v>
      </c>
      <c r="B260" s="310">
        <f>WM!B20</f>
        <v>2</v>
      </c>
      <c r="C260" s="310">
        <f>WM!C20</f>
        <v>1</v>
      </c>
      <c r="D260" s="310" t="str">
        <f>WM!D20</f>
        <v>3. ZR 2</v>
      </c>
      <c r="F260" s="310" t="str">
        <f>WM!F20</f>
        <v>2. ZR 1</v>
      </c>
      <c r="P260" s="310" t="str">
        <f>WM!P20</f>
        <v>1. ZR 2</v>
      </c>
      <c r="Q260" s="451"/>
      <c r="R260" s="451"/>
      <c r="S260" s="451"/>
      <c r="T260" s="451"/>
      <c r="U260" s="451"/>
      <c r="V260" s="451"/>
      <c r="W260" s="451"/>
      <c r="Y260" s="451"/>
      <c r="Z260" s="451"/>
      <c r="AA260" s="451"/>
      <c r="AC260" s="300">
        <f>WM!AC20</f>
        <v>43856</v>
      </c>
      <c r="AD260" s="301">
        <f>WM!AD20</f>
        <v>0.43402777777777779</v>
      </c>
      <c r="AE260" s="310" t="str">
        <f>WM!AE20</f>
        <v>Vaihingen/Enz?</v>
      </c>
    </row>
    <row r="261" spans="1:31" hidden="1"/>
    <row r="262" spans="1:31" hidden="1">
      <c r="A262" s="310">
        <f>WM!A22</f>
        <v>131</v>
      </c>
      <c r="B262" s="310">
        <f>WM!B22</f>
        <v>3</v>
      </c>
      <c r="C262" s="310">
        <f>WM!C22</f>
        <v>1</v>
      </c>
      <c r="D262" s="310" t="str">
        <f>WM!D22</f>
        <v>1. ZR 1</v>
      </c>
      <c r="F262" s="310" t="str">
        <f>WM!F22</f>
        <v>3. ZR 1</v>
      </c>
      <c r="P262" s="310" t="str">
        <f>WM!P22</f>
        <v>2. ZR 2</v>
      </c>
      <c r="Q262" s="451"/>
      <c r="R262" s="451"/>
      <c r="S262" s="451"/>
      <c r="T262" s="451"/>
      <c r="U262" s="451"/>
      <c r="V262" s="451"/>
      <c r="W262" s="451"/>
      <c r="Y262" s="451"/>
      <c r="Z262" s="451"/>
      <c r="AA262" s="451"/>
      <c r="AC262" s="300">
        <f>WM!AC22</f>
        <v>43856</v>
      </c>
      <c r="AD262" s="301">
        <f>WM!AD22</f>
        <v>0.4513888888888889</v>
      </c>
      <c r="AE262" s="310" t="str">
        <f>WM!AE22</f>
        <v>Vaihingen/Enz?</v>
      </c>
    </row>
    <row r="263" spans="1:31" hidden="1">
      <c r="A263" s="310">
        <f>WM!A23</f>
        <v>132</v>
      </c>
      <c r="B263" s="310">
        <f>WM!B23</f>
        <v>4</v>
      </c>
      <c r="C263" s="310">
        <f>WM!C23</f>
        <v>1</v>
      </c>
      <c r="D263" s="310" t="str">
        <f>WM!D23</f>
        <v>1. ZR 2</v>
      </c>
      <c r="F263" s="310" t="str">
        <f>WM!F23</f>
        <v>3. ZR 2</v>
      </c>
      <c r="P263" s="310" t="str">
        <f>WM!P23</f>
        <v>2. ZR 1</v>
      </c>
      <c r="Q263" s="451"/>
      <c r="R263" s="451"/>
      <c r="S263" s="451"/>
      <c r="T263" s="451"/>
      <c r="U263" s="451"/>
      <c r="V263" s="451"/>
      <c r="W263" s="451"/>
      <c r="Y263" s="451"/>
      <c r="Z263" s="451"/>
      <c r="AA263" s="451"/>
      <c r="AC263" s="300">
        <f>WM!AC23</f>
        <v>43856</v>
      </c>
      <c r="AD263" s="301">
        <f>WM!AD23</f>
        <v>0.46875</v>
      </c>
      <c r="AE263" s="310" t="str">
        <f>WM!AE23</f>
        <v>Vaihingen/Enz?</v>
      </c>
    </row>
    <row r="264" spans="1:31" hidden="1"/>
    <row r="265" spans="1:31" hidden="1">
      <c r="A265" s="310">
        <f>WM!A25</f>
        <v>133</v>
      </c>
      <c r="B265" s="310">
        <f>WM!B25</f>
        <v>5</v>
      </c>
      <c r="C265" s="310">
        <f>WM!C25</f>
        <v>1</v>
      </c>
      <c r="D265" s="310" t="str">
        <f>WM!D25</f>
        <v>2. ZR 2</v>
      </c>
      <c r="F265" s="310" t="str">
        <f>WM!F25</f>
        <v>3. ZR 1</v>
      </c>
      <c r="P265" s="310" t="str">
        <f>WM!P25</f>
        <v>1. ZR 1</v>
      </c>
      <c r="Q265" s="451"/>
      <c r="R265" s="451"/>
      <c r="S265" s="451"/>
      <c r="T265" s="451"/>
      <c r="U265" s="451"/>
      <c r="V265" s="451"/>
      <c r="W265" s="451"/>
      <c r="Y265" s="451"/>
      <c r="Z265" s="451"/>
      <c r="AA265" s="451"/>
      <c r="AC265" s="300">
        <f>WM!AC25</f>
        <v>43856</v>
      </c>
      <c r="AD265" s="301">
        <f>WM!AD25</f>
        <v>0.4861111111111111</v>
      </c>
      <c r="AE265" s="310" t="str">
        <f>WM!AE25</f>
        <v>Vaihingen/Enz?</v>
      </c>
    </row>
    <row r="266" spans="1:31" hidden="1">
      <c r="A266" s="310">
        <f>WM!A26</f>
        <v>134</v>
      </c>
      <c r="B266" s="310">
        <f>WM!B26</f>
        <v>6</v>
      </c>
      <c r="C266" s="310">
        <f>WM!C26</f>
        <v>1</v>
      </c>
      <c r="D266" s="310" t="str">
        <f>WM!D26</f>
        <v>2. ZR 1</v>
      </c>
      <c r="F266" s="310" t="str">
        <f>WM!F26</f>
        <v>1. ZR 2</v>
      </c>
      <c r="P266" s="310" t="str">
        <f>WM!P26</f>
        <v>3. ZR 2</v>
      </c>
      <c r="Q266" s="451"/>
      <c r="R266" s="451"/>
      <c r="S266" s="451"/>
      <c r="T266" s="451"/>
      <c r="U266" s="451"/>
      <c r="V266" s="451"/>
      <c r="W266" s="451"/>
      <c r="Y266" s="451"/>
      <c r="Z266" s="451"/>
      <c r="AA266" s="451"/>
      <c r="AC266" s="300">
        <f>WM!AC26</f>
        <v>43856</v>
      </c>
      <c r="AD266" s="301">
        <f>WM!AD26</f>
        <v>0.50347222222222221</v>
      </c>
      <c r="AE266" s="310" t="str">
        <f>WM!AE26</f>
        <v>Vaihingen/Enz?</v>
      </c>
    </row>
    <row r="267" spans="1:31" hidden="1"/>
    <row r="268" spans="1:31" hidden="1">
      <c r="A268" s="310"/>
      <c r="B268" s="310"/>
      <c r="C268" s="310"/>
      <c r="D268" s="310"/>
      <c r="F268" s="310"/>
      <c r="P268" s="310"/>
      <c r="Q268" s="451"/>
      <c r="R268" s="451"/>
      <c r="S268" s="451"/>
      <c r="T268" s="451"/>
      <c r="U268" s="451"/>
      <c r="V268" s="451"/>
      <c r="W268" s="451"/>
      <c r="Y268" s="451"/>
      <c r="Z268" s="451"/>
      <c r="AA268" s="451"/>
      <c r="AC268" s="300"/>
      <c r="AE268" s="310"/>
    </row>
    <row r="269" spans="1:31" hidden="1">
      <c r="A269" s="310"/>
      <c r="B269" s="310"/>
      <c r="C269" s="310"/>
      <c r="D269" s="310"/>
      <c r="F269" s="310"/>
      <c r="P269" s="310"/>
      <c r="Q269" s="451"/>
      <c r="R269" s="451"/>
      <c r="S269" s="451"/>
      <c r="T269" s="451"/>
      <c r="U269" s="451"/>
      <c r="V269" s="451"/>
      <c r="W269" s="451"/>
      <c r="Y269" s="451"/>
      <c r="Z269" s="451"/>
      <c r="AA269" s="451"/>
      <c r="AC269" s="300"/>
      <c r="AE269" s="310"/>
    </row>
    <row r="270" spans="1:31" hidden="1">
      <c r="A270" s="310"/>
      <c r="B270" s="310"/>
      <c r="C270" s="310"/>
      <c r="D270" s="310"/>
      <c r="F270" s="310"/>
      <c r="P270" s="310"/>
      <c r="Q270" s="451"/>
      <c r="R270" s="451"/>
      <c r="S270" s="451"/>
      <c r="T270" s="451"/>
      <c r="U270" s="451"/>
      <c r="V270" s="451"/>
      <c r="W270" s="451"/>
      <c r="Y270" s="451"/>
      <c r="Z270" s="451"/>
      <c r="AA270" s="451"/>
      <c r="AC270" s="300"/>
      <c r="AE270" s="310"/>
    </row>
    <row r="271" spans="1:31" hidden="1">
      <c r="A271" s="310"/>
      <c r="B271" s="310"/>
      <c r="C271" s="310"/>
      <c r="D271" s="310"/>
      <c r="F271" s="310"/>
      <c r="P271" s="310"/>
      <c r="Q271" s="451"/>
      <c r="R271" s="451"/>
      <c r="S271" s="451"/>
      <c r="T271" s="451"/>
      <c r="U271" s="451"/>
      <c r="V271" s="451"/>
      <c r="W271" s="451"/>
      <c r="Y271" s="451"/>
      <c r="Z271" s="451"/>
      <c r="AA271" s="451"/>
      <c r="AC271" s="300"/>
      <c r="AE271" s="310"/>
    </row>
    <row r="272" spans="1:31" hidden="1">
      <c r="A272" s="310"/>
      <c r="B272" s="310"/>
      <c r="C272" s="310"/>
      <c r="D272" s="310"/>
      <c r="F272" s="310"/>
      <c r="P272" s="310"/>
      <c r="Q272" s="451"/>
      <c r="R272" s="451"/>
      <c r="S272" s="451"/>
      <c r="T272" s="451"/>
      <c r="U272" s="451"/>
      <c r="V272" s="451"/>
      <c r="W272" s="451"/>
      <c r="Y272" s="451"/>
      <c r="Z272" s="451"/>
      <c r="AA272" s="451"/>
      <c r="AC272" s="300"/>
      <c r="AE272" s="310"/>
    </row>
    <row r="273" spans="1:31" hidden="1">
      <c r="A273" s="310"/>
      <c r="B273" s="310"/>
      <c r="C273" s="310"/>
      <c r="D273" s="310"/>
      <c r="F273" s="310"/>
      <c r="P273" s="310"/>
      <c r="Q273" s="451"/>
      <c r="R273" s="451"/>
      <c r="S273" s="451"/>
      <c r="T273" s="451"/>
      <c r="U273" s="451"/>
      <c r="V273" s="451"/>
      <c r="W273" s="451"/>
      <c r="Y273" s="451"/>
      <c r="Z273" s="451"/>
      <c r="AA273" s="451"/>
      <c r="AC273" s="300"/>
      <c r="AE273" s="310"/>
    </row>
    <row r="274" spans="1:31" hidden="1">
      <c r="A274" s="310"/>
      <c r="B274" s="310"/>
      <c r="C274" s="310"/>
      <c r="D274" s="310"/>
      <c r="F274" s="310"/>
      <c r="P274" s="310"/>
      <c r="Q274" s="451"/>
      <c r="R274" s="451"/>
      <c r="S274" s="451"/>
      <c r="T274" s="451"/>
      <c r="U274" s="451"/>
      <c r="V274" s="451"/>
      <c r="W274" s="451"/>
      <c r="Y274" s="451"/>
      <c r="Z274" s="451"/>
      <c r="AA274" s="451"/>
      <c r="AC274" s="300"/>
      <c r="AE274" s="310"/>
    </row>
    <row r="275" spans="1:31" hidden="1">
      <c r="A275" s="310"/>
      <c r="B275" s="310"/>
      <c r="C275" s="310"/>
      <c r="D275" s="310"/>
      <c r="F275" s="310"/>
      <c r="P275" s="310"/>
      <c r="Q275" s="451"/>
      <c r="R275" s="451"/>
      <c r="S275" s="451"/>
      <c r="T275" s="451"/>
      <c r="U275" s="451"/>
      <c r="V275" s="451"/>
      <c r="W275" s="451"/>
      <c r="Y275" s="451"/>
      <c r="Z275" s="451"/>
      <c r="AA275" s="451"/>
      <c r="AC275" s="300"/>
      <c r="AE275" s="310"/>
    </row>
    <row r="276" spans="1:31" hidden="1">
      <c r="A276" s="310"/>
      <c r="B276" s="310"/>
      <c r="C276" s="310"/>
      <c r="D276" s="310"/>
      <c r="F276" s="310"/>
      <c r="P276" s="310"/>
      <c r="Q276" s="451"/>
      <c r="R276" s="451"/>
      <c r="S276" s="451"/>
      <c r="T276" s="451"/>
      <c r="U276" s="451"/>
      <c r="V276" s="451"/>
      <c r="W276" s="451"/>
      <c r="Y276" s="451"/>
      <c r="Z276" s="451"/>
      <c r="AA276" s="451"/>
      <c r="AC276" s="300"/>
      <c r="AE276" s="310"/>
    </row>
    <row r="277" spans="1:31" hidden="1">
      <c r="A277" s="310"/>
      <c r="B277" s="310"/>
      <c r="C277" s="310"/>
      <c r="D277" s="310"/>
      <c r="F277" s="310"/>
      <c r="P277" s="310"/>
      <c r="Q277" s="451"/>
      <c r="R277" s="451"/>
      <c r="S277" s="451"/>
      <c r="T277" s="451"/>
      <c r="U277" s="451"/>
      <c r="V277" s="451"/>
      <c r="W277" s="451"/>
      <c r="Y277" s="451"/>
      <c r="Z277" s="451"/>
      <c r="AA277" s="451"/>
      <c r="AC277" s="300"/>
      <c r="AE277" s="310"/>
    </row>
    <row r="278" spans="1:31" hidden="1">
      <c r="A278" s="310">
        <f>WM!A38</f>
        <v>0</v>
      </c>
      <c r="B278" s="310">
        <f>WM!B38</f>
        <v>0</v>
      </c>
      <c r="C278" s="310">
        <f>WM!C38</f>
        <v>0</v>
      </c>
      <c r="D278" s="310" t="str">
        <f>WM!D38</f>
        <v>Platz 5</v>
      </c>
      <c r="F278" s="310">
        <f>WM!F38</f>
        <v>0</v>
      </c>
      <c r="P278" s="310">
        <f>WM!P38</f>
        <v>0</v>
      </c>
      <c r="Q278" s="451"/>
      <c r="R278" s="451"/>
      <c r="S278" s="451"/>
      <c r="T278" s="451"/>
      <c r="U278" s="451"/>
      <c r="V278" s="451"/>
      <c r="W278" s="451"/>
      <c r="Y278" s="451"/>
      <c r="Z278" s="451"/>
      <c r="AA278" s="451"/>
      <c r="AC278" s="300">
        <f>WM!AC38</f>
        <v>0</v>
      </c>
      <c r="AD278" s="301">
        <f>WM!AD38</f>
        <v>0</v>
      </c>
      <c r="AE278" s="310">
        <f>WM!AE38</f>
        <v>0</v>
      </c>
    </row>
    <row r="279" spans="1:31" hidden="1">
      <c r="A279" s="310">
        <f>WM!A39</f>
        <v>0</v>
      </c>
      <c r="B279" s="310">
        <f>WM!B39</f>
        <v>0</v>
      </c>
      <c r="C279" s="310">
        <f>WM!C39</f>
        <v>0</v>
      </c>
      <c r="D279" s="310" t="str">
        <f>WM!D39</f>
        <v>Dritter Gruppe I</v>
      </c>
      <c r="F279" s="310" t="str">
        <f>WM!F39</f>
        <v>Dritter Gruppe J</v>
      </c>
      <c r="P279" s="310" t="str">
        <f>WM!P39</f>
        <v>2. Gruppe J</v>
      </c>
      <c r="Q279" s="451"/>
      <c r="R279" s="451"/>
      <c r="S279" s="451"/>
      <c r="T279" s="451"/>
      <c r="U279" s="451"/>
      <c r="V279" s="451"/>
      <c r="W279" s="451"/>
      <c r="Y279" s="451"/>
      <c r="Z279" s="451"/>
      <c r="AA279" s="451"/>
      <c r="AC279" s="300">
        <f>WM!AC39</f>
        <v>0</v>
      </c>
      <c r="AD279" s="301">
        <f>WM!AD39</f>
        <v>0</v>
      </c>
      <c r="AE279" s="310">
        <f>WM!AE39</f>
        <v>0</v>
      </c>
    </row>
    <row r="280" spans="1:31" hidden="1">
      <c r="A280" s="310">
        <f>WM!A40</f>
        <v>135</v>
      </c>
      <c r="B280" s="310">
        <f>WM!B40</f>
        <v>7</v>
      </c>
      <c r="C280" s="310">
        <f>WM!C40</f>
        <v>1</v>
      </c>
      <c r="D280" s="310" t="str">
        <f>WM!D40</f>
        <v/>
      </c>
      <c r="F280" s="310" t="str">
        <f>WM!F40</f>
        <v/>
      </c>
      <c r="P280" s="310" t="str">
        <f>WM!P40</f>
        <v/>
      </c>
      <c r="Q280" s="451"/>
      <c r="R280" s="451"/>
      <c r="S280" s="451"/>
      <c r="T280" s="451"/>
      <c r="U280" s="451"/>
      <c r="V280" s="451"/>
      <c r="W280" s="451"/>
      <c r="Y280" s="451"/>
      <c r="Z280" s="451"/>
      <c r="AA280" s="451"/>
      <c r="AC280" s="300">
        <f>WM!AC40</f>
        <v>43856</v>
      </c>
      <c r="AD280" s="301">
        <f>WM!AD40</f>
        <v>0.52083333333333337</v>
      </c>
      <c r="AE280" s="310" t="str">
        <f>WM!AE40</f>
        <v>Vaihingen/Enz?</v>
      </c>
    </row>
    <row r="281" spans="1:31" hidden="1">
      <c r="A281" s="310">
        <f>WM!A41</f>
        <v>0</v>
      </c>
      <c r="B281" s="310">
        <f>WM!B41</f>
        <v>0</v>
      </c>
      <c r="C281" s="310">
        <f>WM!C41</f>
        <v>0</v>
      </c>
      <c r="D281" s="310" t="str">
        <f>WM!D41</f>
        <v>Halbfinale 1</v>
      </c>
      <c r="F281" s="310">
        <f>WM!F41</f>
        <v>0</v>
      </c>
      <c r="P281" s="310">
        <f>WM!P41</f>
        <v>0</v>
      </c>
      <c r="Q281" s="451"/>
      <c r="R281" s="451"/>
      <c r="S281" s="451"/>
      <c r="T281" s="451"/>
      <c r="U281" s="451"/>
      <c r="V281" s="451"/>
      <c r="W281" s="451"/>
      <c r="Y281" s="451"/>
      <c r="Z281" s="451"/>
      <c r="AA281" s="451"/>
      <c r="AC281" s="300">
        <f>WM!AC41</f>
        <v>0</v>
      </c>
      <c r="AD281" s="301">
        <f>WM!AD41</f>
        <v>0</v>
      </c>
      <c r="AE281" s="310">
        <f>WM!AE41</f>
        <v>0</v>
      </c>
    </row>
    <row r="282" spans="1:31" hidden="1">
      <c r="A282" s="310">
        <f>WM!A42</f>
        <v>0</v>
      </c>
      <c r="B282" s="310">
        <f>WM!B42</f>
        <v>0</v>
      </c>
      <c r="C282" s="310">
        <f>WM!C42</f>
        <v>0</v>
      </c>
      <c r="D282" s="310" t="str">
        <f>WM!D42</f>
        <v>Sieger Gruppe I</v>
      </c>
      <c r="F282" s="310" t="str">
        <f>WM!F42</f>
        <v>Zweiter Gruppe J</v>
      </c>
      <c r="P282" s="310" t="str">
        <f>WM!P42</f>
        <v>3. Gruppe J</v>
      </c>
      <c r="Q282" s="451"/>
      <c r="R282" s="451"/>
      <c r="S282" s="451"/>
      <c r="T282" s="451"/>
      <c r="U282" s="451"/>
      <c r="V282" s="451"/>
      <c r="W282" s="451"/>
      <c r="Y282" s="451"/>
      <c r="Z282" s="451"/>
      <c r="AA282" s="451"/>
      <c r="AC282" s="300">
        <f>WM!AC42</f>
        <v>0</v>
      </c>
      <c r="AD282" s="301">
        <f>WM!AD42</f>
        <v>0</v>
      </c>
      <c r="AE282" s="310">
        <f>WM!AE42</f>
        <v>0</v>
      </c>
    </row>
    <row r="283" spans="1:31" hidden="1">
      <c r="A283" s="310">
        <f>WM!A43</f>
        <v>136</v>
      </c>
      <c r="B283" s="310">
        <f>WM!B43</f>
        <v>8</v>
      </c>
      <c r="C283" s="310">
        <f>WM!C43</f>
        <v>1</v>
      </c>
      <c r="D283" s="310" t="str">
        <f>WM!D43</f>
        <v/>
      </c>
      <c r="F283" s="310" t="str">
        <f>WM!F43</f>
        <v/>
      </c>
      <c r="P283" s="310" t="str">
        <f>WM!P43</f>
        <v/>
      </c>
      <c r="Q283" s="451"/>
      <c r="R283" s="451"/>
      <c r="S283" s="451"/>
      <c r="T283" s="451"/>
      <c r="U283" s="451"/>
      <c r="V283" s="451"/>
      <c r="W283" s="451"/>
      <c r="Y283" s="451"/>
      <c r="Z283" s="451"/>
      <c r="AA283" s="451"/>
      <c r="AC283" s="300">
        <f>WM!AC43</f>
        <v>43856</v>
      </c>
      <c r="AD283" s="301">
        <f>WM!AD43</f>
        <v>0.53819444444444453</v>
      </c>
      <c r="AE283" s="310" t="str">
        <f>WM!AE43</f>
        <v>Vaihingen/Enz?</v>
      </c>
    </row>
    <row r="284" spans="1:31" hidden="1">
      <c r="A284" s="310">
        <f>WM!A44</f>
        <v>0</v>
      </c>
      <c r="B284" s="310">
        <f>WM!B44</f>
        <v>0</v>
      </c>
      <c r="C284" s="310">
        <f>WM!C44</f>
        <v>0</v>
      </c>
      <c r="D284" s="310" t="str">
        <f>WM!D44</f>
        <v>Halbfinale 2</v>
      </c>
      <c r="F284" s="310">
        <f>WM!F44</f>
        <v>0</v>
      </c>
      <c r="P284" s="310">
        <f>WM!P44</f>
        <v>0</v>
      </c>
      <c r="Q284" s="451"/>
      <c r="R284" s="451"/>
      <c r="S284" s="451"/>
      <c r="T284" s="451"/>
      <c r="U284" s="451"/>
      <c r="V284" s="451"/>
      <c r="W284" s="451"/>
      <c r="Y284" s="451"/>
      <c r="Z284" s="451"/>
      <c r="AA284" s="451"/>
      <c r="AC284" s="300">
        <f>WM!AC44</f>
        <v>0</v>
      </c>
      <c r="AD284" s="301">
        <f>WM!AD44</f>
        <v>0</v>
      </c>
      <c r="AE284" s="310">
        <f>WM!AE44</f>
        <v>0</v>
      </c>
    </row>
    <row r="285" spans="1:31" hidden="1">
      <c r="A285" s="310">
        <f>WM!A45</f>
        <v>0</v>
      </c>
      <c r="B285" s="310">
        <f>WM!B45</f>
        <v>0</v>
      </c>
      <c r="C285" s="310">
        <f>WM!C45</f>
        <v>0</v>
      </c>
      <c r="D285" s="310" t="str">
        <f>WM!D45</f>
        <v>Sieger Gruppe J</v>
      </c>
      <c r="F285" s="310" t="str">
        <f>WM!F45</f>
        <v>Zweiter Gruppe I</v>
      </c>
      <c r="P285" s="310" t="str">
        <f>WM!P45</f>
        <v>Sieger Halbfinale 1</v>
      </c>
      <c r="Q285" s="451"/>
      <c r="R285" s="451"/>
      <c r="S285" s="451"/>
      <c r="T285" s="451"/>
      <c r="U285" s="451"/>
      <c r="V285" s="451"/>
      <c r="W285" s="451"/>
      <c r="Y285" s="451"/>
      <c r="Z285" s="451"/>
      <c r="AA285" s="451"/>
      <c r="AC285" s="300">
        <f>WM!AC45</f>
        <v>0</v>
      </c>
      <c r="AD285" s="301">
        <f>WM!AD45</f>
        <v>0</v>
      </c>
      <c r="AE285" s="310">
        <f>WM!AE45</f>
        <v>0</v>
      </c>
    </row>
    <row r="286" spans="1:31" hidden="1">
      <c r="A286" s="310">
        <f>WM!A46</f>
        <v>137</v>
      </c>
      <c r="B286" s="310">
        <f>WM!B46</f>
        <v>9</v>
      </c>
      <c r="C286" s="310">
        <f>WM!C46</f>
        <v>1</v>
      </c>
      <c r="D286" s="310" t="str">
        <f>WM!D46</f>
        <v/>
      </c>
      <c r="F286" s="310" t="str">
        <f>WM!F46</f>
        <v/>
      </c>
      <c r="P286" s="310" t="str">
        <f>WM!P46</f>
        <v/>
      </c>
      <c r="Q286" s="451"/>
      <c r="R286" s="451"/>
      <c r="S286" s="451"/>
      <c r="T286" s="451"/>
      <c r="U286" s="451"/>
      <c r="V286" s="451"/>
      <c r="W286" s="451"/>
      <c r="Y286" s="451"/>
      <c r="Z286" s="451"/>
      <c r="AA286" s="451"/>
      <c r="AC286" s="300">
        <f>WM!AC46</f>
        <v>43856</v>
      </c>
      <c r="AD286" s="301">
        <f>WM!AD46</f>
        <v>0.55555555555555569</v>
      </c>
      <c r="AE286" s="310" t="str">
        <f>WM!AE46</f>
        <v>Vaihingen/Enz?</v>
      </c>
    </row>
    <row r="287" spans="1:31" hidden="1">
      <c r="A287" s="310">
        <f>WM!A47</f>
        <v>0</v>
      </c>
      <c r="B287" s="310">
        <f>WM!B47</f>
        <v>0</v>
      </c>
      <c r="C287" s="310">
        <f>WM!C47</f>
        <v>0</v>
      </c>
      <c r="D287" s="310" t="str">
        <f>WM!D47</f>
        <v>Platz 3</v>
      </c>
      <c r="F287" s="310">
        <f>WM!F47</f>
        <v>0</v>
      </c>
      <c r="P287" s="310">
        <f>WM!P47</f>
        <v>0</v>
      </c>
      <c r="Q287" s="451"/>
      <c r="R287" s="451"/>
      <c r="S287" s="451"/>
      <c r="T287" s="451"/>
      <c r="U287" s="451"/>
      <c r="V287" s="451"/>
      <c r="W287" s="451"/>
      <c r="Y287" s="451"/>
      <c r="Z287" s="451"/>
      <c r="AA287" s="451"/>
      <c r="AC287" s="300">
        <f>WM!AC47</f>
        <v>0</v>
      </c>
      <c r="AD287" s="301">
        <f>WM!AD47</f>
        <v>0</v>
      </c>
      <c r="AE287" s="310">
        <f>WM!AE47</f>
        <v>0</v>
      </c>
    </row>
    <row r="288" spans="1:31" hidden="1">
      <c r="A288" s="310">
        <f>WM!A48</f>
        <v>0</v>
      </c>
      <c r="B288" s="310">
        <f>WM!B48</f>
        <v>0</v>
      </c>
      <c r="C288" s="310">
        <f>WM!C48</f>
        <v>0</v>
      </c>
      <c r="D288" s="310" t="str">
        <f>WM!D48</f>
        <v>Verl. 1.Halbfinale</v>
      </c>
      <c r="F288" s="310" t="str">
        <f>WM!F48</f>
        <v>Verl. 2.Halbfinale</v>
      </c>
      <c r="P288" s="310" t="str">
        <f>WM!P48</f>
        <v>3. Gruppe K</v>
      </c>
      <c r="Q288" s="451"/>
      <c r="R288" s="451"/>
      <c r="S288" s="451"/>
      <c r="T288" s="451"/>
      <c r="U288" s="451"/>
      <c r="V288" s="451"/>
      <c r="W288" s="451"/>
      <c r="Y288" s="451"/>
      <c r="Z288" s="451"/>
      <c r="AA288" s="451"/>
      <c r="AC288" s="300">
        <f>WM!AC48</f>
        <v>0</v>
      </c>
      <c r="AD288" s="301">
        <f>WM!AD48</f>
        <v>0</v>
      </c>
      <c r="AE288" s="310">
        <f>WM!AE48</f>
        <v>0</v>
      </c>
    </row>
    <row r="289" spans="1:31" hidden="1">
      <c r="A289" s="310">
        <f>WM!A49</f>
        <v>138</v>
      </c>
      <c r="B289" s="310">
        <f>WM!B49</f>
        <v>10</v>
      </c>
      <c r="C289" s="310">
        <f>WM!C49</f>
        <v>1</v>
      </c>
      <c r="D289" s="310" t="str">
        <f>WM!D49</f>
        <v/>
      </c>
      <c r="F289" s="310" t="str">
        <f>WM!F49</f>
        <v/>
      </c>
      <c r="P289" s="310" t="str">
        <f>WM!P49</f>
        <v/>
      </c>
      <c r="Q289" s="451"/>
      <c r="R289" s="451"/>
      <c r="S289" s="451"/>
      <c r="T289" s="451"/>
      <c r="U289" s="451"/>
      <c r="V289" s="451"/>
      <c r="W289" s="451"/>
      <c r="Y289" s="451"/>
      <c r="Z289" s="451"/>
      <c r="AA289" s="451"/>
      <c r="AC289" s="300">
        <f>WM!AC49</f>
        <v>43856</v>
      </c>
      <c r="AD289" s="301">
        <f>WM!AD49</f>
        <v>0.57291666666666685</v>
      </c>
      <c r="AE289" s="310" t="str">
        <f>WM!AE49</f>
        <v>Vaihingen/Enz?</v>
      </c>
    </row>
    <row r="290" spans="1:31" hidden="1">
      <c r="A290" s="310">
        <f>WM!A50</f>
        <v>0</v>
      </c>
      <c r="B290" s="310">
        <f>WM!B50</f>
        <v>0</v>
      </c>
      <c r="C290" s="310">
        <f>WM!C50</f>
        <v>0</v>
      </c>
      <c r="D290" s="310" t="str">
        <f>WM!D50</f>
        <v>Endspiel</v>
      </c>
      <c r="F290" s="310">
        <f>WM!F50</f>
        <v>0</v>
      </c>
      <c r="P290" s="310">
        <f>WM!P50</f>
        <v>0</v>
      </c>
      <c r="Q290" s="451"/>
      <c r="R290" s="451"/>
      <c r="S290" s="451"/>
      <c r="T290" s="451"/>
      <c r="U290" s="451"/>
      <c r="V290" s="451"/>
      <c r="W290" s="451"/>
      <c r="Y290" s="451"/>
      <c r="Z290" s="451"/>
      <c r="AA290" s="451"/>
      <c r="AC290" s="300">
        <f>WM!AC50</f>
        <v>0</v>
      </c>
      <c r="AD290" s="301">
        <f>WM!AD50</f>
        <v>0</v>
      </c>
      <c r="AE290" s="310">
        <f>WM!AE50</f>
        <v>0</v>
      </c>
    </row>
    <row r="291" spans="1:31" hidden="1">
      <c r="A291" s="310">
        <f>WM!A51</f>
        <v>0</v>
      </c>
      <c r="B291" s="310">
        <f>WM!B51</f>
        <v>0</v>
      </c>
      <c r="C291" s="310">
        <f>WM!C51</f>
        <v>0</v>
      </c>
      <c r="D291" s="310" t="str">
        <f>WM!D51</f>
        <v>Gew. 1. Halbfinale</v>
      </c>
      <c r="F291" s="310" t="str">
        <f>WM!F51</f>
        <v>Gew. 2. Halbfinale</v>
      </c>
      <c r="P291" s="310" t="str">
        <f>WM!P51</f>
        <v>Platz 4</v>
      </c>
      <c r="Q291" s="451"/>
      <c r="R291" s="451"/>
      <c r="S291" s="451"/>
      <c r="T291" s="451"/>
      <c r="U291" s="451"/>
      <c r="V291" s="451"/>
      <c r="W291" s="451"/>
      <c r="Y291" s="451"/>
      <c r="Z291" s="451"/>
      <c r="AA291" s="451"/>
      <c r="AC291" s="300">
        <f>WM!AC51</f>
        <v>0</v>
      </c>
      <c r="AD291" s="301">
        <f>WM!AD51</f>
        <v>0</v>
      </c>
      <c r="AE291" s="310">
        <f>WM!AE51</f>
        <v>0</v>
      </c>
    </row>
    <row r="292" spans="1:31" hidden="1">
      <c r="A292" s="310">
        <f>WM!A52</f>
        <v>139</v>
      </c>
      <c r="B292" s="310">
        <f>WM!B52</f>
        <v>11</v>
      </c>
      <c r="C292" s="310">
        <f>WM!C52</f>
        <v>1</v>
      </c>
      <c r="D292" s="310" t="str">
        <f>WM!D52</f>
        <v/>
      </c>
      <c r="F292" s="310" t="str">
        <f>WM!F52</f>
        <v/>
      </c>
      <c r="P292" s="310" t="str">
        <f>WM!P52</f>
        <v/>
      </c>
      <c r="Q292" s="451"/>
      <c r="R292" s="451"/>
      <c r="S292" s="451"/>
      <c r="T292" s="451"/>
      <c r="U292" s="451"/>
      <c r="V292" s="451"/>
      <c r="W292" s="451"/>
      <c r="Y292" s="451"/>
      <c r="Z292" s="451"/>
      <c r="AA292" s="451"/>
      <c r="AC292" s="300">
        <f>WM!AC52</f>
        <v>43856</v>
      </c>
      <c r="AD292" s="301">
        <f>WM!AD52</f>
        <v>0.59027777777777801</v>
      </c>
      <c r="AE292" s="310" t="str">
        <f>WM!AE52</f>
        <v>Vaihingen/Enz?</v>
      </c>
    </row>
    <row r="293" spans="1:31" hidden="1">
      <c r="A293" s="310">
        <f>WM!A53</f>
        <v>0</v>
      </c>
      <c r="B293" s="310">
        <f>WM!B53</f>
        <v>0</v>
      </c>
      <c r="C293" s="310">
        <f>WM!C53</f>
        <v>0</v>
      </c>
      <c r="D293" s="310">
        <f>WM!D53</f>
        <v>0</v>
      </c>
      <c r="F293" s="310">
        <f>WM!F53</f>
        <v>0</v>
      </c>
      <c r="P293" s="310">
        <f>WM!P53</f>
        <v>0</v>
      </c>
      <c r="Q293" s="451"/>
      <c r="R293" s="451"/>
      <c r="S293" s="451"/>
      <c r="T293" s="451"/>
      <c r="U293" s="451"/>
      <c r="V293" s="451"/>
      <c r="W293" s="451"/>
      <c r="Y293" s="451"/>
      <c r="Z293" s="451"/>
      <c r="AA293" s="451"/>
      <c r="AC293" s="300">
        <f>WM!AC53</f>
        <v>0</v>
      </c>
      <c r="AD293" s="301">
        <f>WM!AD53</f>
        <v>0</v>
      </c>
      <c r="AE293" s="310">
        <f>WM!AE53</f>
        <v>0</v>
      </c>
    </row>
  </sheetData>
  <sheetProtection sheet="1" objects="1" scenarios="1" selectLockedCells="1"/>
  <mergeCells count="20">
    <mergeCell ref="F56:N56"/>
    <mergeCell ref="F57:N57"/>
    <mergeCell ref="F54:N54"/>
    <mergeCell ref="F27:N27"/>
    <mergeCell ref="F28:N28"/>
    <mergeCell ref="F30:N30"/>
    <mergeCell ref="F31:N31"/>
    <mergeCell ref="F44:N44"/>
    <mergeCell ref="F45:N45"/>
    <mergeCell ref="F47:N47"/>
    <mergeCell ref="F48:N48"/>
    <mergeCell ref="F50:N50"/>
    <mergeCell ref="F51:N51"/>
    <mergeCell ref="F53:N53"/>
    <mergeCell ref="F25:N25"/>
    <mergeCell ref="F18:N18"/>
    <mergeCell ref="F19:N19"/>
    <mergeCell ref="F21:N21"/>
    <mergeCell ref="F22:N22"/>
    <mergeCell ref="F24:N24"/>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2019/2020 der U14 männlich</oddHeader>
    <oddFooter>&amp;CErstellt von Markus Knodel am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AE108"/>
  <sheetViews>
    <sheetView view="pageLayout" topLeftCell="A48" zoomScaleNormal="100" workbookViewId="0">
      <selection activeCell="Q18" sqref="Q18"/>
    </sheetView>
  </sheetViews>
  <sheetFormatPr baseColWidth="10" defaultColWidth="5.85546875" defaultRowHeight="12.75"/>
  <cols>
    <col min="1" max="2" width="5" style="288" customWidth="1"/>
    <col min="3" max="3" width="5" style="287" customWidth="1"/>
    <col min="4" max="4" width="16.7109375" style="288" customWidth="1"/>
    <col min="5" max="5" width="2.28515625" style="302" customWidth="1"/>
    <col min="6" max="15" width="2.28515625" style="288" customWidth="1"/>
    <col min="16" max="16" width="18.85546875" style="288" customWidth="1"/>
    <col min="17" max="17" width="4" style="287" customWidth="1"/>
    <col min="18" max="18" width="1.42578125" style="287" customWidth="1"/>
    <col min="19" max="19" width="4" style="287" customWidth="1"/>
    <col min="20" max="20" width="1.7109375" style="287" customWidth="1"/>
    <col min="21" max="21" width="4.140625" style="287" customWidth="1"/>
    <col min="22" max="22" width="0.85546875" style="287" customWidth="1"/>
    <col min="23" max="23" width="4.140625" style="287" customWidth="1"/>
    <col min="24" max="24" width="1.7109375" style="288" customWidth="1"/>
    <col min="25" max="25" width="4.140625" style="287" customWidth="1"/>
    <col min="26" max="26" width="0.85546875" style="287" customWidth="1"/>
    <col min="27" max="27" width="4.140625" style="287" customWidth="1"/>
    <col min="28" max="28" width="5.85546875" style="288" hidden="1" customWidth="1"/>
    <col min="29" max="29" width="10.140625" style="288" hidden="1" customWidth="1"/>
    <col min="30" max="30" width="9" style="288" hidden="1" customWidth="1"/>
    <col min="31" max="31" width="18.42578125" style="288" hidden="1" customWidth="1"/>
    <col min="32" max="32" width="5.85546875" style="288" customWidth="1"/>
    <col min="33" max="259" width="5.85546875" style="288"/>
    <col min="260" max="260" width="15" style="288" customWidth="1"/>
    <col min="261" max="261" width="16.7109375" style="288" customWidth="1"/>
    <col min="262" max="272" width="2.28515625" style="288" customWidth="1"/>
    <col min="273" max="273" width="18.85546875" style="288" customWidth="1"/>
    <col min="274" max="274" width="4" style="288" customWidth="1"/>
    <col min="275" max="275" width="1.42578125" style="288" customWidth="1"/>
    <col min="276" max="276" width="4" style="288" customWidth="1"/>
    <col min="277" max="277" width="1.7109375" style="288" customWidth="1"/>
    <col min="278" max="278" width="4.140625" style="288" customWidth="1"/>
    <col min="279" max="279" width="0.85546875" style="288" customWidth="1"/>
    <col min="280" max="280" width="4.140625" style="288" customWidth="1"/>
    <col min="281" max="515" width="5.85546875" style="288"/>
    <col min="516" max="516" width="15" style="288" customWidth="1"/>
    <col min="517" max="517" width="16.7109375" style="288" customWidth="1"/>
    <col min="518" max="528" width="2.28515625" style="288" customWidth="1"/>
    <col min="529" max="529" width="18.85546875" style="288" customWidth="1"/>
    <col min="530" max="530" width="4" style="288" customWidth="1"/>
    <col min="531" max="531" width="1.42578125" style="288" customWidth="1"/>
    <col min="532" max="532" width="4" style="288" customWidth="1"/>
    <col min="533" max="533" width="1.7109375" style="288" customWidth="1"/>
    <col min="534" max="534" width="4.140625" style="288" customWidth="1"/>
    <col min="535" max="535" width="0.85546875" style="288" customWidth="1"/>
    <col min="536" max="536" width="4.140625" style="288" customWidth="1"/>
    <col min="537" max="771" width="5.85546875" style="288"/>
    <col min="772" max="772" width="15" style="288" customWidth="1"/>
    <col min="773" max="773" width="16.7109375" style="288" customWidth="1"/>
    <col min="774" max="784" width="2.28515625" style="288" customWidth="1"/>
    <col min="785" max="785" width="18.85546875" style="288" customWidth="1"/>
    <col min="786" max="786" width="4" style="288" customWidth="1"/>
    <col min="787" max="787" width="1.42578125" style="288" customWidth="1"/>
    <col min="788" max="788" width="4" style="288" customWidth="1"/>
    <col min="789" max="789" width="1.7109375" style="288" customWidth="1"/>
    <col min="790" max="790" width="4.140625" style="288" customWidth="1"/>
    <col min="791" max="791" width="0.85546875" style="288" customWidth="1"/>
    <col min="792" max="792" width="4.140625" style="288" customWidth="1"/>
    <col min="793" max="1027" width="5.85546875" style="288"/>
    <col min="1028" max="1028" width="15" style="288" customWidth="1"/>
    <col min="1029" max="1029" width="16.7109375" style="288" customWidth="1"/>
    <col min="1030" max="1040" width="2.28515625" style="288" customWidth="1"/>
    <col min="1041" max="1041" width="18.85546875" style="288" customWidth="1"/>
    <col min="1042" max="1042" width="4" style="288" customWidth="1"/>
    <col min="1043" max="1043" width="1.42578125" style="288" customWidth="1"/>
    <col min="1044" max="1044" width="4" style="288" customWidth="1"/>
    <col min="1045" max="1045" width="1.7109375" style="288" customWidth="1"/>
    <col min="1046" max="1046" width="4.140625" style="288" customWidth="1"/>
    <col min="1047" max="1047" width="0.85546875" style="288" customWidth="1"/>
    <col min="1048" max="1048" width="4.140625" style="288" customWidth="1"/>
    <col min="1049" max="1283" width="5.85546875" style="288"/>
    <col min="1284" max="1284" width="15" style="288" customWidth="1"/>
    <col min="1285" max="1285" width="16.7109375" style="288" customWidth="1"/>
    <col min="1286" max="1296" width="2.28515625" style="288" customWidth="1"/>
    <col min="1297" max="1297" width="18.85546875" style="288" customWidth="1"/>
    <col min="1298" max="1298" width="4" style="288" customWidth="1"/>
    <col min="1299" max="1299" width="1.42578125" style="288" customWidth="1"/>
    <col min="1300" max="1300" width="4" style="288" customWidth="1"/>
    <col min="1301" max="1301" width="1.7109375" style="288" customWidth="1"/>
    <col min="1302" max="1302" width="4.140625" style="288" customWidth="1"/>
    <col min="1303" max="1303" width="0.85546875" style="288" customWidth="1"/>
    <col min="1304" max="1304" width="4.140625" style="288" customWidth="1"/>
    <col min="1305" max="1539" width="5.85546875" style="288"/>
    <col min="1540" max="1540" width="15" style="288" customWidth="1"/>
    <col min="1541" max="1541" width="16.7109375" style="288" customWidth="1"/>
    <col min="1542" max="1552" width="2.28515625" style="288" customWidth="1"/>
    <col min="1553" max="1553" width="18.85546875" style="288" customWidth="1"/>
    <col min="1554" max="1554" width="4" style="288" customWidth="1"/>
    <col min="1555" max="1555" width="1.42578125" style="288" customWidth="1"/>
    <col min="1556" max="1556" width="4" style="288" customWidth="1"/>
    <col min="1557" max="1557" width="1.7109375" style="288" customWidth="1"/>
    <col min="1558" max="1558" width="4.140625" style="288" customWidth="1"/>
    <col min="1559" max="1559" width="0.85546875" style="288" customWidth="1"/>
    <col min="1560" max="1560" width="4.140625" style="288" customWidth="1"/>
    <col min="1561" max="1795" width="5.85546875" style="288"/>
    <col min="1796" max="1796" width="15" style="288" customWidth="1"/>
    <col min="1797" max="1797" width="16.7109375" style="288" customWidth="1"/>
    <col min="1798" max="1808" width="2.28515625" style="288" customWidth="1"/>
    <col min="1809" max="1809" width="18.85546875" style="288" customWidth="1"/>
    <col min="1810" max="1810" width="4" style="288" customWidth="1"/>
    <col min="1811" max="1811" width="1.42578125" style="288" customWidth="1"/>
    <col min="1812" max="1812" width="4" style="288" customWidth="1"/>
    <col min="1813" max="1813" width="1.7109375" style="288" customWidth="1"/>
    <col min="1814" max="1814" width="4.140625" style="288" customWidth="1"/>
    <col min="1815" max="1815" width="0.85546875" style="288" customWidth="1"/>
    <col min="1816" max="1816" width="4.140625" style="288" customWidth="1"/>
    <col min="1817" max="2051" width="5.85546875" style="288"/>
    <col min="2052" max="2052" width="15" style="288" customWidth="1"/>
    <col min="2053" max="2053" width="16.7109375" style="288" customWidth="1"/>
    <col min="2054" max="2064" width="2.28515625" style="288" customWidth="1"/>
    <col min="2065" max="2065" width="18.85546875" style="288" customWidth="1"/>
    <col min="2066" max="2066" width="4" style="288" customWidth="1"/>
    <col min="2067" max="2067" width="1.42578125" style="288" customWidth="1"/>
    <col min="2068" max="2068" width="4" style="288" customWidth="1"/>
    <col min="2069" max="2069" width="1.7109375" style="288" customWidth="1"/>
    <col min="2070" max="2070" width="4.140625" style="288" customWidth="1"/>
    <col min="2071" max="2071" width="0.85546875" style="288" customWidth="1"/>
    <col min="2072" max="2072" width="4.140625" style="288" customWidth="1"/>
    <col min="2073" max="2307" width="5.85546875" style="288"/>
    <col min="2308" max="2308" width="15" style="288" customWidth="1"/>
    <col min="2309" max="2309" width="16.7109375" style="288" customWidth="1"/>
    <col min="2310" max="2320" width="2.28515625" style="288" customWidth="1"/>
    <col min="2321" max="2321" width="18.85546875" style="288" customWidth="1"/>
    <col min="2322" max="2322" width="4" style="288" customWidth="1"/>
    <col min="2323" max="2323" width="1.42578125" style="288" customWidth="1"/>
    <col min="2324" max="2324" width="4" style="288" customWidth="1"/>
    <col min="2325" max="2325" width="1.7109375" style="288" customWidth="1"/>
    <col min="2326" max="2326" width="4.140625" style="288" customWidth="1"/>
    <col min="2327" max="2327" width="0.85546875" style="288" customWidth="1"/>
    <col min="2328" max="2328" width="4.140625" style="288" customWidth="1"/>
    <col min="2329" max="2563" width="5.85546875" style="288"/>
    <col min="2564" max="2564" width="15" style="288" customWidth="1"/>
    <col min="2565" max="2565" width="16.7109375" style="288" customWidth="1"/>
    <col min="2566" max="2576" width="2.28515625" style="288" customWidth="1"/>
    <col min="2577" max="2577" width="18.85546875" style="288" customWidth="1"/>
    <col min="2578" max="2578" width="4" style="288" customWidth="1"/>
    <col min="2579" max="2579" width="1.42578125" style="288" customWidth="1"/>
    <col min="2580" max="2580" width="4" style="288" customWidth="1"/>
    <col min="2581" max="2581" width="1.7109375" style="288" customWidth="1"/>
    <col min="2582" max="2582" width="4.140625" style="288" customWidth="1"/>
    <col min="2583" max="2583" width="0.85546875" style="288" customWidth="1"/>
    <col min="2584" max="2584" width="4.140625" style="288" customWidth="1"/>
    <col min="2585" max="2819" width="5.85546875" style="288"/>
    <col min="2820" max="2820" width="15" style="288" customWidth="1"/>
    <col min="2821" max="2821" width="16.7109375" style="288" customWidth="1"/>
    <col min="2822" max="2832" width="2.28515625" style="288" customWidth="1"/>
    <col min="2833" max="2833" width="18.85546875" style="288" customWidth="1"/>
    <col min="2834" max="2834" width="4" style="288" customWidth="1"/>
    <col min="2835" max="2835" width="1.42578125" style="288" customWidth="1"/>
    <col min="2836" max="2836" width="4" style="288" customWidth="1"/>
    <col min="2837" max="2837" width="1.7109375" style="288" customWidth="1"/>
    <col min="2838" max="2838" width="4.140625" style="288" customWidth="1"/>
    <col min="2839" max="2839" width="0.85546875" style="288" customWidth="1"/>
    <col min="2840" max="2840" width="4.140625" style="288" customWidth="1"/>
    <col min="2841" max="3075" width="5.85546875" style="288"/>
    <col min="3076" max="3076" width="15" style="288" customWidth="1"/>
    <col min="3077" max="3077" width="16.7109375" style="288" customWidth="1"/>
    <col min="3078" max="3088" width="2.28515625" style="288" customWidth="1"/>
    <col min="3089" max="3089" width="18.85546875" style="288" customWidth="1"/>
    <col min="3090" max="3090" width="4" style="288" customWidth="1"/>
    <col min="3091" max="3091" width="1.42578125" style="288" customWidth="1"/>
    <col min="3092" max="3092" width="4" style="288" customWidth="1"/>
    <col min="3093" max="3093" width="1.7109375" style="288" customWidth="1"/>
    <col min="3094" max="3094" width="4.140625" style="288" customWidth="1"/>
    <col min="3095" max="3095" width="0.85546875" style="288" customWidth="1"/>
    <col min="3096" max="3096" width="4.140625" style="288" customWidth="1"/>
    <col min="3097" max="3331" width="5.85546875" style="288"/>
    <col min="3332" max="3332" width="15" style="288" customWidth="1"/>
    <col min="3333" max="3333" width="16.7109375" style="288" customWidth="1"/>
    <col min="3334" max="3344" width="2.28515625" style="288" customWidth="1"/>
    <col min="3345" max="3345" width="18.85546875" style="288" customWidth="1"/>
    <col min="3346" max="3346" width="4" style="288" customWidth="1"/>
    <col min="3347" max="3347" width="1.42578125" style="288" customWidth="1"/>
    <col min="3348" max="3348" width="4" style="288" customWidth="1"/>
    <col min="3349" max="3349" width="1.7109375" style="288" customWidth="1"/>
    <col min="3350" max="3350" width="4.140625" style="288" customWidth="1"/>
    <col min="3351" max="3351" width="0.85546875" style="288" customWidth="1"/>
    <col min="3352" max="3352" width="4.140625" style="288" customWidth="1"/>
    <col min="3353" max="3587" width="5.85546875" style="288"/>
    <col min="3588" max="3588" width="15" style="288" customWidth="1"/>
    <col min="3589" max="3589" width="16.7109375" style="288" customWidth="1"/>
    <col min="3590" max="3600" width="2.28515625" style="288" customWidth="1"/>
    <col min="3601" max="3601" width="18.85546875" style="288" customWidth="1"/>
    <col min="3602" max="3602" width="4" style="288" customWidth="1"/>
    <col min="3603" max="3603" width="1.42578125" style="288" customWidth="1"/>
    <col min="3604" max="3604" width="4" style="288" customWidth="1"/>
    <col min="3605" max="3605" width="1.7109375" style="288" customWidth="1"/>
    <col min="3606" max="3606" width="4.140625" style="288" customWidth="1"/>
    <col min="3607" max="3607" width="0.85546875" style="288" customWidth="1"/>
    <col min="3608" max="3608" width="4.140625" style="288" customWidth="1"/>
    <col min="3609" max="3843" width="5.85546875" style="288"/>
    <col min="3844" max="3844" width="15" style="288" customWidth="1"/>
    <col min="3845" max="3845" width="16.7109375" style="288" customWidth="1"/>
    <col min="3846" max="3856" width="2.28515625" style="288" customWidth="1"/>
    <col min="3857" max="3857" width="18.85546875" style="288" customWidth="1"/>
    <col min="3858" max="3858" width="4" style="288" customWidth="1"/>
    <col min="3859" max="3859" width="1.42578125" style="288" customWidth="1"/>
    <col min="3860" max="3860" width="4" style="288" customWidth="1"/>
    <col min="3861" max="3861" width="1.7109375" style="288" customWidth="1"/>
    <col min="3862" max="3862" width="4.140625" style="288" customWidth="1"/>
    <col min="3863" max="3863" width="0.85546875" style="288" customWidth="1"/>
    <col min="3864" max="3864" width="4.140625" style="288" customWidth="1"/>
    <col min="3865" max="4099" width="5.85546875" style="288"/>
    <col min="4100" max="4100" width="15" style="288" customWidth="1"/>
    <col min="4101" max="4101" width="16.7109375" style="288" customWidth="1"/>
    <col min="4102" max="4112" width="2.28515625" style="288" customWidth="1"/>
    <col min="4113" max="4113" width="18.85546875" style="288" customWidth="1"/>
    <col min="4114" max="4114" width="4" style="288" customWidth="1"/>
    <col min="4115" max="4115" width="1.42578125" style="288" customWidth="1"/>
    <col min="4116" max="4116" width="4" style="288" customWidth="1"/>
    <col min="4117" max="4117" width="1.7109375" style="288" customWidth="1"/>
    <col min="4118" max="4118" width="4.140625" style="288" customWidth="1"/>
    <col min="4119" max="4119" width="0.85546875" style="288" customWidth="1"/>
    <col min="4120" max="4120" width="4.140625" style="288" customWidth="1"/>
    <col min="4121" max="4355" width="5.85546875" style="288"/>
    <col min="4356" max="4356" width="15" style="288" customWidth="1"/>
    <col min="4357" max="4357" width="16.7109375" style="288" customWidth="1"/>
    <col min="4358" max="4368" width="2.28515625" style="288" customWidth="1"/>
    <col min="4369" max="4369" width="18.85546875" style="288" customWidth="1"/>
    <col min="4370" max="4370" width="4" style="288" customWidth="1"/>
    <col min="4371" max="4371" width="1.42578125" style="288" customWidth="1"/>
    <col min="4372" max="4372" width="4" style="288" customWidth="1"/>
    <col min="4373" max="4373" width="1.7109375" style="288" customWidth="1"/>
    <col min="4374" max="4374" width="4.140625" style="288" customWidth="1"/>
    <col min="4375" max="4375" width="0.85546875" style="288" customWidth="1"/>
    <col min="4376" max="4376" width="4.140625" style="288" customWidth="1"/>
    <col min="4377" max="4611" width="5.85546875" style="288"/>
    <col min="4612" max="4612" width="15" style="288" customWidth="1"/>
    <col min="4613" max="4613" width="16.7109375" style="288" customWidth="1"/>
    <col min="4614" max="4624" width="2.28515625" style="288" customWidth="1"/>
    <col min="4625" max="4625" width="18.85546875" style="288" customWidth="1"/>
    <col min="4626" max="4626" width="4" style="288" customWidth="1"/>
    <col min="4627" max="4627" width="1.42578125" style="288" customWidth="1"/>
    <col min="4628" max="4628" width="4" style="288" customWidth="1"/>
    <col min="4629" max="4629" width="1.7109375" style="288" customWidth="1"/>
    <col min="4630" max="4630" width="4.140625" style="288" customWidth="1"/>
    <col min="4631" max="4631" width="0.85546875" style="288" customWidth="1"/>
    <col min="4632" max="4632" width="4.140625" style="288" customWidth="1"/>
    <col min="4633" max="4867" width="5.85546875" style="288"/>
    <col min="4868" max="4868" width="15" style="288" customWidth="1"/>
    <col min="4869" max="4869" width="16.7109375" style="288" customWidth="1"/>
    <col min="4870" max="4880" width="2.28515625" style="288" customWidth="1"/>
    <col min="4881" max="4881" width="18.85546875" style="288" customWidth="1"/>
    <col min="4882" max="4882" width="4" style="288" customWidth="1"/>
    <col min="4883" max="4883" width="1.42578125" style="288" customWidth="1"/>
    <col min="4884" max="4884" width="4" style="288" customWidth="1"/>
    <col min="4885" max="4885" width="1.7109375" style="288" customWidth="1"/>
    <col min="4886" max="4886" width="4.140625" style="288" customWidth="1"/>
    <col min="4887" max="4887" width="0.85546875" style="288" customWidth="1"/>
    <col min="4888" max="4888" width="4.140625" style="288" customWidth="1"/>
    <col min="4889" max="5123" width="5.85546875" style="288"/>
    <col min="5124" max="5124" width="15" style="288" customWidth="1"/>
    <col min="5125" max="5125" width="16.7109375" style="288" customWidth="1"/>
    <col min="5126" max="5136" width="2.28515625" style="288" customWidth="1"/>
    <col min="5137" max="5137" width="18.85546875" style="288" customWidth="1"/>
    <col min="5138" max="5138" width="4" style="288" customWidth="1"/>
    <col min="5139" max="5139" width="1.42578125" style="288" customWidth="1"/>
    <col min="5140" max="5140" width="4" style="288" customWidth="1"/>
    <col min="5141" max="5141" width="1.7109375" style="288" customWidth="1"/>
    <col min="5142" max="5142" width="4.140625" style="288" customWidth="1"/>
    <col min="5143" max="5143" width="0.85546875" style="288" customWidth="1"/>
    <col min="5144" max="5144" width="4.140625" style="288" customWidth="1"/>
    <col min="5145" max="5379" width="5.85546875" style="288"/>
    <col min="5380" max="5380" width="15" style="288" customWidth="1"/>
    <col min="5381" max="5381" width="16.7109375" style="288" customWidth="1"/>
    <col min="5382" max="5392" width="2.28515625" style="288" customWidth="1"/>
    <col min="5393" max="5393" width="18.85546875" style="288" customWidth="1"/>
    <col min="5394" max="5394" width="4" style="288" customWidth="1"/>
    <col min="5395" max="5395" width="1.42578125" style="288" customWidth="1"/>
    <col min="5396" max="5396" width="4" style="288" customWidth="1"/>
    <col min="5397" max="5397" width="1.7109375" style="288" customWidth="1"/>
    <col min="5398" max="5398" width="4.140625" style="288" customWidth="1"/>
    <col min="5399" max="5399" width="0.85546875" style="288" customWidth="1"/>
    <col min="5400" max="5400" width="4.140625" style="288" customWidth="1"/>
    <col min="5401" max="5635" width="5.85546875" style="288"/>
    <col min="5636" max="5636" width="15" style="288" customWidth="1"/>
    <col min="5637" max="5637" width="16.7109375" style="288" customWidth="1"/>
    <col min="5638" max="5648" width="2.28515625" style="288" customWidth="1"/>
    <col min="5649" max="5649" width="18.85546875" style="288" customWidth="1"/>
    <col min="5650" max="5650" width="4" style="288" customWidth="1"/>
    <col min="5651" max="5651" width="1.42578125" style="288" customWidth="1"/>
    <col min="5652" max="5652" width="4" style="288" customWidth="1"/>
    <col min="5653" max="5653" width="1.7109375" style="288" customWidth="1"/>
    <col min="5654" max="5654" width="4.140625" style="288" customWidth="1"/>
    <col min="5655" max="5655" width="0.85546875" style="288" customWidth="1"/>
    <col min="5656" max="5656" width="4.140625" style="288" customWidth="1"/>
    <col min="5657" max="5891" width="5.85546875" style="288"/>
    <col min="5892" max="5892" width="15" style="288" customWidth="1"/>
    <col min="5893" max="5893" width="16.7109375" style="288" customWidth="1"/>
    <col min="5894" max="5904" width="2.28515625" style="288" customWidth="1"/>
    <col min="5905" max="5905" width="18.85546875" style="288" customWidth="1"/>
    <col min="5906" max="5906" width="4" style="288" customWidth="1"/>
    <col min="5907" max="5907" width="1.42578125" style="288" customWidth="1"/>
    <col min="5908" max="5908" width="4" style="288" customWidth="1"/>
    <col min="5909" max="5909" width="1.7109375" style="288" customWidth="1"/>
    <col min="5910" max="5910" width="4.140625" style="288" customWidth="1"/>
    <col min="5911" max="5911" width="0.85546875" style="288" customWidth="1"/>
    <col min="5912" max="5912" width="4.140625" style="288" customWidth="1"/>
    <col min="5913" max="6147" width="5.85546875" style="288"/>
    <col min="6148" max="6148" width="15" style="288" customWidth="1"/>
    <col min="6149" max="6149" width="16.7109375" style="288" customWidth="1"/>
    <col min="6150" max="6160" width="2.28515625" style="288" customWidth="1"/>
    <col min="6161" max="6161" width="18.85546875" style="288" customWidth="1"/>
    <col min="6162" max="6162" width="4" style="288" customWidth="1"/>
    <col min="6163" max="6163" width="1.42578125" style="288" customWidth="1"/>
    <col min="6164" max="6164" width="4" style="288" customWidth="1"/>
    <col min="6165" max="6165" width="1.7109375" style="288" customWidth="1"/>
    <col min="6166" max="6166" width="4.140625" style="288" customWidth="1"/>
    <col min="6167" max="6167" width="0.85546875" style="288" customWidth="1"/>
    <col min="6168" max="6168" width="4.140625" style="288" customWidth="1"/>
    <col min="6169" max="6403" width="5.85546875" style="288"/>
    <col min="6404" max="6404" width="15" style="288" customWidth="1"/>
    <col min="6405" max="6405" width="16.7109375" style="288" customWidth="1"/>
    <col min="6406" max="6416" width="2.28515625" style="288" customWidth="1"/>
    <col min="6417" max="6417" width="18.85546875" style="288" customWidth="1"/>
    <col min="6418" max="6418" width="4" style="288" customWidth="1"/>
    <col min="6419" max="6419" width="1.42578125" style="288" customWidth="1"/>
    <col min="6420" max="6420" width="4" style="288" customWidth="1"/>
    <col min="6421" max="6421" width="1.7109375" style="288" customWidth="1"/>
    <col min="6422" max="6422" width="4.140625" style="288" customWidth="1"/>
    <col min="6423" max="6423" width="0.85546875" style="288" customWidth="1"/>
    <col min="6424" max="6424" width="4.140625" style="288" customWidth="1"/>
    <col min="6425" max="6659" width="5.85546875" style="288"/>
    <col min="6660" max="6660" width="15" style="288" customWidth="1"/>
    <col min="6661" max="6661" width="16.7109375" style="288" customWidth="1"/>
    <col min="6662" max="6672" width="2.28515625" style="288" customWidth="1"/>
    <col min="6673" max="6673" width="18.85546875" style="288" customWidth="1"/>
    <col min="6674" max="6674" width="4" style="288" customWidth="1"/>
    <col min="6675" max="6675" width="1.42578125" style="288" customWidth="1"/>
    <col min="6676" max="6676" width="4" style="288" customWidth="1"/>
    <col min="6677" max="6677" width="1.7109375" style="288" customWidth="1"/>
    <col min="6678" max="6678" width="4.140625" style="288" customWidth="1"/>
    <col min="6679" max="6679" width="0.85546875" style="288" customWidth="1"/>
    <col min="6680" max="6680" width="4.140625" style="288" customWidth="1"/>
    <col min="6681" max="6915" width="5.85546875" style="288"/>
    <col min="6916" max="6916" width="15" style="288" customWidth="1"/>
    <col min="6917" max="6917" width="16.7109375" style="288" customWidth="1"/>
    <col min="6918" max="6928" width="2.28515625" style="288" customWidth="1"/>
    <col min="6929" max="6929" width="18.85546875" style="288" customWidth="1"/>
    <col min="6930" max="6930" width="4" style="288" customWidth="1"/>
    <col min="6931" max="6931" width="1.42578125" style="288" customWidth="1"/>
    <col min="6932" max="6932" width="4" style="288" customWidth="1"/>
    <col min="6933" max="6933" width="1.7109375" style="288" customWidth="1"/>
    <col min="6934" max="6934" width="4.140625" style="288" customWidth="1"/>
    <col min="6935" max="6935" width="0.85546875" style="288" customWidth="1"/>
    <col min="6936" max="6936" width="4.140625" style="288" customWidth="1"/>
    <col min="6937" max="7171" width="5.85546875" style="288"/>
    <col min="7172" max="7172" width="15" style="288" customWidth="1"/>
    <col min="7173" max="7173" width="16.7109375" style="288" customWidth="1"/>
    <col min="7174" max="7184" width="2.28515625" style="288" customWidth="1"/>
    <col min="7185" max="7185" width="18.85546875" style="288" customWidth="1"/>
    <col min="7186" max="7186" width="4" style="288" customWidth="1"/>
    <col min="7187" max="7187" width="1.42578125" style="288" customWidth="1"/>
    <col min="7188" max="7188" width="4" style="288" customWidth="1"/>
    <col min="7189" max="7189" width="1.7109375" style="288" customWidth="1"/>
    <col min="7190" max="7190" width="4.140625" style="288" customWidth="1"/>
    <col min="7191" max="7191" width="0.85546875" style="288" customWidth="1"/>
    <col min="7192" max="7192" width="4.140625" style="288" customWidth="1"/>
    <col min="7193" max="7427" width="5.85546875" style="288"/>
    <col min="7428" max="7428" width="15" style="288" customWidth="1"/>
    <col min="7429" max="7429" width="16.7109375" style="288" customWidth="1"/>
    <col min="7430" max="7440" width="2.28515625" style="288" customWidth="1"/>
    <col min="7441" max="7441" width="18.85546875" style="288" customWidth="1"/>
    <col min="7442" max="7442" width="4" style="288" customWidth="1"/>
    <col min="7443" max="7443" width="1.42578125" style="288" customWidth="1"/>
    <col min="7444" max="7444" width="4" style="288" customWidth="1"/>
    <col min="7445" max="7445" width="1.7109375" style="288" customWidth="1"/>
    <col min="7446" max="7446" width="4.140625" style="288" customWidth="1"/>
    <col min="7447" max="7447" width="0.85546875" style="288" customWidth="1"/>
    <col min="7448" max="7448" width="4.140625" style="288" customWidth="1"/>
    <col min="7449" max="7683" width="5.85546875" style="288"/>
    <col min="7684" max="7684" width="15" style="288" customWidth="1"/>
    <col min="7685" max="7685" width="16.7109375" style="288" customWidth="1"/>
    <col min="7686" max="7696" width="2.28515625" style="288" customWidth="1"/>
    <col min="7697" max="7697" width="18.85546875" style="288" customWidth="1"/>
    <col min="7698" max="7698" width="4" style="288" customWidth="1"/>
    <col min="7699" max="7699" width="1.42578125" style="288" customWidth="1"/>
    <col min="7700" max="7700" width="4" style="288" customWidth="1"/>
    <col min="7701" max="7701" width="1.7109375" style="288" customWidth="1"/>
    <col min="7702" max="7702" width="4.140625" style="288" customWidth="1"/>
    <col min="7703" max="7703" width="0.85546875" style="288" customWidth="1"/>
    <col min="7704" max="7704" width="4.140625" style="288" customWidth="1"/>
    <col min="7705" max="7939" width="5.85546875" style="288"/>
    <col min="7940" max="7940" width="15" style="288" customWidth="1"/>
    <col min="7941" max="7941" width="16.7109375" style="288" customWidth="1"/>
    <col min="7942" max="7952" width="2.28515625" style="288" customWidth="1"/>
    <col min="7953" max="7953" width="18.85546875" style="288" customWidth="1"/>
    <col min="7954" max="7954" width="4" style="288" customWidth="1"/>
    <col min="7955" max="7955" width="1.42578125" style="288" customWidth="1"/>
    <col min="7956" max="7956" width="4" style="288" customWidth="1"/>
    <col min="7957" max="7957" width="1.7109375" style="288" customWidth="1"/>
    <col min="7958" max="7958" width="4.140625" style="288" customWidth="1"/>
    <col min="7959" max="7959" width="0.85546875" style="288" customWidth="1"/>
    <col min="7960" max="7960" width="4.140625" style="288" customWidth="1"/>
    <col min="7961" max="8195" width="5.85546875" style="288"/>
    <col min="8196" max="8196" width="15" style="288" customWidth="1"/>
    <col min="8197" max="8197" width="16.7109375" style="288" customWidth="1"/>
    <col min="8198" max="8208" width="2.28515625" style="288" customWidth="1"/>
    <col min="8209" max="8209" width="18.85546875" style="288" customWidth="1"/>
    <col min="8210" max="8210" width="4" style="288" customWidth="1"/>
    <col min="8211" max="8211" width="1.42578125" style="288" customWidth="1"/>
    <col min="8212" max="8212" width="4" style="288" customWidth="1"/>
    <col min="8213" max="8213" width="1.7109375" style="288" customWidth="1"/>
    <col min="8214" max="8214" width="4.140625" style="288" customWidth="1"/>
    <col min="8215" max="8215" width="0.85546875" style="288" customWidth="1"/>
    <col min="8216" max="8216" width="4.140625" style="288" customWidth="1"/>
    <col min="8217" max="8451" width="5.85546875" style="288"/>
    <col min="8452" max="8452" width="15" style="288" customWidth="1"/>
    <col min="8453" max="8453" width="16.7109375" style="288" customWidth="1"/>
    <col min="8454" max="8464" width="2.28515625" style="288" customWidth="1"/>
    <col min="8465" max="8465" width="18.85546875" style="288" customWidth="1"/>
    <col min="8466" max="8466" width="4" style="288" customWidth="1"/>
    <col min="8467" max="8467" width="1.42578125" style="288" customWidth="1"/>
    <col min="8468" max="8468" width="4" style="288" customWidth="1"/>
    <col min="8469" max="8469" width="1.7109375" style="288" customWidth="1"/>
    <col min="8470" max="8470" width="4.140625" style="288" customWidth="1"/>
    <col min="8471" max="8471" width="0.85546875" style="288" customWidth="1"/>
    <col min="8472" max="8472" width="4.140625" style="288" customWidth="1"/>
    <col min="8473" max="8707" width="5.85546875" style="288"/>
    <col min="8708" max="8708" width="15" style="288" customWidth="1"/>
    <col min="8709" max="8709" width="16.7109375" style="288" customWidth="1"/>
    <col min="8710" max="8720" width="2.28515625" style="288" customWidth="1"/>
    <col min="8721" max="8721" width="18.85546875" style="288" customWidth="1"/>
    <col min="8722" max="8722" width="4" style="288" customWidth="1"/>
    <col min="8723" max="8723" width="1.42578125" style="288" customWidth="1"/>
    <col min="8724" max="8724" width="4" style="288" customWidth="1"/>
    <col min="8725" max="8725" width="1.7109375" style="288" customWidth="1"/>
    <col min="8726" max="8726" width="4.140625" style="288" customWidth="1"/>
    <col min="8727" max="8727" width="0.85546875" style="288" customWidth="1"/>
    <col min="8728" max="8728" width="4.140625" style="288" customWidth="1"/>
    <col min="8729" max="8963" width="5.85546875" style="288"/>
    <col min="8964" max="8964" width="15" style="288" customWidth="1"/>
    <col min="8965" max="8965" width="16.7109375" style="288" customWidth="1"/>
    <col min="8966" max="8976" width="2.28515625" style="288" customWidth="1"/>
    <col min="8977" max="8977" width="18.85546875" style="288" customWidth="1"/>
    <col min="8978" max="8978" width="4" style="288" customWidth="1"/>
    <col min="8979" max="8979" width="1.42578125" style="288" customWidth="1"/>
    <col min="8980" max="8980" width="4" style="288" customWidth="1"/>
    <col min="8981" max="8981" width="1.7109375" style="288" customWidth="1"/>
    <col min="8982" max="8982" width="4.140625" style="288" customWidth="1"/>
    <col min="8983" max="8983" width="0.85546875" style="288" customWidth="1"/>
    <col min="8984" max="8984" width="4.140625" style="288" customWidth="1"/>
    <col min="8985" max="9219" width="5.85546875" style="288"/>
    <col min="9220" max="9220" width="15" style="288" customWidth="1"/>
    <col min="9221" max="9221" width="16.7109375" style="288" customWidth="1"/>
    <col min="9222" max="9232" width="2.28515625" style="288" customWidth="1"/>
    <col min="9233" max="9233" width="18.85546875" style="288" customWidth="1"/>
    <col min="9234" max="9234" width="4" style="288" customWidth="1"/>
    <col min="9235" max="9235" width="1.42578125" style="288" customWidth="1"/>
    <col min="9236" max="9236" width="4" style="288" customWidth="1"/>
    <col min="9237" max="9237" width="1.7109375" style="288" customWidth="1"/>
    <col min="9238" max="9238" width="4.140625" style="288" customWidth="1"/>
    <col min="9239" max="9239" width="0.85546875" style="288" customWidth="1"/>
    <col min="9240" max="9240" width="4.140625" style="288" customWidth="1"/>
    <col min="9241" max="9475" width="5.85546875" style="288"/>
    <col min="9476" max="9476" width="15" style="288" customWidth="1"/>
    <col min="9477" max="9477" width="16.7109375" style="288" customWidth="1"/>
    <col min="9478" max="9488" width="2.28515625" style="288" customWidth="1"/>
    <col min="9489" max="9489" width="18.85546875" style="288" customWidth="1"/>
    <col min="9490" max="9490" width="4" style="288" customWidth="1"/>
    <col min="9491" max="9491" width="1.42578125" style="288" customWidth="1"/>
    <col min="9492" max="9492" width="4" style="288" customWidth="1"/>
    <col min="9493" max="9493" width="1.7109375" style="288" customWidth="1"/>
    <col min="9494" max="9494" width="4.140625" style="288" customWidth="1"/>
    <col min="9495" max="9495" width="0.85546875" style="288" customWidth="1"/>
    <col min="9496" max="9496" width="4.140625" style="288" customWidth="1"/>
    <col min="9497" max="9731" width="5.85546875" style="288"/>
    <col min="9732" max="9732" width="15" style="288" customWidth="1"/>
    <col min="9733" max="9733" width="16.7109375" style="288" customWidth="1"/>
    <col min="9734" max="9744" width="2.28515625" style="288" customWidth="1"/>
    <col min="9745" max="9745" width="18.85546875" style="288" customWidth="1"/>
    <col min="9746" max="9746" width="4" style="288" customWidth="1"/>
    <col min="9747" max="9747" width="1.42578125" style="288" customWidth="1"/>
    <col min="9748" max="9748" width="4" style="288" customWidth="1"/>
    <col min="9749" max="9749" width="1.7109375" style="288" customWidth="1"/>
    <col min="9750" max="9750" width="4.140625" style="288" customWidth="1"/>
    <col min="9751" max="9751" width="0.85546875" style="288" customWidth="1"/>
    <col min="9752" max="9752" width="4.140625" style="288" customWidth="1"/>
    <col min="9753" max="9987" width="5.85546875" style="288"/>
    <col min="9988" max="9988" width="15" style="288" customWidth="1"/>
    <col min="9989" max="9989" width="16.7109375" style="288" customWidth="1"/>
    <col min="9990" max="10000" width="2.28515625" style="288" customWidth="1"/>
    <col min="10001" max="10001" width="18.85546875" style="288" customWidth="1"/>
    <col min="10002" max="10002" width="4" style="288" customWidth="1"/>
    <col min="10003" max="10003" width="1.42578125" style="288" customWidth="1"/>
    <col min="10004" max="10004" width="4" style="288" customWidth="1"/>
    <col min="10005" max="10005" width="1.7109375" style="288" customWidth="1"/>
    <col min="10006" max="10006" width="4.140625" style="288" customWidth="1"/>
    <col min="10007" max="10007" width="0.85546875" style="288" customWidth="1"/>
    <col min="10008" max="10008" width="4.140625" style="288" customWidth="1"/>
    <col min="10009" max="10243" width="5.85546875" style="288"/>
    <col min="10244" max="10244" width="15" style="288" customWidth="1"/>
    <col min="10245" max="10245" width="16.7109375" style="288" customWidth="1"/>
    <col min="10246" max="10256" width="2.28515625" style="288" customWidth="1"/>
    <col min="10257" max="10257" width="18.85546875" style="288" customWidth="1"/>
    <col min="10258" max="10258" width="4" style="288" customWidth="1"/>
    <col min="10259" max="10259" width="1.42578125" style="288" customWidth="1"/>
    <col min="10260" max="10260" width="4" style="288" customWidth="1"/>
    <col min="10261" max="10261" width="1.7109375" style="288" customWidth="1"/>
    <col min="10262" max="10262" width="4.140625" style="288" customWidth="1"/>
    <col min="10263" max="10263" width="0.85546875" style="288" customWidth="1"/>
    <col min="10264" max="10264" width="4.140625" style="288" customWidth="1"/>
    <col min="10265" max="10499" width="5.85546875" style="288"/>
    <col min="10500" max="10500" width="15" style="288" customWidth="1"/>
    <col min="10501" max="10501" width="16.7109375" style="288" customWidth="1"/>
    <col min="10502" max="10512" width="2.28515625" style="288" customWidth="1"/>
    <col min="10513" max="10513" width="18.85546875" style="288" customWidth="1"/>
    <col min="10514" max="10514" width="4" style="288" customWidth="1"/>
    <col min="10515" max="10515" width="1.42578125" style="288" customWidth="1"/>
    <col min="10516" max="10516" width="4" style="288" customWidth="1"/>
    <col min="10517" max="10517" width="1.7109375" style="288" customWidth="1"/>
    <col min="10518" max="10518" width="4.140625" style="288" customWidth="1"/>
    <col min="10519" max="10519" width="0.85546875" style="288" customWidth="1"/>
    <col min="10520" max="10520" width="4.140625" style="288" customWidth="1"/>
    <col min="10521" max="10755" width="5.85546875" style="288"/>
    <col min="10756" max="10756" width="15" style="288" customWidth="1"/>
    <col min="10757" max="10757" width="16.7109375" style="288" customWidth="1"/>
    <col min="10758" max="10768" width="2.28515625" style="288" customWidth="1"/>
    <col min="10769" max="10769" width="18.85546875" style="288" customWidth="1"/>
    <col min="10770" max="10770" width="4" style="288" customWidth="1"/>
    <col min="10771" max="10771" width="1.42578125" style="288" customWidth="1"/>
    <col min="10772" max="10772" width="4" style="288" customWidth="1"/>
    <col min="10773" max="10773" width="1.7109375" style="288" customWidth="1"/>
    <col min="10774" max="10774" width="4.140625" style="288" customWidth="1"/>
    <col min="10775" max="10775" width="0.85546875" style="288" customWidth="1"/>
    <col min="10776" max="10776" width="4.140625" style="288" customWidth="1"/>
    <col min="10777" max="11011" width="5.85546875" style="288"/>
    <col min="11012" max="11012" width="15" style="288" customWidth="1"/>
    <col min="11013" max="11013" width="16.7109375" style="288" customWidth="1"/>
    <col min="11014" max="11024" width="2.28515625" style="288" customWidth="1"/>
    <col min="11025" max="11025" width="18.85546875" style="288" customWidth="1"/>
    <col min="11026" max="11026" width="4" style="288" customWidth="1"/>
    <col min="11027" max="11027" width="1.42578125" style="288" customWidth="1"/>
    <col min="11028" max="11028" width="4" style="288" customWidth="1"/>
    <col min="11029" max="11029" width="1.7109375" style="288" customWidth="1"/>
    <col min="11030" max="11030" width="4.140625" style="288" customWidth="1"/>
    <col min="11031" max="11031" width="0.85546875" style="288" customWidth="1"/>
    <col min="11032" max="11032" width="4.140625" style="288" customWidth="1"/>
    <col min="11033" max="11267" width="5.85546875" style="288"/>
    <col min="11268" max="11268" width="15" style="288" customWidth="1"/>
    <col min="11269" max="11269" width="16.7109375" style="288" customWidth="1"/>
    <col min="11270" max="11280" width="2.28515625" style="288" customWidth="1"/>
    <col min="11281" max="11281" width="18.85546875" style="288" customWidth="1"/>
    <col min="11282" max="11282" width="4" style="288" customWidth="1"/>
    <col min="11283" max="11283" width="1.42578125" style="288" customWidth="1"/>
    <col min="11284" max="11284" width="4" style="288" customWidth="1"/>
    <col min="11285" max="11285" width="1.7109375" style="288" customWidth="1"/>
    <col min="11286" max="11286" width="4.140625" style="288" customWidth="1"/>
    <col min="11287" max="11287" width="0.85546875" style="288" customWidth="1"/>
    <col min="11288" max="11288" width="4.140625" style="288" customWidth="1"/>
    <col min="11289" max="11523" width="5.85546875" style="288"/>
    <col min="11524" max="11524" width="15" style="288" customWidth="1"/>
    <col min="11525" max="11525" width="16.7109375" style="288" customWidth="1"/>
    <col min="11526" max="11536" width="2.28515625" style="288" customWidth="1"/>
    <col min="11537" max="11537" width="18.85546875" style="288" customWidth="1"/>
    <col min="11538" max="11538" width="4" style="288" customWidth="1"/>
    <col min="11539" max="11539" width="1.42578125" style="288" customWidth="1"/>
    <col min="11540" max="11540" width="4" style="288" customWidth="1"/>
    <col min="11541" max="11541" width="1.7109375" style="288" customWidth="1"/>
    <col min="11542" max="11542" width="4.140625" style="288" customWidth="1"/>
    <col min="11543" max="11543" width="0.85546875" style="288" customWidth="1"/>
    <col min="11544" max="11544" width="4.140625" style="288" customWidth="1"/>
    <col min="11545" max="11779" width="5.85546875" style="288"/>
    <col min="11780" max="11780" width="15" style="288" customWidth="1"/>
    <col min="11781" max="11781" width="16.7109375" style="288" customWidth="1"/>
    <col min="11782" max="11792" width="2.28515625" style="288" customWidth="1"/>
    <col min="11793" max="11793" width="18.85546875" style="288" customWidth="1"/>
    <col min="11794" max="11794" width="4" style="288" customWidth="1"/>
    <col min="11795" max="11795" width="1.42578125" style="288" customWidth="1"/>
    <col min="11796" max="11796" width="4" style="288" customWidth="1"/>
    <col min="11797" max="11797" width="1.7109375" style="288" customWidth="1"/>
    <col min="11798" max="11798" width="4.140625" style="288" customWidth="1"/>
    <col min="11799" max="11799" width="0.85546875" style="288" customWidth="1"/>
    <col min="11800" max="11800" width="4.140625" style="288" customWidth="1"/>
    <col min="11801" max="12035" width="5.85546875" style="288"/>
    <col min="12036" max="12036" width="15" style="288" customWidth="1"/>
    <col min="12037" max="12037" width="16.7109375" style="288" customWidth="1"/>
    <col min="12038" max="12048" width="2.28515625" style="288" customWidth="1"/>
    <col min="12049" max="12049" width="18.85546875" style="288" customWidth="1"/>
    <col min="12050" max="12050" width="4" style="288" customWidth="1"/>
    <col min="12051" max="12051" width="1.42578125" style="288" customWidth="1"/>
    <col min="12052" max="12052" width="4" style="288" customWidth="1"/>
    <col min="12053" max="12053" width="1.7109375" style="288" customWidth="1"/>
    <col min="12054" max="12054" width="4.140625" style="288" customWidth="1"/>
    <col min="12055" max="12055" width="0.85546875" style="288" customWidth="1"/>
    <col min="12056" max="12056" width="4.140625" style="288" customWidth="1"/>
    <col min="12057" max="12291" width="5.85546875" style="288"/>
    <col min="12292" max="12292" width="15" style="288" customWidth="1"/>
    <col min="12293" max="12293" width="16.7109375" style="288" customWidth="1"/>
    <col min="12294" max="12304" width="2.28515625" style="288" customWidth="1"/>
    <col min="12305" max="12305" width="18.85546875" style="288" customWidth="1"/>
    <col min="12306" max="12306" width="4" style="288" customWidth="1"/>
    <col min="12307" max="12307" width="1.42578125" style="288" customWidth="1"/>
    <col min="12308" max="12308" width="4" style="288" customWidth="1"/>
    <col min="12309" max="12309" width="1.7109375" style="288" customWidth="1"/>
    <col min="12310" max="12310" width="4.140625" style="288" customWidth="1"/>
    <col min="12311" max="12311" width="0.85546875" style="288" customWidth="1"/>
    <col min="12312" max="12312" width="4.140625" style="288" customWidth="1"/>
    <col min="12313" max="12547" width="5.85546875" style="288"/>
    <col min="12548" max="12548" width="15" style="288" customWidth="1"/>
    <col min="12549" max="12549" width="16.7109375" style="288" customWidth="1"/>
    <col min="12550" max="12560" width="2.28515625" style="288" customWidth="1"/>
    <col min="12561" max="12561" width="18.85546875" style="288" customWidth="1"/>
    <col min="12562" max="12562" width="4" style="288" customWidth="1"/>
    <col min="12563" max="12563" width="1.42578125" style="288" customWidth="1"/>
    <col min="12564" max="12564" width="4" style="288" customWidth="1"/>
    <col min="12565" max="12565" width="1.7109375" style="288" customWidth="1"/>
    <col min="12566" max="12566" width="4.140625" style="288" customWidth="1"/>
    <col min="12567" max="12567" width="0.85546875" style="288" customWidth="1"/>
    <col min="12568" max="12568" width="4.140625" style="288" customWidth="1"/>
    <col min="12569" max="12803" width="5.85546875" style="288"/>
    <col min="12804" max="12804" width="15" style="288" customWidth="1"/>
    <col min="12805" max="12805" width="16.7109375" style="288" customWidth="1"/>
    <col min="12806" max="12816" width="2.28515625" style="288" customWidth="1"/>
    <col min="12817" max="12817" width="18.85546875" style="288" customWidth="1"/>
    <col min="12818" max="12818" width="4" style="288" customWidth="1"/>
    <col min="12819" max="12819" width="1.42578125" style="288" customWidth="1"/>
    <col min="12820" max="12820" width="4" style="288" customWidth="1"/>
    <col min="12821" max="12821" width="1.7109375" style="288" customWidth="1"/>
    <col min="12822" max="12822" width="4.140625" style="288" customWidth="1"/>
    <col min="12823" max="12823" width="0.85546875" style="288" customWidth="1"/>
    <col min="12824" max="12824" width="4.140625" style="288" customWidth="1"/>
    <col min="12825" max="13059" width="5.85546875" style="288"/>
    <col min="13060" max="13060" width="15" style="288" customWidth="1"/>
    <col min="13061" max="13061" width="16.7109375" style="288" customWidth="1"/>
    <col min="13062" max="13072" width="2.28515625" style="288" customWidth="1"/>
    <col min="13073" max="13073" width="18.85546875" style="288" customWidth="1"/>
    <col min="13074" max="13074" width="4" style="288" customWidth="1"/>
    <col min="13075" max="13075" width="1.42578125" style="288" customWidth="1"/>
    <col min="13076" max="13076" width="4" style="288" customWidth="1"/>
    <col min="13077" max="13077" width="1.7109375" style="288" customWidth="1"/>
    <col min="13078" max="13078" width="4.140625" style="288" customWidth="1"/>
    <col min="13079" max="13079" width="0.85546875" style="288" customWidth="1"/>
    <col min="13080" max="13080" width="4.140625" style="288" customWidth="1"/>
    <col min="13081" max="13315" width="5.85546875" style="288"/>
    <col min="13316" max="13316" width="15" style="288" customWidth="1"/>
    <col min="13317" max="13317" width="16.7109375" style="288" customWidth="1"/>
    <col min="13318" max="13328" width="2.28515625" style="288" customWidth="1"/>
    <col min="13329" max="13329" width="18.85546875" style="288" customWidth="1"/>
    <col min="13330" max="13330" width="4" style="288" customWidth="1"/>
    <col min="13331" max="13331" width="1.42578125" style="288" customWidth="1"/>
    <col min="13332" max="13332" width="4" style="288" customWidth="1"/>
    <col min="13333" max="13333" width="1.7109375" style="288" customWidth="1"/>
    <col min="13334" max="13334" width="4.140625" style="288" customWidth="1"/>
    <col min="13335" max="13335" width="0.85546875" style="288" customWidth="1"/>
    <col min="13336" max="13336" width="4.140625" style="288" customWidth="1"/>
    <col min="13337" max="13571" width="5.85546875" style="288"/>
    <col min="13572" max="13572" width="15" style="288" customWidth="1"/>
    <col min="13573" max="13573" width="16.7109375" style="288" customWidth="1"/>
    <col min="13574" max="13584" width="2.28515625" style="288" customWidth="1"/>
    <col min="13585" max="13585" width="18.85546875" style="288" customWidth="1"/>
    <col min="13586" max="13586" width="4" style="288" customWidth="1"/>
    <col min="13587" max="13587" width="1.42578125" style="288" customWidth="1"/>
    <col min="13588" max="13588" width="4" style="288" customWidth="1"/>
    <col min="13589" max="13589" width="1.7109375" style="288" customWidth="1"/>
    <col min="13590" max="13590" width="4.140625" style="288" customWidth="1"/>
    <col min="13591" max="13591" width="0.85546875" style="288" customWidth="1"/>
    <col min="13592" max="13592" width="4.140625" style="288" customWidth="1"/>
    <col min="13593" max="13827" width="5.85546875" style="288"/>
    <col min="13828" max="13828" width="15" style="288" customWidth="1"/>
    <col min="13829" max="13829" width="16.7109375" style="288" customWidth="1"/>
    <col min="13830" max="13840" width="2.28515625" style="288" customWidth="1"/>
    <col min="13841" max="13841" width="18.85546875" style="288" customWidth="1"/>
    <col min="13842" max="13842" width="4" style="288" customWidth="1"/>
    <col min="13843" max="13843" width="1.42578125" style="288" customWidth="1"/>
    <col min="13844" max="13844" width="4" style="288" customWidth="1"/>
    <col min="13845" max="13845" width="1.7109375" style="288" customWidth="1"/>
    <col min="13846" max="13846" width="4.140625" style="288" customWidth="1"/>
    <col min="13847" max="13847" width="0.85546875" style="288" customWidth="1"/>
    <col min="13848" max="13848" width="4.140625" style="288" customWidth="1"/>
    <col min="13849" max="14083" width="5.85546875" style="288"/>
    <col min="14084" max="14084" width="15" style="288" customWidth="1"/>
    <col min="14085" max="14085" width="16.7109375" style="288" customWidth="1"/>
    <col min="14086" max="14096" width="2.28515625" style="288" customWidth="1"/>
    <col min="14097" max="14097" width="18.85546875" style="288" customWidth="1"/>
    <col min="14098" max="14098" width="4" style="288" customWidth="1"/>
    <col min="14099" max="14099" width="1.42578125" style="288" customWidth="1"/>
    <col min="14100" max="14100" width="4" style="288" customWidth="1"/>
    <col min="14101" max="14101" width="1.7109375" style="288" customWidth="1"/>
    <col min="14102" max="14102" width="4.140625" style="288" customWidth="1"/>
    <col min="14103" max="14103" width="0.85546875" style="288" customWidth="1"/>
    <col min="14104" max="14104" width="4.140625" style="288" customWidth="1"/>
    <col min="14105" max="14339" width="5.85546875" style="288"/>
    <col min="14340" max="14340" width="15" style="288" customWidth="1"/>
    <col min="14341" max="14341" width="16.7109375" style="288" customWidth="1"/>
    <col min="14342" max="14352" width="2.28515625" style="288" customWidth="1"/>
    <col min="14353" max="14353" width="18.85546875" style="288" customWidth="1"/>
    <col min="14354" max="14354" width="4" style="288" customWidth="1"/>
    <col min="14355" max="14355" width="1.42578125" style="288" customWidth="1"/>
    <col min="14356" max="14356" width="4" style="288" customWidth="1"/>
    <col min="14357" max="14357" width="1.7109375" style="288" customWidth="1"/>
    <col min="14358" max="14358" width="4.140625" style="288" customWidth="1"/>
    <col min="14359" max="14359" width="0.85546875" style="288" customWidth="1"/>
    <col min="14360" max="14360" width="4.140625" style="288" customWidth="1"/>
    <col min="14361" max="14595" width="5.85546875" style="288"/>
    <col min="14596" max="14596" width="15" style="288" customWidth="1"/>
    <col min="14597" max="14597" width="16.7109375" style="288" customWidth="1"/>
    <col min="14598" max="14608" width="2.28515625" style="288" customWidth="1"/>
    <col min="14609" max="14609" width="18.85546875" style="288" customWidth="1"/>
    <col min="14610" max="14610" width="4" style="288" customWidth="1"/>
    <col min="14611" max="14611" width="1.42578125" style="288" customWidth="1"/>
    <col min="14612" max="14612" width="4" style="288" customWidth="1"/>
    <col min="14613" max="14613" width="1.7109375" style="288" customWidth="1"/>
    <col min="14614" max="14614" width="4.140625" style="288" customWidth="1"/>
    <col min="14615" max="14615" width="0.85546875" style="288" customWidth="1"/>
    <col min="14616" max="14616" width="4.140625" style="288" customWidth="1"/>
    <col min="14617" max="14851" width="5.85546875" style="288"/>
    <col min="14852" max="14852" width="15" style="288" customWidth="1"/>
    <col min="14853" max="14853" width="16.7109375" style="288" customWidth="1"/>
    <col min="14854" max="14864" width="2.28515625" style="288" customWidth="1"/>
    <col min="14865" max="14865" width="18.85546875" style="288" customWidth="1"/>
    <col min="14866" max="14866" width="4" style="288" customWidth="1"/>
    <col min="14867" max="14867" width="1.42578125" style="288" customWidth="1"/>
    <col min="14868" max="14868" width="4" style="288" customWidth="1"/>
    <col min="14869" max="14869" width="1.7109375" style="288" customWidth="1"/>
    <col min="14870" max="14870" width="4.140625" style="288" customWidth="1"/>
    <col min="14871" max="14871" width="0.85546875" style="288" customWidth="1"/>
    <col min="14872" max="14872" width="4.140625" style="288" customWidth="1"/>
    <col min="14873" max="15107" width="5.85546875" style="288"/>
    <col min="15108" max="15108" width="15" style="288" customWidth="1"/>
    <col min="15109" max="15109" width="16.7109375" style="288" customWidth="1"/>
    <col min="15110" max="15120" width="2.28515625" style="288" customWidth="1"/>
    <col min="15121" max="15121" width="18.85546875" style="288" customWidth="1"/>
    <col min="15122" max="15122" width="4" style="288" customWidth="1"/>
    <col min="15123" max="15123" width="1.42578125" style="288" customWidth="1"/>
    <col min="15124" max="15124" width="4" style="288" customWidth="1"/>
    <col min="15125" max="15125" width="1.7109375" style="288" customWidth="1"/>
    <col min="15126" max="15126" width="4.140625" style="288" customWidth="1"/>
    <col min="15127" max="15127" width="0.85546875" style="288" customWidth="1"/>
    <col min="15128" max="15128" width="4.140625" style="288" customWidth="1"/>
    <col min="15129" max="15363" width="5.85546875" style="288"/>
    <col min="15364" max="15364" width="15" style="288" customWidth="1"/>
    <col min="15365" max="15365" width="16.7109375" style="288" customWidth="1"/>
    <col min="15366" max="15376" width="2.28515625" style="288" customWidth="1"/>
    <col min="15377" max="15377" width="18.85546875" style="288" customWidth="1"/>
    <col min="15378" max="15378" width="4" style="288" customWidth="1"/>
    <col min="15379" max="15379" width="1.42578125" style="288" customWidth="1"/>
    <col min="15380" max="15380" width="4" style="288" customWidth="1"/>
    <col min="15381" max="15381" width="1.7109375" style="288" customWidth="1"/>
    <col min="15382" max="15382" width="4.140625" style="288" customWidth="1"/>
    <col min="15383" max="15383" width="0.85546875" style="288" customWidth="1"/>
    <col min="15384" max="15384" width="4.140625" style="288" customWidth="1"/>
    <col min="15385" max="15619" width="5.85546875" style="288"/>
    <col min="15620" max="15620" width="15" style="288" customWidth="1"/>
    <col min="15621" max="15621" width="16.7109375" style="288" customWidth="1"/>
    <col min="15622" max="15632" width="2.28515625" style="288" customWidth="1"/>
    <col min="15633" max="15633" width="18.85546875" style="288" customWidth="1"/>
    <col min="15634" max="15634" width="4" style="288" customWidth="1"/>
    <col min="15635" max="15635" width="1.42578125" style="288" customWidth="1"/>
    <col min="15636" max="15636" width="4" style="288" customWidth="1"/>
    <col min="15637" max="15637" width="1.7109375" style="288" customWidth="1"/>
    <col min="15638" max="15638" width="4.140625" style="288" customWidth="1"/>
    <col min="15639" max="15639" width="0.85546875" style="288" customWidth="1"/>
    <col min="15640" max="15640" width="4.140625" style="288" customWidth="1"/>
    <col min="15641" max="15875" width="5.85546875" style="288"/>
    <col min="15876" max="15876" width="15" style="288" customWidth="1"/>
    <col min="15877" max="15877" width="16.7109375" style="288" customWidth="1"/>
    <col min="15878" max="15888" width="2.28515625" style="288" customWidth="1"/>
    <col min="15889" max="15889" width="18.85546875" style="288" customWidth="1"/>
    <col min="15890" max="15890" width="4" style="288" customWidth="1"/>
    <col min="15891" max="15891" width="1.42578125" style="288" customWidth="1"/>
    <col min="15892" max="15892" width="4" style="288" customWidth="1"/>
    <col min="15893" max="15893" width="1.7109375" style="288" customWidth="1"/>
    <col min="15894" max="15894" width="4.140625" style="288" customWidth="1"/>
    <col min="15895" max="15895" width="0.85546875" style="288" customWidth="1"/>
    <col min="15896" max="15896" width="4.140625" style="288" customWidth="1"/>
    <col min="15897" max="16131" width="5.85546875" style="288"/>
    <col min="16132" max="16132" width="15" style="288" customWidth="1"/>
    <col min="16133" max="16133" width="16.7109375" style="288" customWidth="1"/>
    <col min="16134" max="16144" width="2.28515625" style="288" customWidth="1"/>
    <col min="16145" max="16145" width="18.85546875" style="288" customWidth="1"/>
    <col min="16146" max="16146" width="4" style="288" customWidth="1"/>
    <col min="16147" max="16147" width="1.42578125" style="288" customWidth="1"/>
    <col min="16148" max="16148" width="4" style="288" customWidth="1"/>
    <col min="16149" max="16149" width="1.7109375" style="288" customWidth="1"/>
    <col min="16150" max="16150" width="4.140625" style="288" customWidth="1"/>
    <col min="16151" max="16151" width="0.85546875" style="288" customWidth="1"/>
    <col min="16152" max="16152" width="4.140625" style="288" customWidth="1"/>
    <col min="16153" max="16384" width="5.85546875" style="288"/>
  </cols>
  <sheetData>
    <row r="1" spans="1:30" s="285" customFormat="1">
      <c r="A1" s="281" t="s">
        <v>7</v>
      </c>
      <c r="B1" s="281"/>
      <c r="C1" s="282"/>
      <c r="D1" s="283" t="s">
        <v>13</v>
      </c>
      <c r="E1" s="284"/>
      <c r="Q1" s="282"/>
      <c r="R1" s="282"/>
      <c r="S1" s="282"/>
      <c r="T1" s="282"/>
      <c r="U1" s="282"/>
      <c r="V1" s="282"/>
      <c r="W1" s="282"/>
      <c r="Y1" s="470"/>
      <c r="Z1" s="470"/>
      <c r="AA1" s="470"/>
    </row>
    <row r="2" spans="1:30" s="285" customFormat="1">
      <c r="A2" s="281" t="s">
        <v>82</v>
      </c>
      <c r="B2" s="281"/>
      <c r="C2" s="282"/>
      <c r="D2" s="286" t="str">
        <f>Spielplan!G3</f>
        <v>TSV Calw</v>
      </c>
      <c r="E2" s="284"/>
      <c r="Q2" s="282"/>
      <c r="R2" s="282"/>
      <c r="S2" s="282"/>
      <c r="T2" s="282"/>
      <c r="U2" s="282"/>
      <c r="V2" s="282"/>
      <c r="W2" s="282"/>
      <c r="Y2" s="470"/>
      <c r="Z2" s="470"/>
      <c r="AA2" s="470"/>
    </row>
    <row r="3" spans="1:30" s="285" customFormat="1">
      <c r="A3" s="281"/>
      <c r="B3" s="281"/>
      <c r="C3" s="282"/>
      <c r="D3" s="286" t="str">
        <f>Spielplan!G4</f>
        <v>SpVgg Weil der Stadt</v>
      </c>
      <c r="E3" s="284"/>
      <c r="Q3" s="282"/>
      <c r="R3" s="282"/>
      <c r="S3" s="282"/>
      <c r="T3" s="282"/>
      <c r="U3" s="282"/>
      <c r="V3" s="282"/>
      <c r="W3" s="282"/>
      <c r="Y3" s="470"/>
      <c r="Z3" s="470"/>
      <c r="AA3" s="470"/>
    </row>
    <row r="4" spans="1:30" s="285" customFormat="1">
      <c r="A4" s="281"/>
      <c r="B4" s="281"/>
      <c r="C4" s="282"/>
      <c r="D4" s="286" t="str">
        <f>Spielplan!G5</f>
        <v>TV Stammheim 1</v>
      </c>
      <c r="E4" s="284"/>
      <c r="Q4" s="282"/>
      <c r="R4" s="282"/>
      <c r="S4" s="282"/>
      <c r="T4" s="282"/>
      <c r="U4" s="282"/>
      <c r="V4" s="282"/>
      <c r="W4" s="282"/>
      <c r="Y4" s="470"/>
      <c r="Z4" s="470"/>
      <c r="AA4" s="470"/>
    </row>
    <row r="5" spans="1:30" s="285" customFormat="1">
      <c r="A5" s="281"/>
      <c r="B5" s="281"/>
      <c r="C5" s="282"/>
      <c r="D5" s="286" t="str">
        <f>Spielplan!G6</f>
        <v>TV Stammheim 2</v>
      </c>
      <c r="E5" s="284"/>
      <c r="Q5" s="282"/>
      <c r="R5" s="282"/>
      <c r="S5" s="282"/>
      <c r="T5" s="287"/>
      <c r="U5" s="287"/>
      <c r="V5" s="287"/>
      <c r="W5" s="287"/>
      <c r="Y5" s="468"/>
      <c r="Z5" s="468"/>
      <c r="AA5" s="468"/>
    </row>
    <row r="6" spans="1:30" s="285" customFormat="1">
      <c r="A6" s="281"/>
      <c r="B6" s="281"/>
      <c r="C6" s="282"/>
      <c r="D6" s="286" t="str">
        <f>Spielplan!G7</f>
        <v>NLV Vaihingen 1</v>
      </c>
      <c r="E6" s="284"/>
      <c r="Q6" s="282"/>
      <c r="R6" s="282"/>
      <c r="S6" s="282"/>
      <c r="T6" s="287"/>
      <c r="U6" s="287"/>
      <c r="V6" s="287"/>
      <c r="W6" s="287"/>
      <c r="Y6" s="468"/>
      <c r="Z6" s="468"/>
      <c r="AA6" s="468"/>
    </row>
    <row r="7" spans="1:30" s="285" customFormat="1">
      <c r="A7" s="281"/>
      <c r="B7" s="281"/>
      <c r="C7" s="282"/>
      <c r="D7" s="286" t="str">
        <f>Spielplan!G8</f>
        <v>NLV Vaihingen 2</v>
      </c>
      <c r="E7" s="284"/>
      <c r="Q7" s="282"/>
      <c r="R7" s="282"/>
      <c r="S7" s="282"/>
      <c r="T7" s="287"/>
      <c r="U7" s="287"/>
      <c r="V7" s="287"/>
      <c r="W7" s="287"/>
      <c r="Y7" s="468"/>
      <c r="Z7" s="468"/>
      <c r="AA7" s="468"/>
    </row>
    <row r="8" spans="1:30" s="285" customFormat="1">
      <c r="A8" s="281"/>
      <c r="B8" s="281"/>
      <c r="C8" s="282"/>
      <c r="D8" s="288"/>
      <c r="E8" s="284"/>
      <c r="Q8" s="282"/>
      <c r="R8" s="282"/>
      <c r="S8" s="282"/>
      <c r="T8" s="287"/>
      <c r="U8" s="287"/>
      <c r="V8" s="287"/>
      <c r="W8" s="287"/>
      <c r="Y8" s="468"/>
      <c r="Z8" s="468"/>
      <c r="AA8" s="468"/>
    </row>
    <row r="9" spans="1:30" s="285" customFormat="1">
      <c r="A9" s="281" t="s">
        <v>3</v>
      </c>
      <c r="B9" s="281"/>
      <c r="C9" s="282"/>
      <c r="D9" s="289">
        <f>Spielplan!I10</f>
        <v>43779</v>
      </c>
      <c r="E9" s="284"/>
      <c r="Q9" s="282"/>
      <c r="R9" s="282"/>
      <c r="S9" s="282"/>
      <c r="T9" s="282"/>
      <c r="U9" s="282"/>
      <c r="V9" s="282"/>
      <c r="W9" s="282"/>
      <c r="Y9" s="470"/>
      <c r="Z9" s="470"/>
      <c r="AA9" s="470"/>
    </row>
    <row r="10" spans="1:30" s="285" customFormat="1">
      <c r="A10" s="281" t="s">
        <v>4</v>
      </c>
      <c r="B10" s="281"/>
      <c r="C10" s="282"/>
      <c r="D10" s="290" t="str">
        <f>Spielplan!G10</f>
        <v>Weil der Stadt</v>
      </c>
      <c r="E10" s="284"/>
      <c r="Q10" s="282"/>
      <c r="R10" s="282"/>
      <c r="S10" s="282"/>
      <c r="T10" s="282"/>
      <c r="U10" s="282"/>
      <c r="V10" s="282"/>
      <c r="W10" s="282"/>
      <c r="Y10" s="470"/>
      <c r="Z10" s="470"/>
      <c r="AA10" s="470"/>
    </row>
    <row r="11" spans="1:30" s="285" customFormat="1">
      <c r="A11" s="281" t="s">
        <v>6</v>
      </c>
      <c r="B11" s="281"/>
      <c r="C11" s="282"/>
      <c r="D11" s="290"/>
      <c r="Q11" s="282"/>
      <c r="R11" s="282"/>
      <c r="S11" s="282"/>
      <c r="T11" s="282"/>
      <c r="U11" s="282"/>
      <c r="V11" s="282"/>
      <c r="W11" s="282"/>
      <c r="Y11" s="470"/>
      <c r="Z11" s="470"/>
      <c r="AA11" s="470"/>
      <c r="AB11" s="291"/>
    </row>
    <row r="12" spans="1:30" s="285" customFormat="1">
      <c r="A12" s="281" t="s">
        <v>79</v>
      </c>
      <c r="B12" s="281"/>
      <c r="C12" s="282"/>
      <c r="D12" s="292">
        <f>Spielplan!H10</f>
        <v>0.41666666666666669</v>
      </c>
      <c r="E12" s="284"/>
      <c r="Q12" s="282"/>
      <c r="R12" s="282"/>
      <c r="S12" s="282"/>
      <c r="T12" s="282"/>
      <c r="U12" s="282"/>
      <c r="V12" s="282"/>
      <c r="W12" s="282"/>
      <c r="Y12" s="470"/>
      <c r="Z12" s="470"/>
      <c r="AA12" s="470"/>
      <c r="AB12" s="293"/>
    </row>
    <row r="13" spans="1:30" s="285" customFormat="1">
      <c r="A13" s="281" t="s">
        <v>5</v>
      </c>
      <c r="B13" s="281"/>
      <c r="C13" s="282"/>
      <c r="D13" s="285" t="s">
        <v>102</v>
      </c>
      <c r="E13" s="284"/>
      <c r="Q13" s="282"/>
      <c r="R13" s="282"/>
      <c r="S13" s="282"/>
      <c r="T13" s="282"/>
      <c r="U13" s="282"/>
      <c r="V13" s="282"/>
      <c r="W13" s="282"/>
      <c r="Y13" s="470"/>
      <c r="Z13" s="470"/>
      <c r="AA13" s="470"/>
    </row>
    <row r="14" spans="1:30" s="285" customFormat="1">
      <c r="A14" s="281" t="s">
        <v>88</v>
      </c>
      <c r="B14" s="281"/>
      <c r="C14" s="282"/>
      <c r="E14" s="284"/>
      <c r="Q14" s="282"/>
      <c r="R14" s="282"/>
      <c r="S14" s="282"/>
      <c r="T14" s="282"/>
      <c r="U14" s="282"/>
      <c r="V14" s="282"/>
      <c r="W14" s="282"/>
      <c r="Y14" s="470"/>
      <c r="Z14" s="470"/>
      <c r="AA14" s="470"/>
    </row>
    <row r="15" spans="1:30" s="290" customFormat="1">
      <c r="A15" s="294"/>
      <c r="B15" s="294"/>
      <c r="C15" s="287"/>
      <c r="D15" s="282"/>
      <c r="E15" s="284"/>
      <c r="F15" s="282"/>
      <c r="G15" s="282"/>
      <c r="H15" s="282"/>
      <c r="I15" s="282"/>
      <c r="J15" s="282"/>
      <c r="K15" s="282"/>
      <c r="L15" s="282"/>
      <c r="M15" s="282"/>
      <c r="N15" s="282"/>
      <c r="O15" s="282"/>
      <c r="P15" s="282"/>
      <c r="Q15" s="470"/>
      <c r="R15" s="470"/>
      <c r="S15" s="470"/>
      <c r="T15" s="468"/>
      <c r="U15" s="468"/>
      <c r="V15" s="468"/>
      <c r="W15" s="468"/>
      <c r="Y15" s="468"/>
      <c r="Z15" s="468"/>
      <c r="AA15" s="468"/>
    </row>
    <row r="16" spans="1:30" s="290" customFormat="1">
      <c r="A16" s="295" t="s">
        <v>397</v>
      </c>
      <c r="B16" s="295" t="s">
        <v>398</v>
      </c>
      <c r="C16" s="282" t="s">
        <v>80</v>
      </c>
      <c r="D16" s="282" t="s">
        <v>8</v>
      </c>
      <c r="E16" s="284"/>
      <c r="F16" s="285" t="s">
        <v>9</v>
      </c>
      <c r="G16" s="282"/>
      <c r="H16" s="282"/>
      <c r="I16" s="282"/>
      <c r="J16" s="282"/>
      <c r="K16" s="282"/>
      <c r="L16" s="282"/>
      <c r="M16" s="282"/>
      <c r="N16" s="282"/>
      <c r="O16" s="282"/>
      <c r="P16" s="282" t="s">
        <v>10</v>
      </c>
      <c r="Q16" s="468"/>
      <c r="R16" s="470" t="s">
        <v>99</v>
      </c>
      <c r="S16" s="470"/>
      <c r="T16" s="468"/>
      <c r="U16" s="470"/>
      <c r="V16" s="470" t="s">
        <v>100</v>
      </c>
      <c r="W16" s="470"/>
      <c r="X16" s="282"/>
      <c r="Y16" s="470"/>
      <c r="Z16" s="470" t="s">
        <v>1</v>
      </c>
      <c r="AA16" s="470"/>
      <c r="AD16" s="296">
        <v>1.7361111111111112E-2</v>
      </c>
    </row>
    <row r="17" spans="1:31" s="290" customFormat="1">
      <c r="A17" s="294"/>
      <c r="B17" s="294"/>
      <c r="C17" s="287"/>
      <c r="D17" s="282"/>
      <c r="E17" s="284"/>
      <c r="F17" s="282"/>
      <c r="G17" s="282"/>
      <c r="H17" s="282"/>
      <c r="I17" s="282"/>
      <c r="J17" s="282"/>
      <c r="K17" s="282"/>
      <c r="L17" s="282"/>
      <c r="M17" s="282"/>
      <c r="N17" s="282"/>
      <c r="O17" s="282"/>
      <c r="P17" s="282"/>
      <c r="Q17" s="470"/>
      <c r="R17" s="470"/>
      <c r="S17" s="470"/>
      <c r="T17" s="470"/>
      <c r="U17" s="470"/>
      <c r="V17" s="470"/>
      <c r="W17" s="470"/>
      <c r="Y17" s="470"/>
      <c r="Z17" s="470"/>
      <c r="AA17" s="470"/>
    </row>
    <row r="18" spans="1:31">
      <c r="A18" s="287">
        <f>'VR Gr.A'!A31+1</f>
        <v>11</v>
      </c>
      <c r="B18" s="287">
        <v>1</v>
      </c>
      <c r="C18" s="287">
        <v>1</v>
      </c>
      <c r="D18" s="293" t="str">
        <f>$D$2</f>
        <v>TSV Calw</v>
      </c>
      <c r="E18" s="297" t="s">
        <v>112</v>
      </c>
      <c r="F18" s="484" t="str">
        <f>$D$3</f>
        <v>SpVgg Weil der Stadt</v>
      </c>
      <c r="G18" s="484"/>
      <c r="H18" s="484"/>
      <c r="I18" s="484"/>
      <c r="J18" s="484"/>
      <c r="K18" s="484"/>
      <c r="L18" s="484"/>
      <c r="M18" s="484"/>
      <c r="N18" s="484"/>
      <c r="O18" s="293"/>
      <c r="P18" s="293" t="str">
        <f>$D$6</f>
        <v>NLV Vaihingen 1</v>
      </c>
      <c r="Q18" s="467">
        <v>11</v>
      </c>
      <c r="R18" s="468" t="s">
        <v>2</v>
      </c>
      <c r="S18" s="467">
        <v>3</v>
      </c>
      <c r="T18" s="468"/>
      <c r="U18" s="467">
        <v>11</v>
      </c>
      <c r="V18" s="468" t="s">
        <v>2</v>
      </c>
      <c r="W18" s="467">
        <v>8</v>
      </c>
      <c r="X18" s="469"/>
      <c r="Y18" s="468">
        <f>IF($Q18&gt;$S18,(IF($U18&gt;$W18,2,1)),(IF($U18&gt;$W18,1,0)))</f>
        <v>2</v>
      </c>
      <c r="Z18" s="468" t="s">
        <v>2</v>
      </c>
      <c r="AA18" s="468">
        <f>IF($Q18&lt;$S18,(IF($U18&lt;$W18,2,1)),(IF($U18&lt;$W18,1,0)))</f>
        <v>0</v>
      </c>
      <c r="AC18" s="300">
        <f>$D$9</f>
        <v>43779</v>
      </c>
      <c r="AD18" s="301">
        <f>D12</f>
        <v>0.41666666666666669</v>
      </c>
      <c r="AE18" s="288" t="str">
        <f>$D$10</f>
        <v>Weil der Stadt</v>
      </c>
    </row>
    <row r="19" spans="1:31">
      <c r="A19" s="287">
        <f>A18+1</f>
        <v>12</v>
      </c>
      <c r="B19" s="287">
        <v>2</v>
      </c>
      <c r="C19" s="287">
        <v>1</v>
      </c>
      <c r="D19" s="293" t="str">
        <f>$D$4</f>
        <v>TV Stammheim 1</v>
      </c>
      <c r="E19" s="297" t="s">
        <v>112</v>
      </c>
      <c r="F19" s="484" t="str">
        <f>$D$5</f>
        <v>TV Stammheim 2</v>
      </c>
      <c r="G19" s="484"/>
      <c r="H19" s="484"/>
      <c r="I19" s="484"/>
      <c r="J19" s="484"/>
      <c r="K19" s="484"/>
      <c r="L19" s="484"/>
      <c r="M19" s="484"/>
      <c r="N19" s="484"/>
      <c r="O19" s="293"/>
      <c r="P19" s="293" t="str">
        <f>$D$2</f>
        <v>TSV Calw</v>
      </c>
      <c r="Q19" s="467">
        <v>11</v>
      </c>
      <c r="R19" s="468" t="s">
        <v>2</v>
      </c>
      <c r="S19" s="467">
        <v>2</v>
      </c>
      <c r="T19" s="468"/>
      <c r="U19" s="467">
        <v>11</v>
      </c>
      <c r="V19" s="468" t="s">
        <v>2</v>
      </c>
      <c r="W19" s="467">
        <v>5</v>
      </c>
      <c r="X19" s="469"/>
      <c r="Y19" s="468">
        <f>IF($Q19&gt;$S19,(IF($U19&gt;$W19,2,1)),(IF($U19&gt;$W19,1,0)))</f>
        <v>2</v>
      </c>
      <c r="Z19" s="468" t="s">
        <v>2</v>
      </c>
      <c r="AA19" s="468">
        <f>IF($Q19&lt;$S19,(IF($U19&lt;$W19,2,1)),(IF($U19&lt;$W19,1,0)))</f>
        <v>0</v>
      </c>
      <c r="AC19" s="300">
        <f t="shared" ref="AC19:AC31" si="0">$D$9</f>
        <v>43779</v>
      </c>
      <c r="AD19" s="301">
        <f>AD18+$AD$16</f>
        <v>0.43402777777777779</v>
      </c>
      <c r="AE19" s="288" t="str">
        <f t="shared" ref="AE19:AE31" si="1">$D$10</f>
        <v>Weil der Stadt</v>
      </c>
    </row>
    <row r="20" spans="1:31">
      <c r="A20" s="287"/>
      <c r="B20" s="287"/>
      <c r="D20" s="293"/>
      <c r="F20" s="293"/>
      <c r="G20" s="293"/>
      <c r="H20" s="293"/>
      <c r="I20" s="293"/>
      <c r="J20" s="293"/>
      <c r="K20" s="293"/>
      <c r="L20" s="293"/>
      <c r="M20" s="293"/>
      <c r="N20" s="293"/>
      <c r="O20" s="293"/>
      <c r="P20" s="293"/>
      <c r="Q20" s="468"/>
      <c r="R20" s="468"/>
      <c r="S20" s="468"/>
      <c r="T20" s="468"/>
      <c r="U20" s="468"/>
      <c r="V20" s="468"/>
      <c r="W20" s="468"/>
      <c r="X20" s="469"/>
      <c r="Y20" s="468"/>
      <c r="Z20" s="468"/>
      <c r="AA20" s="468"/>
      <c r="AC20" s="300"/>
    </row>
    <row r="21" spans="1:31">
      <c r="A21" s="287">
        <f>A19+1</f>
        <v>13</v>
      </c>
      <c r="B21" s="287">
        <v>3</v>
      </c>
      <c r="C21" s="287">
        <v>1</v>
      </c>
      <c r="D21" s="293" t="str">
        <f>$D$6</f>
        <v>NLV Vaihingen 1</v>
      </c>
      <c r="E21" s="297" t="s">
        <v>112</v>
      </c>
      <c r="F21" s="484" t="str">
        <f>$D$7</f>
        <v>NLV Vaihingen 2</v>
      </c>
      <c r="G21" s="484"/>
      <c r="H21" s="484"/>
      <c r="I21" s="484"/>
      <c r="J21" s="484"/>
      <c r="K21" s="484"/>
      <c r="L21" s="484"/>
      <c r="M21" s="484"/>
      <c r="N21" s="484"/>
      <c r="O21" s="293"/>
      <c r="P21" s="293" t="str">
        <f>$D$3</f>
        <v>SpVgg Weil der Stadt</v>
      </c>
      <c r="Q21" s="467">
        <v>9</v>
      </c>
      <c r="R21" s="468" t="s">
        <v>2</v>
      </c>
      <c r="S21" s="467">
        <v>11</v>
      </c>
      <c r="T21" s="468"/>
      <c r="U21" s="467">
        <v>10</v>
      </c>
      <c r="V21" s="468" t="s">
        <v>2</v>
      </c>
      <c r="W21" s="467">
        <v>12</v>
      </c>
      <c r="X21" s="469"/>
      <c r="Y21" s="468">
        <f>IF($Q21&gt;$S21,(IF($U21&gt;$W21,2,1)),(IF($U21&gt;$W21,1,0)))</f>
        <v>0</v>
      </c>
      <c r="Z21" s="468" t="s">
        <v>2</v>
      </c>
      <c r="AA21" s="468">
        <f>IF($Q21&lt;$S21,(IF($U21&lt;$W21,2,1)),(IF($U21&lt;$W21,1,0)))</f>
        <v>2</v>
      </c>
      <c r="AC21" s="300">
        <f t="shared" si="0"/>
        <v>43779</v>
      </c>
      <c r="AD21" s="301">
        <f>AD19+$AD$16</f>
        <v>0.4513888888888889</v>
      </c>
      <c r="AE21" s="288" t="str">
        <f t="shared" si="1"/>
        <v>Weil der Stadt</v>
      </c>
    </row>
    <row r="22" spans="1:31">
      <c r="A22" s="287">
        <f t="shared" ref="A22" si="2">A21+1</f>
        <v>14</v>
      </c>
      <c r="B22" s="287">
        <v>4</v>
      </c>
      <c r="C22" s="287">
        <v>1</v>
      </c>
      <c r="D22" s="293" t="str">
        <f>$D$2</f>
        <v>TSV Calw</v>
      </c>
      <c r="E22" s="297" t="s">
        <v>112</v>
      </c>
      <c r="F22" s="484" t="str">
        <f>$D$4</f>
        <v>TV Stammheim 1</v>
      </c>
      <c r="G22" s="484"/>
      <c r="H22" s="484"/>
      <c r="I22" s="484"/>
      <c r="J22" s="484"/>
      <c r="K22" s="484"/>
      <c r="L22" s="484"/>
      <c r="M22" s="484"/>
      <c r="N22" s="484"/>
      <c r="O22" s="293"/>
      <c r="P22" s="293" t="str">
        <f>$D$6</f>
        <v>NLV Vaihingen 1</v>
      </c>
      <c r="Q22" s="467">
        <v>8</v>
      </c>
      <c r="R22" s="468" t="s">
        <v>2</v>
      </c>
      <c r="S22" s="467">
        <v>11</v>
      </c>
      <c r="T22" s="468"/>
      <c r="U22" s="467">
        <v>7</v>
      </c>
      <c r="V22" s="468" t="s">
        <v>2</v>
      </c>
      <c r="W22" s="467">
        <v>11</v>
      </c>
      <c r="X22" s="469"/>
      <c r="Y22" s="468">
        <f>IF($Q22&gt;$S22,(IF($U22&gt;$W22,2,1)),(IF($U22&gt;$W22,1,0)))</f>
        <v>0</v>
      </c>
      <c r="Z22" s="468" t="s">
        <v>2</v>
      </c>
      <c r="AA22" s="468">
        <f>IF($Q22&lt;$S22,(IF($U22&lt;$W22,2,1)),(IF($U22&lt;$W22,1,0)))</f>
        <v>2</v>
      </c>
      <c r="AC22" s="300">
        <f t="shared" si="0"/>
        <v>43779</v>
      </c>
      <c r="AD22" s="301">
        <f>AD21+$AD$16</f>
        <v>0.46875</v>
      </c>
      <c r="AE22" s="288" t="str">
        <f t="shared" si="1"/>
        <v>Weil der Stadt</v>
      </c>
    </row>
    <row r="23" spans="1:31">
      <c r="A23" s="287"/>
      <c r="B23" s="287"/>
      <c r="D23" s="293"/>
      <c r="F23" s="293"/>
      <c r="G23" s="293"/>
      <c r="H23" s="293"/>
      <c r="I23" s="293"/>
      <c r="J23" s="293"/>
      <c r="K23" s="293"/>
      <c r="L23" s="293"/>
      <c r="M23" s="293"/>
      <c r="N23" s="293"/>
      <c r="O23" s="293"/>
      <c r="P23" s="293"/>
      <c r="Q23" s="468"/>
      <c r="R23" s="468"/>
      <c r="S23" s="468"/>
      <c r="T23" s="468"/>
      <c r="U23" s="468"/>
      <c r="V23" s="468"/>
      <c r="W23" s="468"/>
      <c r="X23" s="469"/>
      <c r="Y23" s="468"/>
      <c r="Z23" s="468"/>
      <c r="AA23" s="468"/>
      <c r="AC23" s="300"/>
    </row>
    <row r="24" spans="1:31">
      <c r="A24" s="287">
        <f t="shared" ref="A24" si="3">A22+1</f>
        <v>15</v>
      </c>
      <c r="B24" s="287">
        <v>5</v>
      </c>
      <c r="C24" s="287">
        <v>1</v>
      </c>
      <c r="D24" s="293" t="str">
        <f>$D$3</f>
        <v>SpVgg Weil der Stadt</v>
      </c>
      <c r="E24" s="297" t="s">
        <v>112</v>
      </c>
      <c r="F24" s="484" t="str">
        <f>$D$5</f>
        <v>TV Stammheim 2</v>
      </c>
      <c r="G24" s="484"/>
      <c r="H24" s="484"/>
      <c r="I24" s="484"/>
      <c r="J24" s="484"/>
      <c r="K24" s="484"/>
      <c r="L24" s="484"/>
      <c r="M24" s="484"/>
      <c r="N24" s="484"/>
      <c r="O24" s="293"/>
      <c r="P24" s="293" t="str">
        <f>$D$2</f>
        <v>TSV Calw</v>
      </c>
      <c r="Q24" s="467">
        <v>2</v>
      </c>
      <c r="R24" s="468" t="s">
        <v>2</v>
      </c>
      <c r="S24" s="467">
        <v>11</v>
      </c>
      <c r="T24" s="468"/>
      <c r="U24" s="467">
        <v>3</v>
      </c>
      <c r="V24" s="468" t="s">
        <v>2</v>
      </c>
      <c r="W24" s="467">
        <v>11</v>
      </c>
      <c r="X24" s="469"/>
      <c r="Y24" s="468">
        <f>IF($Q24&gt;$S24,(IF($U24&gt;$W24,2,1)),(IF($U24&gt;$W24,1,0)))</f>
        <v>0</v>
      </c>
      <c r="Z24" s="468" t="s">
        <v>2</v>
      </c>
      <c r="AA24" s="468">
        <f>IF($Q24&lt;$S24,(IF($U24&lt;$W24,2,1)),(IF($U24&lt;$W24,1,0)))</f>
        <v>2</v>
      </c>
      <c r="AC24" s="300">
        <f t="shared" si="0"/>
        <v>43779</v>
      </c>
      <c r="AD24" s="301">
        <f>AD22+$AD$16</f>
        <v>0.4861111111111111</v>
      </c>
      <c r="AE24" s="288" t="str">
        <f t="shared" si="1"/>
        <v>Weil der Stadt</v>
      </c>
    </row>
    <row r="25" spans="1:31">
      <c r="A25" s="287">
        <f t="shared" ref="A25" si="4">A24+1</f>
        <v>16</v>
      </c>
      <c r="B25" s="287">
        <v>6</v>
      </c>
      <c r="C25" s="287">
        <v>1</v>
      </c>
      <c r="D25" s="293" t="str">
        <f>$D$4</f>
        <v>TV Stammheim 1</v>
      </c>
      <c r="E25" s="297" t="s">
        <v>112</v>
      </c>
      <c r="F25" s="484" t="str">
        <f>$D$7</f>
        <v>NLV Vaihingen 2</v>
      </c>
      <c r="G25" s="484"/>
      <c r="H25" s="484"/>
      <c r="I25" s="484"/>
      <c r="J25" s="484"/>
      <c r="K25" s="484"/>
      <c r="L25" s="484"/>
      <c r="M25" s="484"/>
      <c r="N25" s="484"/>
      <c r="O25" s="293"/>
      <c r="P25" s="293" t="str">
        <f>$D$5</f>
        <v>TV Stammheim 2</v>
      </c>
      <c r="Q25" s="467">
        <v>11</v>
      </c>
      <c r="R25" s="468" t="s">
        <v>2</v>
      </c>
      <c r="S25" s="467">
        <v>1</v>
      </c>
      <c r="T25" s="468"/>
      <c r="U25" s="467">
        <v>11</v>
      </c>
      <c r="V25" s="468" t="s">
        <v>2</v>
      </c>
      <c r="W25" s="467">
        <v>5</v>
      </c>
      <c r="X25" s="469"/>
      <c r="Y25" s="468">
        <f>IF($Q25&gt;$S25,(IF($U25&gt;$W25,2,1)),(IF($U25&gt;$W25,1,0)))</f>
        <v>2</v>
      </c>
      <c r="Z25" s="468" t="s">
        <v>2</v>
      </c>
      <c r="AA25" s="468">
        <f>IF($Q25&lt;$S25,(IF($U25&lt;$W25,2,1)),(IF($U25&lt;$W25,1,0)))</f>
        <v>0</v>
      </c>
      <c r="AC25" s="300">
        <f t="shared" si="0"/>
        <v>43779</v>
      </c>
      <c r="AD25" s="301">
        <f>AD24+$AD$16</f>
        <v>0.50347222222222221</v>
      </c>
      <c r="AE25" s="288" t="str">
        <f t="shared" si="1"/>
        <v>Weil der Stadt</v>
      </c>
    </row>
    <row r="26" spans="1:31">
      <c r="A26" s="287"/>
      <c r="B26" s="287"/>
      <c r="F26" s="293"/>
      <c r="G26" s="293"/>
      <c r="H26" s="293"/>
      <c r="I26" s="293"/>
      <c r="J26" s="293"/>
      <c r="K26" s="293"/>
      <c r="L26" s="293"/>
      <c r="M26" s="293"/>
      <c r="N26" s="293"/>
      <c r="Q26" s="468"/>
      <c r="R26" s="468"/>
      <c r="S26" s="468"/>
      <c r="T26" s="468"/>
      <c r="U26" s="468"/>
      <c r="V26" s="468"/>
      <c r="W26" s="468"/>
      <c r="X26" s="469"/>
      <c r="Y26" s="468"/>
      <c r="Z26" s="468"/>
      <c r="AA26" s="468"/>
      <c r="AC26" s="300"/>
    </row>
    <row r="27" spans="1:31">
      <c r="A27" s="287">
        <f t="shared" ref="A27" si="5">A25+1</f>
        <v>17</v>
      </c>
      <c r="B27" s="287">
        <v>7</v>
      </c>
      <c r="C27" s="287">
        <v>1</v>
      </c>
      <c r="D27" s="293" t="str">
        <f>$D$3</f>
        <v>SpVgg Weil der Stadt</v>
      </c>
      <c r="E27" s="297" t="s">
        <v>112</v>
      </c>
      <c r="F27" s="484" t="str">
        <f>$D$6</f>
        <v>NLV Vaihingen 1</v>
      </c>
      <c r="G27" s="484"/>
      <c r="H27" s="484"/>
      <c r="I27" s="484"/>
      <c r="J27" s="484"/>
      <c r="K27" s="484"/>
      <c r="L27" s="484"/>
      <c r="M27" s="484"/>
      <c r="N27" s="484"/>
      <c r="O27" s="293"/>
      <c r="P27" s="293" t="str">
        <f>$D$7</f>
        <v>NLV Vaihingen 2</v>
      </c>
      <c r="Q27" s="467">
        <v>9</v>
      </c>
      <c r="R27" s="468" t="s">
        <v>2</v>
      </c>
      <c r="S27" s="467">
        <v>11</v>
      </c>
      <c r="T27" s="470"/>
      <c r="U27" s="467">
        <v>11</v>
      </c>
      <c r="V27" s="468" t="s">
        <v>2</v>
      </c>
      <c r="W27" s="467">
        <v>6</v>
      </c>
      <c r="X27" s="469"/>
      <c r="Y27" s="468">
        <f>IF($Q27&gt;$S27,(IF($U27&gt;$W27,2,1)),(IF($U27&gt;$W27,1,0)))</f>
        <v>1</v>
      </c>
      <c r="Z27" s="468" t="s">
        <v>2</v>
      </c>
      <c r="AA27" s="468">
        <f>IF($Q27&lt;$S27,(IF($U27&lt;$W27,2,1)),(IF($U27&lt;$W27,1,0)))</f>
        <v>1</v>
      </c>
      <c r="AC27" s="300">
        <f t="shared" si="0"/>
        <v>43779</v>
      </c>
      <c r="AD27" s="301">
        <f>AD25+$AD$16</f>
        <v>0.52083333333333337</v>
      </c>
      <c r="AE27" s="288" t="str">
        <f t="shared" si="1"/>
        <v>Weil der Stadt</v>
      </c>
    </row>
    <row r="28" spans="1:31">
      <c r="A28" s="287">
        <f t="shared" ref="A28" si="6">A27+1</f>
        <v>18</v>
      </c>
      <c r="B28" s="287">
        <v>8</v>
      </c>
      <c r="C28" s="287">
        <v>1</v>
      </c>
      <c r="D28" s="293" t="str">
        <f>$D$2</f>
        <v>TSV Calw</v>
      </c>
      <c r="E28" s="297" t="s">
        <v>112</v>
      </c>
      <c r="F28" s="484" t="str">
        <f>$D$5</f>
        <v>TV Stammheim 2</v>
      </c>
      <c r="G28" s="484"/>
      <c r="H28" s="484"/>
      <c r="I28" s="484"/>
      <c r="J28" s="484"/>
      <c r="K28" s="484"/>
      <c r="L28" s="484"/>
      <c r="M28" s="484"/>
      <c r="N28" s="484"/>
      <c r="O28" s="293"/>
      <c r="P28" s="293" t="str">
        <f>$D$4</f>
        <v>TV Stammheim 1</v>
      </c>
      <c r="Q28" s="467">
        <v>11</v>
      </c>
      <c r="R28" s="468" t="s">
        <v>2</v>
      </c>
      <c r="S28" s="467">
        <v>7</v>
      </c>
      <c r="T28" s="468"/>
      <c r="U28" s="467">
        <v>6</v>
      </c>
      <c r="V28" s="468" t="s">
        <v>2</v>
      </c>
      <c r="W28" s="467">
        <v>11</v>
      </c>
      <c r="X28" s="469"/>
      <c r="Y28" s="468">
        <f>IF($Q28&gt;$S28,(IF($U28&gt;$W28,2,1)),(IF($U28&gt;$W28,1,0)))</f>
        <v>1</v>
      </c>
      <c r="Z28" s="468" t="s">
        <v>2</v>
      </c>
      <c r="AA28" s="468">
        <f>IF($Q28&lt;$S28,(IF($U28&lt;$W28,2,1)),(IF($U28&lt;$W28,1,0)))</f>
        <v>1</v>
      </c>
      <c r="AC28" s="300">
        <f t="shared" si="0"/>
        <v>43779</v>
      </c>
      <c r="AD28" s="301">
        <f>AD27+$AD$16</f>
        <v>0.53819444444444453</v>
      </c>
      <c r="AE28" s="288" t="str">
        <f t="shared" si="1"/>
        <v>Weil der Stadt</v>
      </c>
    </row>
    <row r="29" spans="1:31">
      <c r="A29" s="287"/>
      <c r="B29" s="287"/>
      <c r="D29" s="293"/>
      <c r="F29" s="293"/>
      <c r="G29" s="293"/>
      <c r="H29" s="293"/>
      <c r="I29" s="293"/>
      <c r="J29" s="293"/>
      <c r="K29" s="293"/>
      <c r="L29" s="293"/>
      <c r="M29" s="293"/>
      <c r="N29" s="293"/>
      <c r="O29" s="293"/>
      <c r="P29" s="293"/>
      <c r="Q29" s="468"/>
      <c r="R29" s="468"/>
      <c r="S29" s="468"/>
      <c r="T29" s="468"/>
      <c r="U29" s="468"/>
      <c r="V29" s="468"/>
      <c r="W29" s="468"/>
      <c r="X29" s="469"/>
      <c r="Y29" s="468"/>
      <c r="Z29" s="468"/>
      <c r="AA29" s="468"/>
      <c r="AC29" s="300"/>
    </row>
    <row r="30" spans="1:31">
      <c r="A30" s="287">
        <f t="shared" ref="A30" si="7">A28+1</f>
        <v>19</v>
      </c>
      <c r="B30" s="287">
        <v>9</v>
      </c>
      <c r="C30" s="287">
        <v>1</v>
      </c>
      <c r="D30" s="293" t="str">
        <f>$D$3</f>
        <v>SpVgg Weil der Stadt</v>
      </c>
      <c r="E30" s="297" t="s">
        <v>112</v>
      </c>
      <c r="F30" s="484" t="str">
        <f>$D$7</f>
        <v>NLV Vaihingen 2</v>
      </c>
      <c r="G30" s="484"/>
      <c r="H30" s="484"/>
      <c r="I30" s="484"/>
      <c r="J30" s="484"/>
      <c r="K30" s="484"/>
      <c r="L30" s="484"/>
      <c r="M30" s="484"/>
      <c r="N30" s="484"/>
      <c r="O30" s="293"/>
      <c r="P30" s="293" t="str">
        <f>$D$5</f>
        <v>TV Stammheim 2</v>
      </c>
      <c r="Q30" s="467">
        <v>11</v>
      </c>
      <c r="R30" s="468" t="s">
        <v>2</v>
      </c>
      <c r="S30" s="467">
        <v>6</v>
      </c>
      <c r="T30" s="468"/>
      <c r="U30" s="467">
        <v>15</v>
      </c>
      <c r="V30" s="468" t="s">
        <v>2</v>
      </c>
      <c r="W30" s="467">
        <v>14</v>
      </c>
      <c r="X30" s="469"/>
      <c r="Y30" s="468">
        <f>IF($Q30&gt;$S30,(IF($U30&gt;$W30,2,1)),(IF($U30&gt;$W30,1,0)))</f>
        <v>2</v>
      </c>
      <c r="Z30" s="468" t="s">
        <v>2</v>
      </c>
      <c r="AA30" s="468">
        <f>IF($Q30&lt;$S30,(IF($U30&lt;$W30,2,1)),(IF($U30&lt;$W30,1,0)))</f>
        <v>0</v>
      </c>
      <c r="AC30" s="300">
        <f t="shared" si="0"/>
        <v>43779</v>
      </c>
      <c r="AD30" s="301">
        <f>AD28+$AD$16</f>
        <v>0.55555555555555569</v>
      </c>
      <c r="AE30" s="288" t="str">
        <f t="shared" si="1"/>
        <v>Weil der Stadt</v>
      </c>
    </row>
    <row r="31" spans="1:31" s="287" customFormat="1">
      <c r="A31" s="287">
        <f t="shared" ref="A31" si="8">A30+1</f>
        <v>20</v>
      </c>
      <c r="B31" s="287">
        <v>10</v>
      </c>
      <c r="C31" s="287">
        <v>1</v>
      </c>
      <c r="D31" s="293" t="str">
        <f>$D$4</f>
        <v>TV Stammheim 1</v>
      </c>
      <c r="E31" s="297" t="s">
        <v>112</v>
      </c>
      <c r="F31" s="484" t="str">
        <f>$D$6</f>
        <v>NLV Vaihingen 1</v>
      </c>
      <c r="G31" s="484"/>
      <c r="H31" s="484"/>
      <c r="I31" s="484"/>
      <c r="J31" s="484"/>
      <c r="K31" s="484"/>
      <c r="L31" s="484"/>
      <c r="M31" s="484"/>
      <c r="N31" s="484"/>
      <c r="O31" s="293"/>
      <c r="P31" s="293" t="str">
        <f>$D$3</f>
        <v>SpVgg Weil der Stadt</v>
      </c>
      <c r="Q31" s="467">
        <v>11</v>
      </c>
      <c r="R31" s="468" t="s">
        <v>2</v>
      </c>
      <c r="S31" s="467">
        <v>7</v>
      </c>
      <c r="T31" s="468"/>
      <c r="U31" s="467">
        <v>11</v>
      </c>
      <c r="V31" s="468" t="s">
        <v>2</v>
      </c>
      <c r="W31" s="467">
        <v>2</v>
      </c>
      <c r="X31" s="468"/>
      <c r="Y31" s="468">
        <f>IF($Q31&gt;$S31,(IF($U31&gt;$W31,2,1)),(IF($U31&gt;$W31,1,0)))</f>
        <v>2</v>
      </c>
      <c r="Z31" s="468" t="s">
        <v>2</v>
      </c>
      <c r="AA31" s="468">
        <f>IF($Q31&lt;$S31,(IF($U31&lt;$W31,2,1)),(IF($U31&lt;$W31,1,0)))</f>
        <v>0</v>
      </c>
      <c r="AC31" s="300">
        <f t="shared" si="0"/>
        <v>43779</v>
      </c>
      <c r="AD31" s="301">
        <f>AD30+$AD$16</f>
        <v>0.57291666666666685</v>
      </c>
      <c r="AE31" s="288" t="str">
        <f t="shared" si="1"/>
        <v>Weil der Stadt</v>
      </c>
    </row>
    <row r="32" spans="1:31" s="451" customFormat="1">
      <c r="D32" s="450"/>
      <c r="E32" s="297"/>
      <c r="F32" s="450"/>
      <c r="G32" s="450"/>
      <c r="H32" s="450"/>
      <c r="I32" s="450"/>
      <c r="J32" s="450"/>
      <c r="K32" s="450"/>
      <c r="L32" s="450"/>
      <c r="M32" s="450"/>
      <c r="N32" s="450"/>
      <c r="O32" s="450"/>
      <c r="P32" s="450"/>
      <c r="Q32" s="467"/>
      <c r="R32" s="468"/>
      <c r="S32" s="467"/>
      <c r="T32" s="468"/>
      <c r="U32" s="467"/>
      <c r="V32" s="468"/>
      <c r="W32" s="467"/>
      <c r="X32" s="468"/>
      <c r="Y32" s="468"/>
      <c r="Z32" s="468"/>
      <c r="AA32" s="468"/>
      <c r="AC32" s="300"/>
      <c r="AD32" s="301"/>
      <c r="AE32" s="288"/>
    </row>
    <row r="33" spans="1:31" s="451" customFormat="1">
      <c r="D33" s="450"/>
      <c r="E33" s="297"/>
      <c r="F33" s="450"/>
      <c r="G33" s="450"/>
      <c r="H33" s="450"/>
      <c r="I33" s="450"/>
      <c r="J33" s="450"/>
      <c r="K33" s="450"/>
      <c r="L33" s="450"/>
      <c r="M33" s="450"/>
      <c r="N33" s="450"/>
      <c r="O33" s="450"/>
      <c r="P33" s="450"/>
      <c r="Q33" s="467"/>
      <c r="R33" s="468"/>
      <c r="S33" s="467"/>
      <c r="T33" s="468"/>
      <c r="U33" s="467"/>
      <c r="V33" s="468"/>
      <c r="W33" s="467"/>
      <c r="X33" s="468"/>
      <c r="Y33" s="468"/>
      <c r="Z33" s="468"/>
      <c r="AA33" s="468"/>
      <c r="AC33" s="300"/>
      <c r="AD33" s="301"/>
      <c r="AE33" s="288"/>
    </row>
    <row r="34" spans="1:31" s="451" customFormat="1">
      <c r="D34" s="450"/>
      <c r="E34" s="297"/>
      <c r="F34" s="450"/>
      <c r="G34" s="450"/>
      <c r="H34" s="450"/>
      <c r="I34" s="450"/>
      <c r="J34" s="450"/>
      <c r="K34" s="450"/>
      <c r="L34" s="450"/>
      <c r="M34" s="450"/>
      <c r="N34" s="450"/>
      <c r="O34" s="450"/>
      <c r="P34" s="450"/>
      <c r="Q34" s="467"/>
      <c r="R34" s="468"/>
      <c r="S34" s="467"/>
      <c r="T34" s="468"/>
      <c r="U34" s="467"/>
      <c r="V34" s="468"/>
      <c r="W34" s="467"/>
      <c r="X34" s="468"/>
      <c r="Y34" s="468"/>
      <c r="Z34" s="468"/>
      <c r="AA34" s="468"/>
      <c r="AC34" s="300"/>
      <c r="AD34" s="301"/>
      <c r="AE34" s="288"/>
    </row>
    <row r="35" spans="1:31" s="285" customFormat="1">
      <c r="A35" s="281" t="s">
        <v>3</v>
      </c>
      <c r="B35" s="281"/>
      <c r="C35" s="282"/>
      <c r="D35" s="289">
        <f>Spielplan!I11</f>
        <v>43786</v>
      </c>
      <c r="E35" s="284"/>
      <c r="Q35" s="470"/>
      <c r="R35" s="470"/>
      <c r="S35" s="470"/>
      <c r="T35" s="470"/>
      <c r="U35" s="470"/>
      <c r="V35" s="470"/>
      <c r="W35" s="470"/>
      <c r="X35" s="471"/>
      <c r="Y35" s="468"/>
      <c r="Z35" s="470"/>
      <c r="AA35" s="468"/>
      <c r="AD35" s="287"/>
    </row>
    <row r="36" spans="1:31" s="285" customFormat="1">
      <c r="A36" s="281" t="s">
        <v>4</v>
      </c>
      <c r="B36" s="281"/>
      <c r="C36" s="282"/>
      <c r="D36" s="290" t="str">
        <f>Spielplan!G11</f>
        <v>Calw-Wimberg (BSZ)</v>
      </c>
      <c r="E36" s="303"/>
      <c r="Q36" s="470"/>
      <c r="R36" s="470"/>
      <c r="S36" s="470"/>
      <c r="T36" s="470"/>
      <c r="U36" s="470"/>
      <c r="V36" s="470"/>
      <c r="W36" s="470"/>
      <c r="X36" s="471"/>
      <c r="Y36" s="468"/>
      <c r="Z36" s="470"/>
      <c r="AA36" s="468"/>
      <c r="AD36" s="301"/>
    </row>
    <row r="37" spans="1:31" s="285" customFormat="1">
      <c r="A37" s="281" t="s">
        <v>6</v>
      </c>
      <c r="B37" s="281"/>
      <c r="C37" s="282"/>
      <c r="D37" s="290"/>
      <c r="P37" s="304"/>
      <c r="Q37" s="472"/>
      <c r="R37" s="470"/>
      <c r="S37" s="470"/>
      <c r="T37" s="470"/>
      <c r="U37" s="470"/>
      <c r="V37" s="470"/>
      <c r="W37" s="470"/>
      <c r="X37" s="471"/>
      <c r="Y37" s="468"/>
      <c r="Z37" s="470"/>
      <c r="AA37" s="468"/>
      <c r="AD37" s="301"/>
    </row>
    <row r="38" spans="1:31" s="285" customFormat="1">
      <c r="A38" s="281" t="s">
        <v>79</v>
      </c>
      <c r="B38" s="281"/>
      <c r="C38" s="282"/>
      <c r="D38" s="292">
        <f>Spielplan!H11</f>
        <v>0.41666666666666669</v>
      </c>
      <c r="E38" s="284"/>
      <c r="Q38" s="470"/>
      <c r="R38" s="470"/>
      <c r="S38" s="470"/>
      <c r="T38" s="470"/>
      <c r="U38" s="470"/>
      <c r="V38" s="470"/>
      <c r="W38" s="470"/>
      <c r="X38" s="471"/>
      <c r="Y38" s="468"/>
      <c r="Z38" s="470"/>
      <c r="AA38" s="468"/>
    </row>
    <row r="39" spans="1:31" s="285" customFormat="1">
      <c r="A39" s="281" t="s">
        <v>5</v>
      </c>
      <c r="B39" s="281"/>
      <c r="C39" s="282"/>
      <c r="D39" s="285" t="s">
        <v>102</v>
      </c>
      <c r="E39" s="284"/>
      <c r="Q39" s="470"/>
      <c r="R39" s="470"/>
      <c r="S39" s="470"/>
      <c r="T39" s="470"/>
      <c r="U39" s="470"/>
      <c r="V39" s="470"/>
      <c r="W39" s="470"/>
      <c r="X39" s="471"/>
      <c r="Y39" s="468"/>
      <c r="Z39" s="470"/>
      <c r="AA39" s="468"/>
      <c r="AD39" s="301"/>
    </row>
    <row r="40" spans="1:31" s="290" customFormat="1">
      <c r="A40" s="281" t="s">
        <v>88</v>
      </c>
      <c r="B40" s="281"/>
      <c r="C40" s="282"/>
      <c r="D40" s="282"/>
      <c r="E40" s="284"/>
      <c r="F40" s="282"/>
      <c r="G40" s="282"/>
      <c r="H40" s="282"/>
      <c r="I40" s="282"/>
      <c r="J40" s="282"/>
      <c r="K40" s="282"/>
      <c r="L40" s="282"/>
      <c r="M40" s="282"/>
      <c r="N40" s="282"/>
      <c r="O40" s="282"/>
      <c r="P40" s="282"/>
      <c r="Q40" s="468"/>
      <c r="R40" s="470"/>
      <c r="S40" s="470"/>
      <c r="T40" s="468"/>
      <c r="U40" s="468"/>
      <c r="V40" s="468"/>
      <c r="W40" s="468"/>
      <c r="X40" s="473"/>
      <c r="Y40" s="468"/>
      <c r="Z40" s="468"/>
      <c r="AA40" s="468"/>
      <c r="AD40" s="301"/>
    </row>
    <row r="41" spans="1:31" s="290" customFormat="1">
      <c r="A41" s="281"/>
      <c r="B41" s="281"/>
      <c r="C41" s="282"/>
      <c r="D41" s="282"/>
      <c r="E41" s="284"/>
      <c r="F41" s="282"/>
      <c r="G41" s="282"/>
      <c r="H41" s="282"/>
      <c r="I41" s="282"/>
      <c r="J41" s="282"/>
      <c r="K41" s="282"/>
      <c r="L41" s="282"/>
      <c r="M41" s="282"/>
      <c r="N41" s="282"/>
      <c r="O41" s="282"/>
      <c r="P41" s="282"/>
      <c r="Q41" s="468"/>
      <c r="R41" s="470"/>
      <c r="S41" s="470"/>
      <c r="T41" s="468"/>
      <c r="U41" s="468"/>
      <c r="V41" s="468"/>
      <c r="W41" s="468"/>
      <c r="X41" s="473"/>
      <c r="Y41" s="468"/>
      <c r="Z41" s="468"/>
      <c r="AA41" s="468"/>
      <c r="AD41" s="285"/>
    </row>
    <row r="42" spans="1:31" s="290" customFormat="1">
      <c r="A42" s="295" t="s">
        <v>397</v>
      </c>
      <c r="B42" s="295" t="s">
        <v>398</v>
      </c>
      <c r="C42" s="282" t="s">
        <v>80</v>
      </c>
      <c r="D42" s="282" t="s">
        <v>8</v>
      </c>
      <c r="E42" s="284"/>
      <c r="F42" s="285" t="s">
        <v>9</v>
      </c>
      <c r="G42" s="282"/>
      <c r="H42" s="282"/>
      <c r="I42" s="282"/>
      <c r="J42" s="282"/>
      <c r="K42" s="282"/>
      <c r="L42" s="282"/>
      <c r="M42" s="282"/>
      <c r="N42" s="282"/>
      <c r="O42" s="282"/>
      <c r="P42" s="282" t="s">
        <v>10</v>
      </c>
      <c r="Q42" s="468"/>
      <c r="R42" s="470" t="s">
        <v>99</v>
      </c>
      <c r="S42" s="470"/>
      <c r="T42" s="468"/>
      <c r="U42" s="470"/>
      <c r="V42" s="470" t="s">
        <v>100</v>
      </c>
      <c r="W42" s="470"/>
      <c r="X42" s="470"/>
      <c r="Y42" s="468"/>
      <c r="Z42" s="470" t="s">
        <v>1</v>
      </c>
      <c r="AA42" s="468"/>
      <c r="AD42" s="296">
        <v>1.7361111111111112E-2</v>
      </c>
    </row>
    <row r="43" spans="1:31" s="290" customFormat="1">
      <c r="A43" s="294"/>
      <c r="B43" s="294"/>
      <c r="C43" s="287"/>
      <c r="D43" s="282"/>
      <c r="E43" s="284"/>
      <c r="F43" s="282"/>
      <c r="G43" s="282"/>
      <c r="H43" s="282"/>
      <c r="I43" s="282"/>
      <c r="J43" s="282"/>
      <c r="K43" s="282"/>
      <c r="L43" s="282"/>
      <c r="M43" s="282"/>
      <c r="N43" s="282"/>
      <c r="O43" s="282"/>
      <c r="P43" s="282"/>
      <c r="Q43" s="470"/>
      <c r="R43" s="470"/>
      <c r="S43" s="470"/>
      <c r="T43" s="470"/>
      <c r="U43" s="470"/>
      <c r="V43" s="470"/>
      <c r="W43" s="470"/>
      <c r="X43" s="473"/>
      <c r="Y43" s="468"/>
      <c r="Z43" s="470"/>
      <c r="AA43" s="468"/>
    </row>
    <row r="44" spans="1:31">
      <c r="A44" s="287">
        <f>'VR Gr.A'!A57+1</f>
        <v>41</v>
      </c>
      <c r="B44" s="287">
        <v>1</v>
      </c>
      <c r="C44" s="287">
        <v>1</v>
      </c>
      <c r="D44" s="293" t="str">
        <f>$D$2</f>
        <v>TSV Calw</v>
      </c>
      <c r="E44" s="297" t="s">
        <v>112</v>
      </c>
      <c r="F44" s="484" t="str">
        <f>$D$7</f>
        <v>NLV Vaihingen 2</v>
      </c>
      <c r="G44" s="484"/>
      <c r="H44" s="484"/>
      <c r="I44" s="484"/>
      <c r="J44" s="484"/>
      <c r="K44" s="484"/>
      <c r="L44" s="484"/>
      <c r="M44" s="484"/>
      <c r="N44" s="484"/>
      <c r="O44" s="293"/>
      <c r="P44" s="293" t="str">
        <f>$D$4</f>
        <v>TV Stammheim 1</v>
      </c>
      <c r="Q44" s="467">
        <v>11</v>
      </c>
      <c r="R44" s="468" t="s">
        <v>2</v>
      </c>
      <c r="S44" s="467">
        <v>6</v>
      </c>
      <c r="T44" s="468"/>
      <c r="U44" s="467">
        <v>11</v>
      </c>
      <c r="V44" s="468" t="s">
        <v>2</v>
      </c>
      <c r="W44" s="467">
        <v>7</v>
      </c>
      <c r="X44" s="469"/>
      <c r="Y44" s="468">
        <f>IF($Q44&gt;$S44,(IF($U44&gt;$W44,2,1)),(IF($U44&gt;$W44,1,0)))</f>
        <v>2</v>
      </c>
      <c r="Z44" s="468" t="s">
        <v>2</v>
      </c>
      <c r="AA44" s="468">
        <f>IF($Q44&lt;$S44,(IF($U44&lt;$W44,2,1)),(IF($U44&lt;$W44,1,0)))</f>
        <v>0</v>
      </c>
      <c r="AC44" s="300">
        <f>$D$35</f>
        <v>43786</v>
      </c>
      <c r="AD44" s="301">
        <f>D38</f>
        <v>0.41666666666666669</v>
      </c>
      <c r="AE44" s="288" t="str">
        <f>$D$36</f>
        <v>Calw-Wimberg (BSZ)</v>
      </c>
    </row>
    <row r="45" spans="1:31">
      <c r="A45" s="287">
        <f>A44+1</f>
        <v>42</v>
      </c>
      <c r="B45" s="287">
        <v>2</v>
      </c>
      <c r="C45" s="287">
        <v>1</v>
      </c>
      <c r="D45" s="293" t="str">
        <f>$D$5</f>
        <v>TV Stammheim 2</v>
      </c>
      <c r="E45" s="297" t="s">
        <v>112</v>
      </c>
      <c r="F45" s="484" t="str">
        <f>$D$6</f>
        <v>NLV Vaihingen 1</v>
      </c>
      <c r="G45" s="484"/>
      <c r="H45" s="484"/>
      <c r="I45" s="484"/>
      <c r="J45" s="484"/>
      <c r="K45" s="484"/>
      <c r="L45" s="484"/>
      <c r="M45" s="484"/>
      <c r="N45" s="484"/>
      <c r="O45" s="293"/>
      <c r="P45" s="293" t="str">
        <f>$D$7</f>
        <v>NLV Vaihingen 2</v>
      </c>
      <c r="Q45" s="467">
        <v>11</v>
      </c>
      <c r="R45" s="468" t="s">
        <v>2</v>
      </c>
      <c r="S45" s="467">
        <v>4</v>
      </c>
      <c r="T45" s="468"/>
      <c r="U45" s="467">
        <v>11</v>
      </c>
      <c r="V45" s="468" t="s">
        <v>2</v>
      </c>
      <c r="W45" s="467">
        <v>7</v>
      </c>
      <c r="X45" s="469"/>
      <c r="Y45" s="468">
        <f>IF($Q45&gt;$S45,(IF($U45&gt;$W45,2,1)),(IF($U45&gt;$W45,1,0)))</f>
        <v>2</v>
      </c>
      <c r="Z45" s="468" t="s">
        <v>2</v>
      </c>
      <c r="AA45" s="468">
        <f>IF($Q45&lt;$S45,(IF($U45&lt;$W45,2,1)),(IF($U45&lt;$W45,1,0)))</f>
        <v>0</v>
      </c>
      <c r="AC45" s="300">
        <f t="shared" ref="AC45:AC57" si="9">$D$35</f>
        <v>43786</v>
      </c>
      <c r="AD45" s="301">
        <f>AD44+$AD$16</f>
        <v>0.43402777777777779</v>
      </c>
      <c r="AE45" s="288" t="str">
        <f t="shared" ref="AE45:AE57" si="10">$D$36</f>
        <v>Calw-Wimberg (BSZ)</v>
      </c>
    </row>
    <row r="46" spans="1:31">
      <c r="A46" s="287"/>
      <c r="B46" s="287"/>
      <c r="D46" s="293"/>
      <c r="F46" s="293"/>
      <c r="G46" s="293"/>
      <c r="H46" s="293"/>
      <c r="I46" s="293"/>
      <c r="J46" s="293"/>
      <c r="K46" s="293"/>
      <c r="L46" s="293"/>
      <c r="M46" s="293"/>
      <c r="N46" s="293"/>
      <c r="O46" s="293"/>
      <c r="P46" s="293"/>
      <c r="Q46" s="468"/>
      <c r="R46" s="468"/>
      <c r="S46" s="468"/>
      <c r="T46" s="468"/>
      <c r="U46" s="468"/>
      <c r="V46" s="468"/>
      <c r="W46" s="468"/>
      <c r="X46" s="469"/>
      <c r="Y46" s="468"/>
      <c r="Z46" s="468"/>
      <c r="AA46" s="468"/>
      <c r="AC46" s="300"/>
    </row>
    <row r="47" spans="1:31">
      <c r="A47" s="287">
        <f>A45+1</f>
        <v>43</v>
      </c>
      <c r="B47" s="287">
        <v>3</v>
      </c>
      <c r="C47" s="287">
        <v>1</v>
      </c>
      <c r="D47" s="293" t="str">
        <f>$D$3</f>
        <v>SpVgg Weil der Stadt</v>
      </c>
      <c r="E47" s="297" t="s">
        <v>112</v>
      </c>
      <c r="F47" s="484" t="str">
        <f>$D$4</f>
        <v>TV Stammheim 1</v>
      </c>
      <c r="G47" s="484"/>
      <c r="H47" s="484"/>
      <c r="I47" s="484"/>
      <c r="J47" s="484"/>
      <c r="K47" s="484"/>
      <c r="L47" s="484"/>
      <c r="M47" s="484"/>
      <c r="N47" s="484"/>
      <c r="O47" s="293"/>
      <c r="P47" s="293" t="str">
        <f>$D$5</f>
        <v>TV Stammheim 2</v>
      </c>
      <c r="Q47" s="467">
        <v>4</v>
      </c>
      <c r="R47" s="468" t="s">
        <v>2</v>
      </c>
      <c r="S47" s="467">
        <v>11</v>
      </c>
      <c r="T47" s="468"/>
      <c r="U47" s="467">
        <v>4</v>
      </c>
      <c r="V47" s="468" t="s">
        <v>2</v>
      </c>
      <c r="W47" s="467">
        <v>11</v>
      </c>
      <c r="X47" s="469"/>
      <c r="Y47" s="468">
        <f>IF($Q47&gt;$S47,(IF($U47&gt;$W47,2,1)),(IF($U47&gt;$W47,1,0)))</f>
        <v>0</v>
      </c>
      <c r="Z47" s="468" t="s">
        <v>2</v>
      </c>
      <c r="AA47" s="468">
        <f>IF($Q47&lt;$S47,(IF($U47&lt;$W47,2,1)),(IF($U47&lt;$W47,1,0)))</f>
        <v>2</v>
      </c>
      <c r="AC47" s="300">
        <f t="shared" si="9"/>
        <v>43786</v>
      </c>
      <c r="AD47" s="301">
        <f>AD45+$AD$16</f>
        <v>0.4513888888888889</v>
      </c>
      <c r="AE47" s="288" t="str">
        <f t="shared" si="10"/>
        <v>Calw-Wimberg (BSZ)</v>
      </c>
    </row>
    <row r="48" spans="1:31">
      <c r="A48" s="287">
        <f t="shared" ref="A48" si="11">A47+1</f>
        <v>44</v>
      </c>
      <c r="B48" s="287">
        <v>4</v>
      </c>
      <c r="C48" s="287">
        <v>1</v>
      </c>
      <c r="D48" s="293" t="str">
        <f>$D$2</f>
        <v>TSV Calw</v>
      </c>
      <c r="E48" s="297" t="s">
        <v>112</v>
      </c>
      <c r="F48" s="484" t="str">
        <f>$D$6</f>
        <v>NLV Vaihingen 1</v>
      </c>
      <c r="G48" s="484"/>
      <c r="H48" s="484"/>
      <c r="I48" s="484"/>
      <c r="J48" s="484"/>
      <c r="K48" s="484"/>
      <c r="L48" s="484"/>
      <c r="M48" s="484"/>
      <c r="N48" s="484"/>
      <c r="O48" s="293"/>
      <c r="P48" s="293" t="str">
        <f>$D$3</f>
        <v>SpVgg Weil der Stadt</v>
      </c>
      <c r="Q48" s="467">
        <v>11</v>
      </c>
      <c r="R48" s="468" t="s">
        <v>2</v>
      </c>
      <c r="S48" s="467">
        <v>8</v>
      </c>
      <c r="T48" s="468"/>
      <c r="U48" s="467">
        <v>11</v>
      </c>
      <c r="V48" s="468" t="s">
        <v>2</v>
      </c>
      <c r="W48" s="467">
        <v>3</v>
      </c>
      <c r="X48" s="469"/>
      <c r="Y48" s="468">
        <f>IF($Q48&gt;$S48,(IF($U48&gt;$W48,2,1)),(IF($U48&gt;$W48,1,0)))</f>
        <v>2</v>
      </c>
      <c r="Z48" s="468" t="s">
        <v>2</v>
      </c>
      <c r="AA48" s="468">
        <f>IF($Q48&lt;$S48,(IF($U48&lt;$W48,2,1)),(IF($U48&lt;$W48,1,0)))</f>
        <v>0</v>
      </c>
      <c r="AC48" s="300">
        <f t="shared" si="9"/>
        <v>43786</v>
      </c>
      <c r="AD48" s="301">
        <f>AD47+$AD$16</f>
        <v>0.46875</v>
      </c>
      <c r="AE48" s="288" t="str">
        <f t="shared" si="10"/>
        <v>Calw-Wimberg (BSZ)</v>
      </c>
    </row>
    <row r="49" spans="1:31">
      <c r="A49" s="287"/>
      <c r="B49" s="287"/>
      <c r="D49" s="293"/>
      <c r="F49" s="293"/>
      <c r="G49" s="293"/>
      <c r="H49" s="293"/>
      <c r="I49" s="293"/>
      <c r="J49" s="293"/>
      <c r="K49" s="293"/>
      <c r="L49" s="293"/>
      <c r="M49" s="293"/>
      <c r="N49" s="293"/>
      <c r="O49" s="293"/>
      <c r="P49" s="293"/>
      <c r="Q49" s="468"/>
      <c r="R49" s="468"/>
      <c r="S49" s="468"/>
      <c r="T49" s="468"/>
      <c r="U49" s="468"/>
      <c r="V49" s="468"/>
      <c r="W49" s="468"/>
      <c r="X49" s="469"/>
      <c r="Y49" s="468"/>
      <c r="Z49" s="468"/>
      <c r="AA49" s="468"/>
      <c r="AC49" s="300"/>
    </row>
    <row r="50" spans="1:31">
      <c r="A50" s="287">
        <f t="shared" ref="A50" si="12">A48+1</f>
        <v>45</v>
      </c>
      <c r="B50" s="287">
        <v>5</v>
      </c>
      <c r="C50" s="287">
        <v>1</v>
      </c>
      <c r="D50" s="293" t="str">
        <f>$D$5</f>
        <v>TV Stammheim 2</v>
      </c>
      <c r="E50" s="297" t="s">
        <v>112</v>
      </c>
      <c r="F50" s="484" t="str">
        <f>$D$7</f>
        <v>NLV Vaihingen 2</v>
      </c>
      <c r="G50" s="484"/>
      <c r="H50" s="484"/>
      <c r="I50" s="484"/>
      <c r="J50" s="484"/>
      <c r="K50" s="484"/>
      <c r="L50" s="484"/>
      <c r="M50" s="484"/>
      <c r="N50" s="484"/>
      <c r="O50" s="293"/>
      <c r="P50" s="293" t="str">
        <f>$D$2</f>
        <v>TSV Calw</v>
      </c>
      <c r="Q50" s="467">
        <v>11</v>
      </c>
      <c r="R50" s="468" t="s">
        <v>2</v>
      </c>
      <c r="S50" s="467">
        <v>2</v>
      </c>
      <c r="T50" s="468"/>
      <c r="U50" s="467">
        <v>11</v>
      </c>
      <c r="V50" s="468" t="s">
        <v>2</v>
      </c>
      <c r="W50" s="467">
        <v>8</v>
      </c>
      <c r="X50" s="469"/>
      <c r="Y50" s="468">
        <f>IF($Q50&gt;$S50,(IF($U50&gt;$W50,2,1)),(IF($U50&gt;$W50,1,0)))</f>
        <v>2</v>
      </c>
      <c r="Z50" s="468" t="s">
        <v>2</v>
      </c>
      <c r="AA50" s="468">
        <f>IF($Q50&lt;$S50,(IF($U50&lt;$W50,2,1)),(IF($U50&lt;$W50,1,0)))</f>
        <v>0</v>
      </c>
      <c r="AC50" s="300">
        <f t="shared" si="9"/>
        <v>43786</v>
      </c>
      <c r="AD50" s="301">
        <f>AD48+$AD$16</f>
        <v>0.4861111111111111</v>
      </c>
      <c r="AE50" s="288" t="str">
        <f t="shared" si="10"/>
        <v>Calw-Wimberg (BSZ)</v>
      </c>
    </row>
    <row r="51" spans="1:31">
      <c r="A51" s="287">
        <f t="shared" ref="A51" si="13">A50+1</f>
        <v>46</v>
      </c>
      <c r="B51" s="287">
        <v>6</v>
      </c>
      <c r="C51" s="287">
        <v>1</v>
      </c>
      <c r="D51" s="293" t="str">
        <f>$D$6</f>
        <v>NLV Vaihingen 1</v>
      </c>
      <c r="E51" s="297" t="s">
        <v>112</v>
      </c>
      <c r="F51" s="484" t="str">
        <f>$D$4</f>
        <v>TV Stammheim 1</v>
      </c>
      <c r="G51" s="484"/>
      <c r="H51" s="484"/>
      <c r="I51" s="484"/>
      <c r="J51" s="484"/>
      <c r="K51" s="484"/>
      <c r="L51" s="484"/>
      <c r="M51" s="484"/>
      <c r="N51" s="484"/>
      <c r="O51" s="293"/>
      <c r="P51" s="293" t="str">
        <f>$D$5</f>
        <v>TV Stammheim 2</v>
      </c>
      <c r="Q51" s="467">
        <v>1</v>
      </c>
      <c r="R51" s="468" t="s">
        <v>2</v>
      </c>
      <c r="S51" s="467">
        <v>11</v>
      </c>
      <c r="T51" s="468"/>
      <c r="U51" s="467">
        <v>3</v>
      </c>
      <c r="V51" s="468" t="s">
        <v>2</v>
      </c>
      <c r="W51" s="467">
        <v>11</v>
      </c>
      <c r="X51" s="469"/>
      <c r="Y51" s="468">
        <f>IF($Q51&gt;$S51,(IF($U51&gt;$W51,2,1)),(IF($U51&gt;$W51,1,0)))</f>
        <v>0</v>
      </c>
      <c r="Z51" s="468" t="s">
        <v>2</v>
      </c>
      <c r="AA51" s="468">
        <f>IF($Q51&lt;$S51,(IF($U51&lt;$W51,2,1)),(IF($U51&lt;$W51,1,0)))</f>
        <v>2</v>
      </c>
      <c r="AC51" s="300">
        <f t="shared" si="9"/>
        <v>43786</v>
      </c>
      <c r="AD51" s="301">
        <f>AD50+$AD$16</f>
        <v>0.50347222222222221</v>
      </c>
      <c r="AE51" s="288" t="str">
        <f t="shared" si="10"/>
        <v>Calw-Wimberg (BSZ)</v>
      </c>
    </row>
    <row r="52" spans="1:31">
      <c r="A52" s="287"/>
      <c r="B52" s="287"/>
      <c r="D52" s="293"/>
      <c r="F52" s="293"/>
      <c r="G52" s="293"/>
      <c r="H52" s="293"/>
      <c r="I52" s="293"/>
      <c r="J52" s="293"/>
      <c r="K52" s="293"/>
      <c r="L52" s="293"/>
      <c r="M52" s="293"/>
      <c r="N52" s="293"/>
      <c r="Q52" s="468"/>
      <c r="R52" s="468"/>
      <c r="S52" s="468"/>
      <c r="T52" s="468"/>
      <c r="U52" s="468"/>
      <c r="V52" s="468"/>
      <c r="W52" s="468"/>
      <c r="X52" s="469"/>
      <c r="Y52" s="468"/>
      <c r="Z52" s="468"/>
      <c r="AA52" s="468"/>
      <c r="AC52" s="300"/>
    </row>
    <row r="53" spans="1:31">
      <c r="A53" s="287">
        <f t="shared" ref="A53" si="14">A51+1</f>
        <v>47</v>
      </c>
      <c r="B53" s="287">
        <v>7</v>
      </c>
      <c r="C53" s="287">
        <v>1</v>
      </c>
      <c r="D53" s="293" t="str">
        <f>$D$7</f>
        <v>NLV Vaihingen 2</v>
      </c>
      <c r="E53" s="297" t="s">
        <v>112</v>
      </c>
      <c r="F53" s="484" t="str">
        <f>$D$3</f>
        <v>SpVgg Weil der Stadt</v>
      </c>
      <c r="G53" s="484"/>
      <c r="H53" s="484"/>
      <c r="I53" s="484"/>
      <c r="J53" s="484"/>
      <c r="K53" s="484"/>
      <c r="L53" s="484"/>
      <c r="M53" s="484"/>
      <c r="N53" s="484"/>
      <c r="O53" s="293"/>
      <c r="P53" s="293" t="str">
        <f>$D$4</f>
        <v>TV Stammheim 1</v>
      </c>
      <c r="Q53" s="467">
        <v>12</v>
      </c>
      <c r="R53" s="468" t="s">
        <v>2</v>
      </c>
      <c r="S53" s="467">
        <v>10</v>
      </c>
      <c r="T53" s="470"/>
      <c r="U53" s="467">
        <v>9</v>
      </c>
      <c r="V53" s="468" t="s">
        <v>2</v>
      </c>
      <c r="W53" s="467">
        <v>11</v>
      </c>
      <c r="X53" s="469"/>
      <c r="Y53" s="468">
        <f>IF($Q53&gt;$S53,(IF($U53&gt;$W53,2,1)),(IF($U53&gt;$W53,1,0)))</f>
        <v>1</v>
      </c>
      <c r="Z53" s="468" t="s">
        <v>2</v>
      </c>
      <c r="AA53" s="468">
        <f>IF($Q53&lt;$S53,(IF($U53&lt;$W53,2,1)),(IF($U53&lt;$W53,1,0)))</f>
        <v>1</v>
      </c>
      <c r="AC53" s="300">
        <f t="shared" si="9"/>
        <v>43786</v>
      </c>
      <c r="AD53" s="301">
        <f>AD51+$AD$16</f>
        <v>0.52083333333333337</v>
      </c>
      <c r="AE53" s="288" t="str">
        <f t="shared" si="10"/>
        <v>Calw-Wimberg (BSZ)</v>
      </c>
    </row>
    <row r="54" spans="1:31">
      <c r="A54" s="287">
        <f t="shared" ref="A54" si="15">A53+1</f>
        <v>48</v>
      </c>
      <c r="B54" s="287">
        <v>8</v>
      </c>
      <c r="C54" s="287">
        <v>1</v>
      </c>
      <c r="D54" s="293" t="str">
        <f>$D$5</f>
        <v>TV Stammheim 2</v>
      </c>
      <c r="E54" s="297" t="s">
        <v>112</v>
      </c>
      <c r="F54" s="484" t="str">
        <f>$D$2</f>
        <v>TSV Calw</v>
      </c>
      <c r="G54" s="484"/>
      <c r="H54" s="484"/>
      <c r="I54" s="484"/>
      <c r="J54" s="484"/>
      <c r="K54" s="484"/>
      <c r="L54" s="484"/>
      <c r="M54" s="484"/>
      <c r="N54" s="484"/>
      <c r="O54" s="293"/>
      <c r="P54" s="293" t="str">
        <f>$D$6</f>
        <v>NLV Vaihingen 1</v>
      </c>
      <c r="Q54" s="467">
        <v>11</v>
      </c>
      <c r="R54" s="468" t="s">
        <v>2</v>
      </c>
      <c r="S54" s="467">
        <v>9</v>
      </c>
      <c r="T54" s="468"/>
      <c r="U54" s="467">
        <v>11</v>
      </c>
      <c r="V54" s="468" t="s">
        <v>2</v>
      </c>
      <c r="W54" s="467">
        <v>3</v>
      </c>
      <c r="X54" s="469"/>
      <c r="Y54" s="468">
        <f>IF($Q54&gt;$S54,(IF($U54&gt;$W54,2,1)),(IF($U54&gt;$W54,1,0)))</f>
        <v>2</v>
      </c>
      <c r="Z54" s="468" t="s">
        <v>2</v>
      </c>
      <c r="AA54" s="468">
        <f>IF($Q54&lt;$S54,(IF($U54&lt;$W54,2,1)),(IF($U54&lt;$W54,1,0)))</f>
        <v>0</v>
      </c>
      <c r="AC54" s="300">
        <f t="shared" si="9"/>
        <v>43786</v>
      </c>
      <c r="AD54" s="301">
        <f>AD53+$AD$16</f>
        <v>0.53819444444444453</v>
      </c>
      <c r="AE54" s="288" t="str">
        <f t="shared" si="10"/>
        <v>Calw-Wimberg (BSZ)</v>
      </c>
    </row>
    <row r="55" spans="1:31">
      <c r="A55" s="287"/>
      <c r="B55" s="287"/>
      <c r="D55" s="293"/>
      <c r="F55" s="293"/>
      <c r="G55" s="293"/>
      <c r="H55" s="293"/>
      <c r="I55" s="293"/>
      <c r="J55" s="293"/>
      <c r="K55" s="293"/>
      <c r="L55" s="293"/>
      <c r="M55" s="293"/>
      <c r="N55" s="293"/>
      <c r="O55" s="293"/>
      <c r="P55" s="293"/>
      <c r="Q55" s="468"/>
      <c r="R55" s="468"/>
      <c r="S55" s="468"/>
      <c r="T55" s="468"/>
      <c r="U55" s="468"/>
      <c r="V55" s="468"/>
      <c r="W55" s="468"/>
      <c r="X55" s="469"/>
      <c r="Y55" s="468"/>
      <c r="Z55" s="468"/>
      <c r="AA55" s="468"/>
      <c r="AC55" s="300"/>
    </row>
    <row r="56" spans="1:31">
      <c r="A56" s="287">
        <f t="shared" ref="A56" si="16">A54+1</f>
        <v>49</v>
      </c>
      <c r="B56" s="287">
        <v>9</v>
      </c>
      <c r="C56" s="287">
        <v>1</v>
      </c>
      <c r="D56" s="293" t="str">
        <f>$D$7</f>
        <v>NLV Vaihingen 2</v>
      </c>
      <c r="E56" s="297" t="s">
        <v>112</v>
      </c>
      <c r="F56" s="484" t="str">
        <f>$D$4</f>
        <v>TV Stammheim 1</v>
      </c>
      <c r="G56" s="484"/>
      <c r="H56" s="484"/>
      <c r="I56" s="484"/>
      <c r="J56" s="484"/>
      <c r="K56" s="484"/>
      <c r="L56" s="484"/>
      <c r="M56" s="484"/>
      <c r="N56" s="484"/>
      <c r="O56" s="293"/>
      <c r="P56" s="293" t="str">
        <f>$D$2</f>
        <v>TSV Calw</v>
      </c>
      <c r="Q56" s="467">
        <v>1</v>
      </c>
      <c r="R56" s="468" t="s">
        <v>2</v>
      </c>
      <c r="S56" s="467">
        <v>11</v>
      </c>
      <c r="T56" s="468"/>
      <c r="U56" s="467">
        <v>4</v>
      </c>
      <c r="V56" s="468" t="s">
        <v>2</v>
      </c>
      <c r="W56" s="467">
        <v>11</v>
      </c>
      <c r="X56" s="469"/>
      <c r="Y56" s="468">
        <f>IF($Q56&gt;$S56,(IF($U56&gt;$W56,2,1)),(IF($U56&gt;$W56,1,0)))</f>
        <v>0</v>
      </c>
      <c r="Z56" s="468" t="s">
        <v>2</v>
      </c>
      <c r="AA56" s="468">
        <f>IF($Q56&lt;$S56,(IF($U56&lt;$W56,2,1)),(IF($U56&lt;$W56,1,0)))</f>
        <v>2</v>
      </c>
      <c r="AC56" s="300">
        <f t="shared" si="9"/>
        <v>43786</v>
      </c>
      <c r="AD56" s="301">
        <f>AD54+$AD$16</f>
        <v>0.55555555555555569</v>
      </c>
      <c r="AE56" s="288" t="str">
        <f t="shared" si="10"/>
        <v>Calw-Wimberg (BSZ)</v>
      </c>
    </row>
    <row r="57" spans="1:31" s="287" customFormat="1">
      <c r="A57" s="287">
        <f t="shared" ref="A57" si="17">A56+1</f>
        <v>50</v>
      </c>
      <c r="B57" s="287">
        <v>10</v>
      </c>
      <c r="C57" s="287">
        <v>1</v>
      </c>
      <c r="D57" s="293" t="str">
        <f>$D$5</f>
        <v>TV Stammheim 2</v>
      </c>
      <c r="E57" s="297" t="s">
        <v>112</v>
      </c>
      <c r="F57" s="484" t="str">
        <f>$D$3</f>
        <v>SpVgg Weil der Stadt</v>
      </c>
      <c r="G57" s="484"/>
      <c r="H57" s="484"/>
      <c r="I57" s="484"/>
      <c r="J57" s="484"/>
      <c r="K57" s="484"/>
      <c r="L57" s="484"/>
      <c r="M57" s="484"/>
      <c r="N57" s="484"/>
      <c r="O57" s="293"/>
      <c r="P57" s="293" t="str">
        <f>$D$7</f>
        <v>NLV Vaihingen 2</v>
      </c>
      <c r="Q57" s="467">
        <v>11</v>
      </c>
      <c r="R57" s="468" t="s">
        <v>2</v>
      </c>
      <c r="S57" s="467">
        <v>6</v>
      </c>
      <c r="T57" s="468"/>
      <c r="U57" s="467">
        <v>11</v>
      </c>
      <c r="V57" s="468" t="s">
        <v>2</v>
      </c>
      <c r="W57" s="467">
        <v>6</v>
      </c>
      <c r="X57" s="468"/>
      <c r="Y57" s="468">
        <f>IF($Q57&gt;$S57,(IF($U57&gt;$W57,2,1)),(IF($U57&gt;$W57,1,0)))</f>
        <v>2</v>
      </c>
      <c r="Z57" s="468" t="s">
        <v>2</v>
      </c>
      <c r="AA57" s="468">
        <f>IF($Q57&lt;$S57,(IF($U57&lt;$W57,2,1)),(IF($U57&lt;$W57,1,0)))</f>
        <v>0</v>
      </c>
      <c r="AC57" s="300">
        <f t="shared" si="9"/>
        <v>43786</v>
      </c>
      <c r="AD57" s="301">
        <f>AD56+$AD$16</f>
        <v>0.57291666666666685</v>
      </c>
      <c r="AE57" s="288" t="str">
        <f t="shared" si="10"/>
        <v>Calw-Wimberg (BSZ)</v>
      </c>
    </row>
    <row r="58" spans="1:31" s="444" customFormat="1">
      <c r="D58" s="443"/>
      <c r="E58" s="297"/>
      <c r="F58" s="443"/>
      <c r="G58" s="443"/>
      <c r="H58" s="443"/>
      <c r="I58" s="443"/>
      <c r="J58" s="443"/>
      <c r="K58" s="443"/>
      <c r="L58" s="443"/>
      <c r="M58" s="443"/>
      <c r="N58" s="443"/>
      <c r="O58" s="443"/>
      <c r="P58" s="443"/>
      <c r="Q58" s="467"/>
      <c r="R58" s="468"/>
      <c r="S58" s="467"/>
      <c r="T58" s="468"/>
      <c r="U58" s="467"/>
      <c r="V58" s="468"/>
      <c r="W58" s="467"/>
      <c r="X58" s="468"/>
      <c r="Y58" s="468"/>
      <c r="Z58" s="468"/>
      <c r="AA58" s="468"/>
      <c r="AC58" s="300"/>
      <c r="AD58" s="301"/>
      <c r="AE58" s="288"/>
    </row>
    <row r="59" spans="1:31" s="285" customFormat="1">
      <c r="A59" s="281" t="s">
        <v>3</v>
      </c>
      <c r="B59" s="281"/>
      <c r="C59" s="282"/>
      <c r="D59" s="289">
        <f>Spielplan!I12</f>
        <v>43800</v>
      </c>
      <c r="E59" s="284"/>
      <c r="Q59" s="470"/>
      <c r="R59" s="470"/>
      <c r="S59" s="470"/>
      <c r="T59" s="470"/>
      <c r="U59" s="470"/>
      <c r="V59" s="470"/>
      <c r="W59" s="470"/>
      <c r="X59" s="471"/>
      <c r="Y59" s="468"/>
      <c r="Z59" s="470"/>
      <c r="AA59" s="468"/>
      <c r="AD59" s="444"/>
    </row>
    <row r="60" spans="1:31" s="285" customFormat="1">
      <c r="A60" s="281" t="s">
        <v>4</v>
      </c>
      <c r="B60" s="281"/>
      <c r="C60" s="282"/>
      <c r="D60" s="290" t="str">
        <f>Spielplan!G12</f>
        <v>Stammheim</v>
      </c>
      <c r="E60" s="303"/>
      <c r="Q60" s="470"/>
      <c r="R60" s="470"/>
      <c r="S60" s="470"/>
      <c r="T60" s="470"/>
      <c r="U60" s="470"/>
      <c r="V60" s="470"/>
      <c r="W60" s="470"/>
      <c r="X60" s="471"/>
      <c r="Y60" s="468"/>
      <c r="Z60" s="470"/>
      <c r="AA60" s="468"/>
      <c r="AD60" s="301"/>
    </row>
    <row r="61" spans="1:31" s="285" customFormat="1">
      <c r="A61" s="281" t="s">
        <v>6</v>
      </c>
      <c r="B61" s="281"/>
      <c r="C61" s="282"/>
      <c r="D61" s="290"/>
      <c r="P61" s="304"/>
      <c r="Q61" s="472"/>
      <c r="R61" s="470"/>
      <c r="S61" s="470"/>
      <c r="T61" s="470"/>
      <c r="U61" s="470"/>
      <c r="V61" s="470"/>
      <c r="W61" s="470"/>
      <c r="X61" s="471"/>
      <c r="Y61" s="468"/>
      <c r="Z61" s="470"/>
      <c r="AA61" s="468"/>
      <c r="AD61" s="301"/>
    </row>
    <row r="62" spans="1:31" s="285" customFormat="1">
      <c r="A62" s="281" t="s">
        <v>79</v>
      </c>
      <c r="B62" s="281"/>
      <c r="C62" s="282"/>
      <c r="D62" s="292">
        <f>Spielplan!H12</f>
        <v>0.375</v>
      </c>
      <c r="E62" s="284"/>
      <c r="Q62" s="470"/>
      <c r="R62" s="470"/>
      <c r="S62" s="470"/>
      <c r="T62" s="470"/>
      <c r="U62" s="470"/>
      <c r="V62" s="470"/>
      <c r="W62" s="470"/>
      <c r="X62" s="471"/>
      <c r="Y62" s="468"/>
      <c r="Z62" s="470"/>
      <c r="AA62" s="468"/>
    </row>
    <row r="63" spans="1:31" s="285" customFormat="1">
      <c r="A63" s="281" t="s">
        <v>5</v>
      </c>
      <c r="B63" s="281"/>
      <c r="C63" s="282"/>
      <c r="D63" s="285" t="s">
        <v>102</v>
      </c>
      <c r="E63" s="284"/>
      <c r="Q63" s="470"/>
      <c r="R63" s="470"/>
      <c r="S63" s="470"/>
      <c r="T63" s="470"/>
      <c r="U63" s="470"/>
      <c r="V63" s="470"/>
      <c r="W63" s="470"/>
      <c r="X63" s="471"/>
      <c r="Y63" s="468"/>
      <c r="Z63" s="470"/>
      <c r="AA63" s="468"/>
      <c r="AD63" s="301"/>
    </row>
    <row r="64" spans="1:31" s="290" customFormat="1">
      <c r="A64" s="281"/>
      <c r="B64" s="281"/>
      <c r="C64" s="282"/>
      <c r="D64" s="282"/>
      <c r="E64" s="284"/>
      <c r="F64" s="282"/>
      <c r="G64" s="282"/>
      <c r="H64" s="282"/>
      <c r="I64" s="282"/>
      <c r="J64" s="282"/>
      <c r="K64" s="282"/>
      <c r="L64" s="282"/>
      <c r="M64" s="282"/>
      <c r="N64" s="282"/>
      <c r="O64" s="282"/>
      <c r="P64" s="282"/>
      <c r="Q64" s="468"/>
      <c r="R64" s="470"/>
      <c r="S64" s="470"/>
      <c r="T64" s="468"/>
      <c r="U64" s="468"/>
      <c r="V64" s="468"/>
      <c r="W64" s="468"/>
      <c r="X64" s="473"/>
      <c r="Y64" s="468"/>
      <c r="Z64" s="468"/>
      <c r="AA64" s="468"/>
      <c r="AD64" s="285"/>
    </row>
    <row r="65" spans="1:31" s="290" customFormat="1">
      <c r="A65" s="295" t="s">
        <v>397</v>
      </c>
      <c r="B65" s="295" t="s">
        <v>398</v>
      </c>
      <c r="C65" s="282" t="s">
        <v>80</v>
      </c>
      <c r="D65" s="282" t="s">
        <v>8</v>
      </c>
      <c r="E65" s="284"/>
      <c r="F65" s="285" t="s">
        <v>9</v>
      </c>
      <c r="G65" s="282"/>
      <c r="H65" s="282"/>
      <c r="I65" s="282"/>
      <c r="J65" s="282"/>
      <c r="K65" s="282"/>
      <c r="L65" s="282"/>
      <c r="M65" s="282"/>
      <c r="N65" s="282"/>
      <c r="O65" s="282"/>
      <c r="P65" s="282" t="s">
        <v>10</v>
      </c>
      <c r="Q65" s="468"/>
      <c r="R65" s="470" t="s">
        <v>99</v>
      </c>
      <c r="S65" s="470"/>
      <c r="T65" s="468"/>
      <c r="U65" s="470"/>
      <c r="V65" s="470" t="s">
        <v>100</v>
      </c>
      <c r="W65" s="470"/>
      <c r="X65" s="470"/>
      <c r="Y65" s="468"/>
      <c r="Z65" s="470" t="s">
        <v>1</v>
      </c>
      <c r="AA65" s="468"/>
      <c r="AD65" s="296">
        <v>1.7361111111111112E-2</v>
      </c>
    </row>
    <row r="66" spans="1:31" s="290" customFormat="1">
      <c r="A66" s="294"/>
      <c r="B66" s="294"/>
      <c r="C66" s="444"/>
      <c r="D66" s="282"/>
      <c r="E66" s="284"/>
      <c r="F66" s="282"/>
      <c r="G66" s="282"/>
      <c r="H66" s="282"/>
      <c r="I66" s="282"/>
      <c r="J66" s="282"/>
      <c r="K66" s="282"/>
      <c r="L66" s="282"/>
      <c r="M66" s="282"/>
      <c r="N66" s="282"/>
      <c r="O66" s="282"/>
      <c r="P66" s="282"/>
      <c r="Q66" s="470"/>
      <c r="R66" s="470"/>
      <c r="S66" s="470"/>
      <c r="T66" s="470"/>
      <c r="U66" s="470"/>
      <c r="V66" s="470"/>
      <c r="W66" s="470"/>
      <c r="X66" s="473"/>
      <c r="Y66" s="468"/>
      <c r="Z66" s="470"/>
      <c r="AA66" s="468"/>
    </row>
    <row r="67" spans="1:31">
      <c r="A67" s="444">
        <f>'VR Gr.C'!A57+1</f>
        <v>61</v>
      </c>
      <c r="B67" s="444">
        <v>1</v>
      </c>
      <c r="C67" s="444">
        <v>1</v>
      </c>
      <c r="D67" s="443" t="str">
        <f>$D$7</f>
        <v>NLV Vaihingen 2</v>
      </c>
      <c r="E67" s="297" t="s">
        <v>112</v>
      </c>
      <c r="F67" s="484" t="str">
        <f>$D$6</f>
        <v>NLV Vaihingen 1</v>
      </c>
      <c r="G67" s="484"/>
      <c r="H67" s="484"/>
      <c r="I67" s="484"/>
      <c r="J67" s="484"/>
      <c r="K67" s="484"/>
      <c r="L67" s="484"/>
      <c r="M67" s="484"/>
      <c r="N67" s="484"/>
      <c r="O67" s="443"/>
      <c r="P67" s="443" t="str">
        <f>$D$3</f>
        <v>SpVgg Weil der Stadt</v>
      </c>
      <c r="Q67" s="467">
        <v>8</v>
      </c>
      <c r="R67" s="468" t="s">
        <v>2</v>
      </c>
      <c r="S67" s="467">
        <v>11</v>
      </c>
      <c r="T67" s="468"/>
      <c r="U67" s="467">
        <v>9</v>
      </c>
      <c r="V67" s="468" t="s">
        <v>2</v>
      </c>
      <c r="W67" s="467">
        <v>11</v>
      </c>
      <c r="X67" s="469"/>
      <c r="Y67" s="468">
        <f>IF($Q67&gt;$S67,(IF($U67&gt;$W67,2,1)),(IF($U67&gt;$W67,1,0)))</f>
        <v>0</v>
      </c>
      <c r="Z67" s="468" t="s">
        <v>2</v>
      </c>
      <c r="AA67" s="468">
        <f>IF($Q67&lt;$S67,(IF($U67&lt;$W67,2,1)),(IF($U67&lt;$W67,1,0)))</f>
        <v>2</v>
      </c>
      <c r="AC67" s="300">
        <f>$D$59</f>
        <v>43800</v>
      </c>
      <c r="AD67" s="301">
        <f>D62</f>
        <v>0.375</v>
      </c>
      <c r="AE67" s="288" t="str">
        <f>$D$60</f>
        <v>Stammheim</v>
      </c>
    </row>
    <row r="68" spans="1:31">
      <c r="A68" s="444">
        <f>A67+1</f>
        <v>62</v>
      </c>
      <c r="B68" s="444">
        <v>2</v>
      </c>
      <c r="C68" s="444">
        <v>1</v>
      </c>
      <c r="D68" s="443" t="str">
        <f>$D$4</f>
        <v>TV Stammheim 1</v>
      </c>
      <c r="E68" s="297" t="s">
        <v>112</v>
      </c>
      <c r="F68" s="484" t="str">
        <f>$D$2</f>
        <v>TSV Calw</v>
      </c>
      <c r="G68" s="484"/>
      <c r="H68" s="484"/>
      <c r="I68" s="484"/>
      <c r="J68" s="484"/>
      <c r="K68" s="484"/>
      <c r="L68" s="484"/>
      <c r="M68" s="484"/>
      <c r="N68" s="484"/>
      <c r="O68" s="443"/>
      <c r="P68" s="443" t="str">
        <f>$D$7</f>
        <v>NLV Vaihingen 2</v>
      </c>
      <c r="Q68" s="467">
        <v>11</v>
      </c>
      <c r="R68" s="468" t="s">
        <v>2</v>
      </c>
      <c r="S68" s="467">
        <v>6</v>
      </c>
      <c r="T68" s="468"/>
      <c r="U68" s="467">
        <v>11</v>
      </c>
      <c r="V68" s="468" t="s">
        <v>2</v>
      </c>
      <c r="W68" s="467">
        <v>3</v>
      </c>
      <c r="X68" s="469"/>
      <c r="Y68" s="468">
        <f>IF($Q68&gt;$S68,(IF($U68&gt;$W68,2,1)),(IF($U68&gt;$W68,1,0)))</f>
        <v>2</v>
      </c>
      <c r="Z68" s="468" t="s">
        <v>2</v>
      </c>
      <c r="AA68" s="468">
        <f>IF($Q68&lt;$S68,(IF($U68&lt;$W68,2,1)),(IF($U68&lt;$W68,1,0)))</f>
        <v>0</v>
      </c>
      <c r="AC68" s="300">
        <f>$D$59</f>
        <v>43800</v>
      </c>
      <c r="AD68" s="301">
        <f>AD67+$AD$16</f>
        <v>0.3923611111111111</v>
      </c>
      <c r="AE68" s="288" t="str">
        <f>$D$60</f>
        <v>Stammheim</v>
      </c>
    </row>
    <row r="69" spans="1:31">
      <c r="A69" s="444"/>
      <c r="B69" s="444"/>
      <c r="C69" s="444"/>
      <c r="D69" s="443"/>
      <c r="F69" s="443"/>
      <c r="G69" s="443"/>
      <c r="H69" s="443"/>
      <c r="I69" s="443"/>
      <c r="J69" s="443"/>
      <c r="K69" s="443"/>
      <c r="L69" s="443"/>
      <c r="M69" s="443"/>
      <c r="N69" s="443"/>
      <c r="O69" s="443"/>
      <c r="P69" s="443"/>
      <c r="Q69" s="468"/>
      <c r="R69" s="468"/>
      <c r="S69" s="468"/>
      <c r="T69" s="468"/>
      <c r="U69" s="468"/>
      <c r="V69" s="468"/>
      <c r="W69" s="468"/>
      <c r="X69" s="469"/>
      <c r="Y69" s="468"/>
      <c r="Z69" s="468"/>
      <c r="AA69" s="468"/>
      <c r="AC69" s="300"/>
    </row>
    <row r="70" spans="1:31">
      <c r="A70" s="444">
        <f>A68+1</f>
        <v>63</v>
      </c>
      <c r="B70" s="444">
        <v>3</v>
      </c>
      <c r="C70" s="444">
        <v>1</v>
      </c>
      <c r="D70" s="443" t="str">
        <f>$D$6</f>
        <v>NLV Vaihingen 1</v>
      </c>
      <c r="E70" s="297" t="s">
        <v>112</v>
      </c>
      <c r="F70" s="484" t="str">
        <f>$D$3</f>
        <v>SpVgg Weil der Stadt</v>
      </c>
      <c r="G70" s="484"/>
      <c r="H70" s="484"/>
      <c r="I70" s="484"/>
      <c r="J70" s="484"/>
      <c r="K70" s="484"/>
      <c r="L70" s="484"/>
      <c r="M70" s="484"/>
      <c r="N70" s="484"/>
      <c r="O70" s="443"/>
      <c r="P70" s="443" t="str">
        <f>$D$5</f>
        <v>TV Stammheim 2</v>
      </c>
      <c r="Q70" s="467">
        <v>8</v>
      </c>
      <c r="R70" s="468" t="s">
        <v>2</v>
      </c>
      <c r="S70" s="467">
        <v>11</v>
      </c>
      <c r="T70" s="468"/>
      <c r="U70" s="467">
        <v>11</v>
      </c>
      <c r="V70" s="468" t="s">
        <v>2</v>
      </c>
      <c r="W70" s="467">
        <v>6</v>
      </c>
      <c r="X70" s="469"/>
      <c r="Y70" s="468">
        <f>IF($Q70&gt;$S70,(IF($U70&gt;$W70,2,1)),(IF($U70&gt;$W70,1,0)))</f>
        <v>1</v>
      </c>
      <c r="Z70" s="468" t="s">
        <v>2</v>
      </c>
      <c r="AA70" s="468">
        <f>IF($Q70&lt;$S70,(IF($U70&lt;$W70,2,1)),(IF($U70&lt;$W70,1,0)))</f>
        <v>1</v>
      </c>
      <c r="AC70" s="300">
        <f>$D$59</f>
        <v>43800</v>
      </c>
      <c r="AD70" s="301">
        <f>AD68+$AD$16</f>
        <v>0.40972222222222221</v>
      </c>
      <c r="AE70" s="288" t="str">
        <f>$D$60</f>
        <v>Stammheim</v>
      </c>
    </row>
    <row r="71" spans="1:31">
      <c r="A71" s="444">
        <f t="shared" ref="A71" si="18">A70+1</f>
        <v>64</v>
      </c>
      <c r="B71" s="444">
        <v>4</v>
      </c>
      <c r="C71" s="444">
        <v>1</v>
      </c>
      <c r="D71" s="443" t="str">
        <f>$D$7</f>
        <v>NLV Vaihingen 2</v>
      </c>
      <c r="E71" s="297" t="s">
        <v>112</v>
      </c>
      <c r="F71" s="484" t="str">
        <f>$D$2</f>
        <v>TSV Calw</v>
      </c>
      <c r="G71" s="484"/>
      <c r="H71" s="484"/>
      <c r="I71" s="484"/>
      <c r="J71" s="484"/>
      <c r="K71" s="484"/>
      <c r="L71" s="484"/>
      <c r="M71" s="484"/>
      <c r="N71" s="484"/>
      <c r="O71" s="443"/>
      <c r="P71" s="443" t="str">
        <f>$D$3</f>
        <v>SpVgg Weil der Stadt</v>
      </c>
      <c r="Q71" s="467">
        <v>4</v>
      </c>
      <c r="R71" s="468" t="s">
        <v>2</v>
      </c>
      <c r="S71" s="467">
        <v>11</v>
      </c>
      <c r="T71" s="468"/>
      <c r="U71" s="467">
        <v>4</v>
      </c>
      <c r="V71" s="468" t="s">
        <v>2</v>
      </c>
      <c r="W71" s="467">
        <v>11</v>
      </c>
      <c r="X71" s="469"/>
      <c r="Y71" s="468">
        <f>IF($Q71&gt;$S71,(IF($U71&gt;$W71,2,1)),(IF($U71&gt;$W71,1,0)))</f>
        <v>0</v>
      </c>
      <c r="Z71" s="468" t="s">
        <v>2</v>
      </c>
      <c r="AA71" s="468">
        <f>IF($Q71&lt;$S71,(IF($U71&lt;$W71,2,1)),(IF($U71&lt;$W71,1,0)))</f>
        <v>2</v>
      </c>
      <c r="AC71" s="300">
        <f>$D$59</f>
        <v>43800</v>
      </c>
      <c r="AD71" s="301">
        <f>AD70+$AD$16</f>
        <v>0.42708333333333331</v>
      </c>
      <c r="AE71" s="288" t="str">
        <f>$D$60</f>
        <v>Stammheim</v>
      </c>
    </row>
    <row r="72" spans="1:31">
      <c r="A72" s="444"/>
      <c r="B72" s="444"/>
      <c r="C72" s="444"/>
      <c r="D72" s="443"/>
      <c r="F72" s="443"/>
      <c r="G72" s="443"/>
      <c r="H72" s="443"/>
      <c r="I72" s="443"/>
      <c r="J72" s="443"/>
      <c r="K72" s="443"/>
      <c r="L72" s="443"/>
      <c r="M72" s="443"/>
      <c r="N72" s="443"/>
      <c r="O72" s="443"/>
      <c r="P72" s="443"/>
      <c r="Q72" s="468"/>
      <c r="R72" s="468"/>
      <c r="S72" s="468"/>
      <c r="T72" s="468"/>
      <c r="U72" s="468"/>
      <c r="V72" s="468"/>
      <c r="W72" s="468"/>
      <c r="X72" s="469"/>
      <c r="Y72" s="468"/>
      <c r="Z72" s="468"/>
      <c r="AA72" s="468"/>
      <c r="AC72" s="300"/>
    </row>
    <row r="73" spans="1:31">
      <c r="A73" s="444">
        <f t="shared" ref="A73" si="19">A71+1</f>
        <v>65</v>
      </c>
      <c r="B73" s="444">
        <v>5</v>
      </c>
      <c r="C73" s="444">
        <v>1</v>
      </c>
      <c r="D73" s="443" t="str">
        <f>$D$5</f>
        <v>TV Stammheim 2</v>
      </c>
      <c r="E73" s="297" t="s">
        <v>112</v>
      </c>
      <c r="F73" s="484" t="str">
        <f>$D$4</f>
        <v>TV Stammheim 1</v>
      </c>
      <c r="G73" s="484"/>
      <c r="H73" s="484"/>
      <c r="I73" s="484"/>
      <c r="J73" s="484"/>
      <c r="K73" s="484"/>
      <c r="L73" s="484"/>
      <c r="M73" s="484"/>
      <c r="N73" s="484"/>
      <c r="O73" s="443"/>
      <c r="P73" s="443" t="str">
        <f>$D$7</f>
        <v>NLV Vaihingen 2</v>
      </c>
      <c r="Q73" s="467">
        <v>8</v>
      </c>
      <c r="R73" s="468" t="s">
        <v>2</v>
      </c>
      <c r="S73" s="467">
        <v>11</v>
      </c>
      <c r="T73" s="468"/>
      <c r="U73" s="467">
        <v>9</v>
      </c>
      <c r="V73" s="468" t="s">
        <v>2</v>
      </c>
      <c r="W73" s="467">
        <v>11</v>
      </c>
      <c r="X73" s="469"/>
      <c r="Y73" s="468">
        <f>IF($Q73&gt;$S73,(IF($U73&gt;$W73,2,1)),(IF($U73&gt;$W73,1,0)))</f>
        <v>0</v>
      </c>
      <c r="Z73" s="468" t="s">
        <v>2</v>
      </c>
      <c r="AA73" s="468">
        <f>IF($Q73&lt;$S73,(IF($U73&lt;$W73,2,1)),(IF($U73&lt;$W73,1,0)))</f>
        <v>2</v>
      </c>
      <c r="AC73" s="300">
        <f>$D$59</f>
        <v>43800</v>
      </c>
      <c r="AD73" s="301">
        <f>AD71+$AD$16</f>
        <v>0.44444444444444442</v>
      </c>
      <c r="AE73" s="288" t="str">
        <f>$D$60</f>
        <v>Stammheim</v>
      </c>
    </row>
    <row r="74" spans="1:31">
      <c r="A74" s="444">
        <f t="shared" ref="A74" si="20">A73+1</f>
        <v>66</v>
      </c>
      <c r="B74" s="444">
        <v>6</v>
      </c>
      <c r="C74" s="444">
        <v>1</v>
      </c>
      <c r="D74" s="443" t="str">
        <f>$D$6</f>
        <v>NLV Vaihingen 1</v>
      </c>
      <c r="E74" s="297" t="s">
        <v>112</v>
      </c>
      <c r="F74" s="484" t="str">
        <f>$D$2</f>
        <v>TSV Calw</v>
      </c>
      <c r="G74" s="484"/>
      <c r="H74" s="484"/>
      <c r="I74" s="484"/>
      <c r="J74" s="484"/>
      <c r="K74" s="484"/>
      <c r="L74" s="484"/>
      <c r="M74" s="484"/>
      <c r="N74" s="484"/>
      <c r="O74" s="443"/>
      <c r="P74" s="443" t="str">
        <f>$D$4</f>
        <v>TV Stammheim 1</v>
      </c>
      <c r="Q74" s="467">
        <v>7</v>
      </c>
      <c r="R74" s="468" t="s">
        <v>2</v>
      </c>
      <c r="S74" s="467">
        <v>11</v>
      </c>
      <c r="T74" s="468"/>
      <c r="U74" s="467">
        <v>7</v>
      </c>
      <c r="V74" s="468" t="s">
        <v>2</v>
      </c>
      <c r="W74" s="467">
        <v>11</v>
      </c>
      <c r="X74" s="469"/>
      <c r="Y74" s="468">
        <f>IF($Q74&gt;$S74,(IF($U74&gt;$W74,2,1)),(IF($U74&gt;$W74,1,0)))</f>
        <v>0</v>
      </c>
      <c r="Z74" s="468" t="s">
        <v>2</v>
      </c>
      <c r="AA74" s="468">
        <f>IF($Q74&lt;$S74,(IF($U74&lt;$W74,2,1)),(IF($U74&lt;$W74,1,0)))</f>
        <v>2</v>
      </c>
      <c r="AC74" s="300">
        <f>$D$59</f>
        <v>43800</v>
      </c>
      <c r="AD74" s="301">
        <f>AD73+$AD$16</f>
        <v>0.46180555555555552</v>
      </c>
      <c r="AE74" s="288" t="str">
        <f>$D$60</f>
        <v>Stammheim</v>
      </c>
    </row>
    <row r="75" spans="1:31">
      <c r="A75" s="444"/>
      <c r="B75" s="444"/>
      <c r="C75" s="444"/>
      <c r="D75" s="443"/>
      <c r="F75" s="443"/>
      <c r="G75" s="443"/>
      <c r="H75" s="443"/>
      <c r="I75" s="443"/>
      <c r="J75" s="443"/>
      <c r="K75" s="443"/>
      <c r="L75" s="443"/>
      <c r="M75" s="443"/>
      <c r="N75" s="443"/>
      <c r="Q75" s="468"/>
      <c r="R75" s="468"/>
      <c r="S75" s="468"/>
      <c r="T75" s="468"/>
      <c r="U75" s="468"/>
      <c r="V75" s="468"/>
      <c r="W75" s="468"/>
      <c r="X75" s="469"/>
      <c r="Y75" s="468"/>
      <c r="Z75" s="468"/>
      <c r="AA75" s="468"/>
      <c r="AC75" s="300"/>
    </row>
    <row r="76" spans="1:31">
      <c r="A76" s="444">
        <f t="shared" ref="A76" si="21">A74+1</f>
        <v>67</v>
      </c>
      <c r="B76" s="444">
        <v>7</v>
      </c>
      <c r="C76" s="444">
        <v>1</v>
      </c>
      <c r="D76" s="443" t="str">
        <f>$D$7</f>
        <v>NLV Vaihingen 2</v>
      </c>
      <c r="E76" s="297" t="s">
        <v>112</v>
      </c>
      <c r="F76" s="484" t="str">
        <f>$D$5</f>
        <v>TV Stammheim 2</v>
      </c>
      <c r="G76" s="484"/>
      <c r="H76" s="484"/>
      <c r="I76" s="484"/>
      <c r="J76" s="484"/>
      <c r="K76" s="484"/>
      <c r="L76" s="484"/>
      <c r="M76" s="484"/>
      <c r="N76" s="484"/>
      <c r="O76" s="443"/>
      <c r="P76" s="443" t="str">
        <f>$D$6</f>
        <v>NLV Vaihingen 1</v>
      </c>
      <c r="Q76" s="467">
        <v>5</v>
      </c>
      <c r="R76" s="468" t="s">
        <v>2</v>
      </c>
      <c r="S76" s="467">
        <v>11</v>
      </c>
      <c r="T76" s="470"/>
      <c r="U76" s="467">
        <v>7</v>
      </c>
      <c r="V76" s="468" t="s">
        <v>2</v>
      </c>
      <c r="W76" s="467">
        <v>11</v>
      </c>
      <c r="X76" s="469"/>
      <c r="Y76" s="468">
        <f>IF($Q76&gt;$S76,(IF($U76&gt;$W76,2,1)),(IF($U76&gt;$W76,1,0)))</f>
        <v>0</v>
      </c>
      <c r="Z76" s="468" t="s">
        <v>2</v>
      </c>
      <c r="AA76" s="468">
        <f>IF($Q76&lt;$S76,(IF($U76&lt;$W76,2,1)),(IF($U76&lt;$W76,1,0)))</f>
        <v>2</v>
      </c>
      <c r="AC76" s="300">
        <f>$D$59</f>
        <v>43800</v>
      </c>
      <c r="AD76" s="301">
        <f>AD74+$AD$16</f>
        <v>0.47916666666666663</v>
      </c>
      <c r="AE76" s="288" t="str">
        <f>$D$60</f>
        <v>Stammheim</v>
      </c>
    </row>
    <row r="77" spans="1:31">
      <c r="A77" s="444">
        <f t="shared" ref="A77" si="22">A76+1</f>
        <v>68</v>
      </c>
      <c r="B77" s="444">
        <v>8</v>
      </c>
      <c r="C77" s="444">
        <v>1</v>
      </c>
      <c r="D77" s="443" t="str">
        <f>$D$3</f>
        <v>SpVgg Weil der Stadt</v>
      </c>
      <c r="E77" s="297" t="s">
        <v>112</v>
      </c>
      <c r="F77" s="484" t="str">
        <f>$D$2</f>
        <v>TSV Calw</v>
      </c>
      <c r="G77" s="484"/>
      <c r="H77" s="484"/>
      <c r="I77" s="484"/>
      <c r="J77" s="484"/>
      <c r="K77" s="484"/>
      <c r="L77" s="484"/>
      <c r="M77" s="484"/>
      <c r="N77" s="484"/>
      <c r="O77" s="443"/>
      <c r="P77" s="443" t="str">
        <f>$D$4</f>
        <v>TV Stammheim 1</v>
      </c>
      <c r="Q77" s="467">
        <v>4</v>
      </c>
      <c r="R77" s="468" t="s">
        <v>2</v>
      </c>
      <c r="S77" s="467">
        <v>11</v>
      </c>
      <c r="T77" s="468"/>
      <c r="U77" s="467">
        <v>1</v>
      </c>
      <c r="V77" s="468" t="s">
        <v>2</v>
      </c>
      <c r="W77" s="467">
        <v>11</v>
      </c>
      <c r="X77" s="469"/>
      <c r="Y77" s="468">
        <f>IF($Q77&gt;$S77,(IF($U77&gt;$W77,2,1)),(IF($U77&gt;$W77,1,0)))</f>
        <v>0</v>
      </c>
      <c r="Z77" s="468" t="s">
        <v>2</v>
      </c>
      <c r="AA77" s="468">
        <f>IF($Q77&lt;$S77,(IF($U77&lt;$W77,2,1)),(IF($U77&lt;$W77,1,0)))</f>
        <v>2</v>
      </c>
      <c r="AC77" s="300">
        <f>$D$59</f>
        <v>43800</v>
      </c>
      <c r="AD77" s="301">
        <f>AD76+$AD$16</f>
        <v>0.49652777777777773</v>
      </c>
      <c r="AE77" s="288" t="str">
        <f>$D$60</f>
        <v>Stammheim</v>
      </c>
    </row>
    <row r="78" spans="1:31">
      <c r="A78" s="444"/>
      <c r="B78" s="444"/>
      <c r="C78" s="444"/>
      <c r="D78" s="443"/>
      <c r="F78" s="443"/>
      <c r="G78" s="443"/>
      <c r="H78" s="443"/>
      <c r="I78" s="443"/>
      <c r="J78" s="443"/>
      <c r="K78" s="443"/>
      <c r="L78" s="443"/>
      <c r="M78" s="443"/>
      <c r="N78" s="443"/>
      <c r="O78" s="443"/>
      <c r="P78" s="443"/>
      <c r="Q78" s="468"/>
      <c r="R78" s="468"/>
      <c r="S78" s="468"/>
      <c r="T78" s="468"/>
      <c r="U78" s="468"/>
      <c r="V78" s="468"/>
      <c r="W78" s="468"/>
      <c r="X78" s="469"/>
      <c r="Y78" s="468"/>
      <c r="Z78" s="468"/>
      <c r="AA78" s="468"/>
      <c r="AC78" s="300"/>
    </row>
    <row r="79" spans="1:31">
      <c r="A79" s="444">
        <f t="shared" ref="A79" si="23">A77+1</f>
        <v>69</v>
      </c>
      <c r="B79" s="444">
        <v>9</v>
      </c>
      <c r="C79" s="444">
        <v>1</v>
      </c>
      <c r="D79" s="443" t="str">
        <f>$D$6</f>
        <v>NLV Vaihingen 1</v>
      </c>
      <c r="E79" s="297" t="s">
        <v>112</v>
      </c>
      <c r="F79" s="484" t="str">
        <f>$D$5</f>
        <v>TV Stammheim 2</v>
      </c>
      <c r="G79" s="484"/>
      <c r="H79" s="484"/>
      <c r="I79" s="484"/>
      <c r="J79" s="484"/>
      <c r="K79" s="484"/>
      <c r="L79" s="484"/>
      <c r="M79" s="484"/>
      <c r="N79" s="484"/>
      <c r="O79" s="443"/>
      <c r="P79" s="443" t="str">
        <f>$D$2</f>
        <v>TSV Calw</v>
      </c>
      <c r="Q79" s="467">
        <v>9</v>
      </c>
      <c r="R79" s="468" t="s">
        <v>2</v>
      </c>
      <c r="S79" s="467">
        <v>11</v>
      </c>
      <c r="T79" s="468"/>
      <c r="U79" s="467">
        <v>6</v>
      </c>
      <c r="V79" s="468" t="s">
        <v>2</v>
      </c>
      <c r="W79" s="467">
        <v>11</v>
      </c>
      <c r="X79" s="469"/>
      <c r="Y79" s="468">
        <f>IF($Q79&gt;$S79,(IF($U79&gt;$W79,2,1)),(IF($U79&gt;$W79,1,0)))</f>
        <v>0</v>
      </c>
      <c r="Z79" s="468" t="s">
        <v>2</v>
      </c>
      <c r="AA79" s="468">
        <f>IF($Q79&lt;$S79,(IF($U79&lt;$W79,2,1)),(IF($U79&lt;$W79,1,0)))</f>
        <v>2</v>
      </c>
      <c r="AC79" s="300">
        <f>$D$59</f>
        <v>43800</v>
      </c>
      <c r="AD79" s="301">
        <f>AD77+$AD$16</f>
        <v>0.51388888888888884</v>
      </c>
      <c r="AE79" s="288" t="str">
        <f>$D$60</f>
        <v>Stammheim</v>
      </c>
    </row>
    <row r="80" spans="1:31" s="444" customFormat="1">
      <c r="A80" s="444">
        <f t="shared" ref="A80" si="24">A79+1</f>
        <v>70</v>
      </c>
      <c r="B80" s="444">
        <v>10</v>
      </c>
      <c r="C80" s="444">
        <v>1</v>
      </c>
      <c r="D80" s="443" t="str">
        <f>$D$4</f>
        <v>TV Stammheim 1</v>
      </c>
      <c r="E80" s="297" t="s">
        <v>112</v>
      </c>
      <c r="F80" s="484" t="str">
        <f>$D$3</f>
        <v>SpVgg Weil der Stadt</v>
      </c>
      <c r="G80" s="484"/>
      <c r="H80" s="484"/>
      <c r="I80" s="484"/>
      <c r="J80" s="484"/>
      <c r="K80" s="484"/>
      <c r="L80" s="484"/>
      <c r="M80" s="484"/>
      <c r="N80" s="484"/>
      <c r="O80" s="443"/>
      <c r="P80" s="443" t="str">
        <f>$D$6</f>
        <v>NLV Vaihingen 1</v>
      </c>
      <c r="Q80" s="467">
        <v>11</v>
      </c>
      <c r="R80" s="468" t="s">
        <v>2</v>
      </c>
      <c r="S80" s="467">
        <v>5</v>
      </c>
      <c r="T80" s="468"/>
      <c r="U80" s="467">
        <v>11</v>
      </c>
      <c r="V80" s="468" t="s">
        <v>2</v>
      </c>
      <c r="W80" s="467">
        <v>4</v>
      </c>
      <c r="X80" s="468"/>
      <c r="Y80" s="468">
        <f>IF($Q80&gt;$S80,(IF($U80&gt;$W80,2,1)),(IF($U80&gt;$W80,1,0)))</f>
        <v>2</v>
      </c>
      <c r="Z80" s="468" t="s">
        <v>2</v>
      </c>
      <c r="AA80" s="468">
        <f>IF($Q80&lt;$S80,(IF($U80&lt;$W80,2,1)),(IF($U80&lt;$W80,1,0)))</f>
        <v>0</v>
      </c>
      <c r="AC80" s="300">
        <f>$D$59</f>
        <v>43800</v>
      </c>
      <c r="AD80" s="301">
        <f>AD79+$AD$16</f>
        <v>0.53125</v>
      </c>
      <c r="AE80" s="288" t="str">
        <f>$D$60</f>
        <v>Stammheim</v>
      </c>
    </row>
    <row r="81" spans="1:31" s="444" customFormat="1">
      <c r="D81" s="443"/>
      <c r="E81" s="297"/>
      <c r="F81" s="443"/>
      <c r="G81" s="443"/>
      <c r="H81" s="443"/>
      <c r="I81" s="443"/>
      <c r="J81" s="443"/>
      <c r="K81" s="443"/>
      <c r="L81" s="443"/>
      <c r="M81" s="443"/>
      <c r="N81" s="443"/>
      <c r="O81" s="443"/>
      <c r="P81" s="443"/>
      <c r="Q81" s="299"/>
      <c r="S81" s="299"/>
      <c r="U81" s="299"/>
      <c r="W81" s="299"/>
      <c r="Y81" s="468"/>
      <c r="Z81" s="468"/>
      <c r="AA81" s="468"/>
      <c r="AC81" s="300"/>
      <c r="AD81" s="301"/>
      <c r="AE81" s="288"/>
    </row>
    <row r="82" spans="1:31">
      <c r="A82" s="294"/>
      <c r="B82" s="294"/>
      <c r="D82" s="293"/>
      <c r="F82" s="293"/>
      <c r="G82" s="293"/>
      <c r="H82" s="293"/>
      <c r="I82" s="293"/>
      <c r="J82" s="293"/>
      <c r="K82" s="293"/>
      <c r="L82" s="293"/>
      <c r="M82" s="293"/>
      <c r="N82" s="293"/>
      <c r="O82" s="293"/>
      <c r="P82" s="293"/>
      <c r="AD82" s="287"/>
    </row>
    <row r="83" spans="1:31">
      <c r="A83" s="305" t="s">
        <v>95</v>
      </c>
      <c r="B83" s="305"/>
      <c r="D83" s="293"/>
      <c r="F83" s="293"/>
      <c r="G83" s="293"/>
      <c r="H83" s="293"/>
      <c r="I83" s="293"/>
      <c r="J83" s="293"/>
      <c r="K83" s="293"/>
      <c r="L83" s="293"/>
      <c r="M83" s="293"/>
      <c r="N83" s="293"/>
      <c r="O83" s="293"/>
      <c r="P83" s="293"/>
      <c r="R83" s="287" t="s">
        <v>0</v>
      </c>
      <c r="V83" s="287" t="s">
        <v>399</v>
      </c>
      <c r="X83" s="287"/>
      <c r="Z83" s="287" t="s">
        <v>1</v>
      </c>
      <c r="AB83" s="287"/>
      <c r="AC83" s="287"/>
      <c r="AD83" s="287"/>
      <c r="AE83" s="287"/>
    </row>
    <row r="84" spans="1:31">
      <c r="C84" s="287" t="s">
        <v>37</v>
      </c>
      <c r="D84" s="288" t="str">
        <f>T(D2)</f>
        <v>TSV Calw</v>
      </c>
      <c r="E84" s="474">
        <f>Y18</f>
        <v>2</v>
      </c>
      <c r="F84" s="474">
        <f>Y22</f>
        <v>0</v>
      </c>
      <c r="G84" s="474">
        <f>Y28</f>
        <v>1</v>
      </c>
      <c r="H84" s="474">
        <f>Y44</f>
        <v>2</v>
      </c>
      <c r="I84" s="474">
        <f>Y48</f>
        <v>2</v>
      </c>
      <c r="J84" s="474">
        <f>AA54</f>
        <v>0</v>
      </c>
      <c r="K84" s="474">
        <f>AA68</f>
        <v>0</v>
      </c>
      <c r="L84" s="474">
        <f>AA71</f>
        <v>2</v>
      </c>
      <c r="M84" s="474">
        <f>AA74</f>
        <v>2</v>
      </c>
      <c r="N84" s="474">
        <f>AA77</f>
        <v>2</v>
      </c>
      <c r="O84" s="287"/>
      <c r="P84" s="287"/>
      <c r="Q84" s="287">
        <f>Q18+U18+Q22+U22+Q28+U28+Q44+U44+Q48+U48+S54+W54+S68+W68+S71+W71+S74+W74+S77+W77</f>
        <v>185</v>
      </c>
      <c r="R84" s="287" t="s">
        <v>2</v>
      </c>
      <c r="S84" s="287">
        <f>S18+W18+S22+W22+S28+W28+S44+W44+S48+W48+Q54+U54+Q68+U68+Q71+U71+Q74+U74+Q77+U77</f>
        <v>146</v>
      </c>
      <c r="U84" s="287">
        <f>Y18+Y22+Y28+Y44+Y48+AA54+AA68+AA71+AA74+AA77</f>
        <v>13</v>
      </c>
      <c r="V84" s="287" t="s">
        <v>2</v>
      </c>
      <c r="W84" s="287">
        <f>AA18+AA22+AA28+AA44+AA48+Y54+Y68+Y71+Y74+Y77</f>
        <v>7</v>
      </c>
      <c r="X84" s="287"/>
      <c r="Y84" s="287">
        <f>U84</f>
        <v>13</v>
      </c>
      <c r="Z84" s="287" t="s">
        <v>2</v>
      </c>
      <c r="AA84" s="287">
        <f>W84</f>
        <v>7</v>
      </c>
      <c r="AB84" s="287"/>
      <c r="AC84" s="287"/>
      <c r="AD84" s="287"/>
      <c r="AE84" s="287"/>
    </row>
    <row r="85" spans="1:31">
      <c r="A85" s="294"/>
      <c r="B85" s="294"/>
      <c r="C85" s="287" t="s">
        <v>42</v>
      </c>
      <c r="D85" s="293" t="str">
        <f>T(D3)</f>
        <v>SpVgg Weil der Stadt</v>
      </c>
      <c r="E85" s="474">
        <f>AA18</f>
        <v>0</v>
      </c>
      <c r="F85" s="474">
        <f>Y24</f>
        <v>0</v>
      </c>
      <c r="G85" s="474">
        <f>Y27</f>
        <v>1</v>
      </c>
      <c r="H85" s="474">
        <f>Y30</f>
        <v>2</v>
      </c>
      <c r="I85" s="474">
        <f>Y47</f>
        <v>0</v>
      </c>
      <c r="J85" s="474">
        <f>AA53</f>
        <v>1</v>
      </c>
      <c r="K85" s="474">
        <f>AA57</f>
        <v>0</v>
      </c>
      <c r="L85" s="474">
        <f>AA70</f>
        <v>1</v>
      </c>
      <c r="M85" s="474">
        <f>Y77</f>
        <v>0</v>
      </c>
      <c r="N85" s="474">
        <f>AA80</f>
        <v>0</v>
      </c>
      <c r="O85" s="287"/>
      <c r="P85" s="287"/>
      <c r="Q85" s="287">
        <f>S18+W18+Q24+U24+Q27+U27+Q30+U30+Q47+U47+S53+W53+S57+W57+S70+W70+Q77+U77+S80+W80</f>
        <v>134</v>
      </c>
      <c r="R85" s="287" t="s">
        <v>2</v>
      </c>
      <c r="S85" s="287">
        <f>Q18+U18+S24+W24+S27+W27+S30+W30+S47+W47+Q53+U53+Q57+U57+Q70+U70+S77+W77+Q80+U80</f>
        <v>209</v>
      </c>
      <c r="T85" s="282"/>
      <c r="U85" s="287">
        <f>AA18+Y24+Y27+Y30+Y47+AA53+AA57+AA70+Y77+AA80</f>
        <v>5</v>
      </c>
      <c r="V85" s="287" t="s">
        <v>2</v>
      </c>
      <c r="W85" s="287">
        <f>Y18+AA24+AA27+AA30+AA47+Y53+Y57+Y70+AA77+Y80</f>
        <v>15</v>
      </c>
      <c r="X85" s="287"/>
      <c r="Y85" s="287">
        <f t="shared" ref="Y85:Y87" si="25">U85</f>
        <v>5</v>
      </c>
      <c r="Z85" s="287" t="s">
        <v>2</v>
      </c>
      <c r="AA85" s="287">
        <f t="shared" ref="AA85:AA87" si="26">W85</f>
        <v>15</v>
      </c>
      <c r="AB85" s="287"/>
      <c r="AC85" s="287"/>
      <c r="AD85" s="287"/>
      <c r="AE85" s="287"/>
    </row>
    <row r="86" spans="1:31">
      <c r="A86" s="294"/>
      <c r="B86" s="294"/>
      <c r="C86" s="287" t="s">
        <v>31</v>
      </c>
      <c r="D86" s="293" t="str">
        <f>T(D4)</f>
        <v>TV Stammheim 1</v>
      </c>
      <c r="E86" s="474">
        <f>Y19</f>
        <v>2</v>
      </c>
      <c r="F86" s="474">
        <f>AA22</f>
        <v>2</v>
      </c>
      <c r="G86" s="474">
        <f>Y25</f>
        <v>2</v>
      </c>
      <c r="H86" s="474">
        <f>Y31</f>
        <v>2</v>
      </c>
      <c r="I86" s="474">
        <f>AA47</f>
        <v>2</v>
      </c>
      <c r="J86" s="474">
        <f>AA51</f>
        <v>2</v>
      </c>
      <c r="K86" s="474">
        <f>AA56</f>
        <v>2</v>
      </c>
      <c r="L86" s="474">
        <f>Y68</f>
        <v>2</v>
      </c>
      <c r="M86" s="474">
        <f>AA73</f>
        <v>2</v>
      </c>
      <c r="N86" s="474">
        <f>Y80</f>
        <v>2</v>
      </c>
      <c r="O86" s="287"/>
      <c r="P86" s="287"/>
      <c r="Q86" s="287">
        <f>Q19+U19+S22+W22+Q25+U25+Q31+U31+S47+W47+S51+W51+S56+W56+Q68+U68+S73+W73+Q80+U80</f>
        <v>220</v>
      </c>
      <c r="R86" s="287" t="s">
        <v>2</v>
      </c>
      <c r="S86" s="287">
        <f>S19+W19+Q22+U22+S25+W25+S31+W31+Q47+U47+Q51+U51+Q56+U56+S68+W68+Q73+U73+S80+W80</f>
        <v>89</v>
      </c>
      <c r="U86" s="287">
        <f>Y19+AA22+Y25+Y31+AA47+AA51+AA56+Y68+AA73+Y80</f>
        <v>20</v>
      </c>
      <c r="V86" s="287" t="s">
        <v>2</v>
      </c>
      <c r="W86" s="287">
        <f>AA19+Y22+AA25+AA31+Y47+Y51+Y56+AA68+Y73+AA80</f>
        <v>0</v>
      </c>
      <c r="X86" s="287"/>
      <c r="Y86" s="287">
        <f t="shared" si="25"/>
        <v>20</v>
      </c>
      <c r="Z86" s="287" t="s">
        <v>2</v>
      </c>
      <c r="AA86" s="287">
        <f t="shared" si="26"/>
        <v>0</v>
      </c>
      <c r="AB86" s="287"/>
      <c r="AC86" s="287"/>
      <c r="AD86" s="287"/>
      <c r="AE86" s="287"/>
    </row>
    <row r="87" spans="1:31">
      <c r="A87" s="294"/>
      <c r="B87" s="294"/>
      <c r="C87" s="287" t="s">
        <v>32</v>
      </c>
      <c r="D87" s="293" t="str">
        <f>T(D5)</f>
        <v>TV Stammheim 2</v>
      </c>
      <c r="E87" s="474">
        <f>AA19</f>
        <v>0</v>
      </c>
      <c r="F87" s="474">
        <f>AA24</f>
        <v>2</v>
      </c>
      <c r="G87" s="474">
        <f>AA28</f>
        <v>1</v>
      </c>
      <c r="H87" s="474">
        <f>Y45</f>
        <v>2</v>
      </c>
      <c r="I87" s="474">
        <f>Y50</f>
        <v>2</v>
      </c>
      <c r="J87" s="475">
        <f>Y54</f>
        <v>2</v>
      </c>
      <c r="K87" s="475">
        <f>Y57</f>
        <v>2</v>
      </c>
      <c r="L87" s="474">
        <f>Y73</f>
        <v>0</v>
      </c>
      <c r="M87" s="474">
        <f>AA76</f>
        <v>2</v>
      </c>
      <c r="N87" s="474">
        <f>AA79</f>
        <v>2</v>
      </c>
      <c r="O87" s="287"/>
      <c r="P87" s="287"/>
      <c r="Q87" s="287">
        <f>S19+W19+S24+W24+S28+W28+Q45+U45+Q50+U50+Q54+U54+Q57+U57+Q73+U73+S76+W76+S79+W79</f>
        <v>196</v>
      </c>
      <c r="R87" s="287" t="s">
        <v>2</v>
      </c>
      <c r="S87" s="287">
        <f>Q19+U19+Q24+U24+Q28+U28+S45+W45+S50+W50+S54+W54+S57+W57+S73+W73+Q76+U76+Q79+U79</f>
        <v>138</v>
      </c>
      <c r="U87" s="287">
        <f>AA19+AA24+AA28+Y45+Y50+Y54+Y57+Y73+AA76+AA79</f>
        <v>15</v>
      </c>
      <c r="V87" s="287" t="s">
        <v>2</v>
      </c>
      <c r="W87" s="287">
        <f>Y19+Y24+Y28+AA45+AA50+AA54+AA57+AA73+Y76+Y79</f>
        <v>5</v>
      </c>
      <c r="X87" s="287"/>
      <c r="Y87" s="287">
        <f t="shared" si="25"/>
        <v>15</v>
      </c>
      <c r="Z87" s="287" t="s">
        <v>2</v>
      </c>
      <c r="AA87" s="287">
        <f t="shared" si="26"/>
        <v>5</v>
      </c>
      <c r="AB87" s="287"/>
      <c r="AC87" s="287"/>
      <c r="AD87" s="287"/>
      <c r="AE87" s="287"/>
    </row>
    <row r="88" spans="1:31">
      <c r="C88" s="287" t="s">
        <v>47</v>
      </c>
      <c r="D88" s="288" t="str">
        <f>T(D6)</f>
        <v>NLV Vaihingen 1</v>
      </c>
      <c r="E88" s="474">
        <f>Y21</f>
        <v>0</v>
      </c>
      <c r="F88" s="474">
        <f>AA27</f>
        <v>1</v>
      </c>
      <c r="G88" s="474">
        <f>AA31</f>
        <v>0</v>
      </c>
      <c r="H88" s="474">
        <f>AA45</f>
        <v>0</v>
      </c>
      <c r="I88" s="474">
        <f>AA48</f>
        <v>0</v>
      </c>
      <c r="J88" s="474">
        <f>Y51</f>
        <v>0</v>
      </c>
      <c r="K88" s="474">
        <f>AA67</f>
        <v>2</v>
      </c>
      <c r="L88" s="474">
        <f>Y70</f>
        <v>1</v>
      </c>
      <c r="M88" s="474">
        <f>Y74</f>
        <v>0</v>
      </c>
      <c r="N88" s="474">
        <f>Y79</f>
        <v>0</v>
      </c>
      <c r="O88" s="287"/>
      <c r="P88" s="287"/>
      <c r="Q88" s="287">
        <f>Q21+U21+S27+W27+S31+W31+S45+W45+S48+W48+Q51+U51+S67+W67+Q70+U70+Q74+U74+Q79+U79</f>
        <v>141</v>
      </c>
      <c r="R88" s="287" t="s">
        <v>2</v>
      </c>
      <c r="S88" s="287">
        <f>S21+W21+Q27+U27+Q31+U31+Q45+U45+Q48+U48+S51+W51+Q67+U67+S70+W70+S74+W74+S79+W79</f>
        <v>209</v>
      </c>
      <c r="U88" s="287">
        <f>Y21+AA27+AA31+AA45+AA48+Y51+AA67+Y70+Y74+Y79</f>
        <v>4</v>
      </c>
      <c r="V88" s="287" t="s">
        <v>2</v>
      </c>
      <c r="W88" s="287">
        <f>AA21+Y27+Y31+Y45+Y48+AA51+Y67+AA70+AA74+AA79</f>
        <v>16</v>
      </c>
      <c r="X88" s="287"/>
      <c r="Y88" s="287">
        <f>U88</f>
        <v>4</v>
      </c>
      <c r="Z88" s="287" t="s">
        <v>2</v>
      </c>
      <c r="AA88" s="287">
        <f>W88</f>
        <v>16</v>
      </c>
      <c r="AB88" s="287"/>
      <c r="AC88" s="287"/>
      <c r="AD88" s="287"/>
      <c r="AE88" s="287"/>
    </row>
    <row r="89" spans="1:31" s="290" customFormat="1">
      <c r="B89" s="294"/>
      <c r="C89" s="287" t="s">
        <v>81</v>
      </c>
      <c r="D89" s="293" t="s">
        <v>373</v>
      </c>
      <c r="E89" s="475">
        <f>AA21</f>
        <v>2</v>
      </c>
      <c r="F89" s="475">
        <f>AA25</f>
        <v>0</v>
      </c>
      <c r="G89" s="475">
        <f>AA30</f>
        <v>0</v>
      </c>
      <c r="H89" s="475">
        <f>AA44</f>
        <v>0</v>
      </c>
      <c r="I89" s="475">
        <f>AA50</f>
        <v>0</v>
      </c>
      <c r="J89" s="475">
        <f>Y53</f>
        <v>1</v>
      </c>
      <c r="K89" s="475">
        <f>Y56</f>
        <v>0</v>
      </c>
      <c r="L89" s="475">
        <f>Y67</f>
        <v>0</v>
      </c>
      <c r="M89" s="475">
        <f>Y71</f>
        <v>0</v>
      </c>
      <c r="N89" s="475">
        <f>Y76</f>
        <v>0</v>
      </c>
      <c r="O89" s="293"/>
      <c r="P89" s="293"/>
      <c r="Q89" s="477">
        <f>S21+W21+S25+W25+S30+W30+S44+W44+S50+W50+Q53+U53+Q56+U56+Q67+U67+Q71+U71+Q76+U76</f>
        <v>135</v>
      </c>
      <c r="R89" s="477"/>
      <c r="S89" s="477">
        <f>Q21+U21+Q25+U25+Q30+U30+Q44+U44+Q50+U50+S53+W53+S56+W56+S67+W67+S71+W71+S76+W76</f>
        <v>220</v>
      </c>
      <c r="T89" s="287"/>
      <c r="U89" s="287">
        <f>AA21+AA25+AA30+AA44+AA50+Y53+Y56+Y67+Y71+Y76</f>
        <v>3</v>
      </c>
      <c r="V89" s="287"/>
      <c r="W89" s="287">
        <f>Y21+Y25+Y30+Y44+Y50+AA53+AA56+AA67+AA71+AA76</f>
        <v>17</v>
      </c>
      <c r="Y89" s="476">
        <f>U89</f>
        <v>3</v>
      </c>
      <c r="Z89" s="476" t="s">
        <v>2</v>
      </c>
      <c r="AA89" s="476">
        <f>W89</f>
        <v>17</v>
      </c>
    </row>
    <row r="90" spans="1:31">
      <c r="B90" s="294"/>
      <c r="D90" s="293"/>
      <c r="F90" s="293"/>
      <c r="G90" s="293"/>
      <c r="H90" s="293"/>
      <c r="I90" s="293"/>
      <c r="J90" s="293"/>
      <c r="K90" s="293"/>
      <c r="L90" s="293"/>
      <c r="M90" s="293"/>
      <c r="N90" s="293"/>
      <c r="O90" s="293"/>
      <c r="P90" s="293"/>
    </row>
    <row r="92" spans="1:31">
      <c r="B92" s="294"/>
      <c r="D92" s="293"/>
      <c r="F92" s="293"/>
      <c r="G92" s="293"/>
      <c r="H92" s="293"/>
      <c r="I92" s="293"/>
      <c r="J92" s="293"/>
      <c r="K92" s="293"/>
      <c r="L92" s="293"/>
      <c r="M92" s="293"/>
      <c r="N92" s="293"/>
      <c r="O92" s="293"/>
      <c r="P92" s="293"/>
      <c r="T92" s="282"/>
    </row>
    <row r="93" spans="1:31">
      <c r="B93" s="294"/>
      <c r="D93" s="293"/>
      <c r="F93" s="293"/>
      <c r="G93" s="293"/>
      <c r="H93" s="293"/>
      <c r="I93" s="293"/>
      <c r="J93" s="293"/>
      <c r="K93" s="293"/>
      <c r="L93" s="293"/>
      <c r="M93" s="293"/>
      <c r="N93" s="293"/>
      <c r="O93" s="293"/>
      <c r="P93" s="293"/>
    </row>
    <row r="94" spans="1:31">
      <c r="B94" s="294"/>
      <c r="D94" s="293"/>
      <c r="F94" s="293"/>
      <c r="G94" s="293"/>
      <c r="H94" s="293"/>
      <c r="I94" s="293"/>
      <c r="J94" s="293"/>
      <c r="K94" s="293"/>
      <c r="L94" s="293"/>
      <c r="M94" s="293"/>
      <c r="N94" s="293"/>
      <c r="O94" s="293"/>
      <c r="P94" s="293"/>
    </row>
    <row r="96" spans="1:31">
      <c r="B96" s="294"/>
      <c r="D96" s="293"/>
      <c r="F96" s="293"/>
      <c r="G96" s="293"/>
      <c r="H96" s="293"/>
      <c r="I96" s="293"/>
      <c r="J96" s="293"/>
      <c r="K96" s="293"/>
      <c r="L96" s="293"/>
      <c r="M96" s="293"/>
      <c r="N96" s="293"/>
      <c r="O96" s="293"/>
      <c r="P96" s="293"/>
      <c r="T96" s="282"/>
    </row>
    <row r="98" spans="1:27">
      <c r="B98" s="294"/>
      <c r="D98" s="293"/>
      <c r="F98" s="293"/>
      <c r="G98" s="293"/>
      <c r="H98" s="293"/>
      <c r="I98" s="293"/>
      <c r="J98" s="293"/>
      <c r="K98" s="293"/>
      <c r="L98" s="293"/>
      <c r="M98" s="293"/>
      <c r="N98" s="293"/>
      <c r="O98" s="293"/>
      <c r="P98" s="293"/>
      <c r="T98" s="282"/>
      <c r="U98" s="282"/>
      <c r="V98" s="282"/>
      <c r="W98" s="282"/>
      <c r="Y98" s="282"/>
      <c r="Z98" s="282"/>
      <c r="AA98" s="282"/>
    </row>
    <row r="99" spans="1:27" s="285" customFormat="1">
      <c r="B99" s="281"/>
      <c r="C99" s="282"/>
      <c r="E99" s="284"/>
      <c r="Q99" s="282"/>
      <c r="R99" s="282"/>
      <c r="S99" s="282"/>
      <c r="T99" s="282"/>
      <c r="U99" s="282"/>
      <c r="V99" s="282"/>
      <c r="W99" s="282"/>
      <c r="Y99" s="282"/>
      <c r="Z99" s="282"/>
      <c r="AA99" s="282"/>
    </row>
    <row r="100" spans="1:27" s="285" customFormat="1">
      <c r="B100" s="281"/>
      <c r="C100" s="282"/>
      <c r="E100" s="284"/>
      <c r="Q100" s="282"/>
      <c r="R100" s="282"/>
      <c r="S100" s="282"/>
      <c r="T100" s="282"/>
      <c r="U100" s="282"/>
      <c r="V100" s="282"/>
      <c r="W100" s="282"/>
      <c r="Y100" s="282"/>
      <c r="Z100" s="282"/>
      <c r="AA100" s="282"/>
    </row>
    <row r="101" spans="1:27" s="285" customFormat="1">
      <c r="B101" s="281"/>
      <c r="C101" s="282"/>
      <c r="E101" s="284"/>
      <c r="Q101" s="282"/>
      <c r="R101" s="282"/>
      <c r="S101" s="282"/>
      <c r="T101" s="282"/>
      <c r="U101" s="282"/>
      <c r="V101" s="282"/>
      <c r="W101" s="282"/>
      <c r="Y101" s="282"/>
      <c r="Z101" s="282"/>
      <c r="AA101" s="282"/>
    </row>
    <row r="102" spans="1:27" s="285" customFormat="1">
      <c r="A102" s="281"/>
      <c r="B102" s="281"/>
      <c r="C102" s="282"/>
      <c r="E102" s="284"/>
      <c r="Q102" s="282"/>
      <c r="R102" s="282"/>
      <c r="S102" s="282"/>
      <c r="T102" s="282"/>
      <c r="U102" s="282"/>
      <c r="V102" s="282"/>
      <c r="W102" s="282"/>
      <c r="Y102" s="282"/>
      <c r="Z102" s="282"/>
      <c r="AA102" s="282"/>
    </row>
    <row r="103" spans="1:27" s="285" customFormat="1">
      <c r="A103" s="281"/>
      <c r="B103" s="281"/>
      <c r="C103" s="282"/>
      <c r="E103" s="284"/>
      <c r="Q103" s="282"/>
      <c r="R103" s="282"/>
      <c r="S103" s="282"/>
      <c r="T103" s="282"/>
      <c r="U103" s="282"/>
      <c r="V103" s="282"/>
      <c r="W103" s="282"/>
      <c r="Y103" s="282"/>
      <c r="Z103" s="282"/>
      <c r="AA103" s="282"/>
    </row>
    <row r="104" spans="1:27" s="285" customFormat="1">
      <c r="A104" s="281"/>
      <c r="B104" s="281"/>
      <c r="C104" s="282"/>
      <c r="E104" s="284"/>
      <c r="Q104" s="282"/>
      <c r="R104" s="282"/>
      <c r="S104" s="282"/>
      <c r="T104" s="282"/>
      <c r="U104" s="282"/>
      <c r="V104" s="282"/>
      <c r="W104" s="282"/>
      <c r="Y104" s="282"/>
      <c r="Z104" s="282"/>
      <c r="AA104" s="282"/>
    </row>
    <row r="105" spans="1:27" s="285" customFormat="1">
      <c r="A105" s="281"/>
      <c r="B105" s="281"/>
      <c r="C105" s="282"/>
      <c r="E105" s="284"/>
      <c r="Q105" s="282"/>
      <c r="R105" s="282"/>
      <c r="S105" s="282"/>
      <c r="T105" s="282"/>
      <c r="U105" s="282"/>
      <c r="V105" s="282"/>
      <c r="W105" s="282"/>
      <c r="Y105" s="282"/>
      <c r="Z105" s="282"/>
      <c r="AA105" s="282"/>
    </row>
    <row r="106" spans="1:27" s="285" customFormat="1">
      <c r="A106" s="281"/>
      <c r="B106" s="281"/>
      <c r="C106" s="282"/>
      <c r="E106" s="284"/>
      <c r="Q106" s="282"/>
      <c r="R106" s="282"/>
      <c r="S106" s="282"/>
      <c r="T106" s="287"/>
      <c r="U106" s="287"/>
      <c r="V106" s="287"/>
      <c r="W106" s="287"/>
      <c r="Y106" s="287"/>
      <c r="Z106" s="287"/>
      <c r="AA106" s="287"/>
    </row>
    <row r="107" spans="1:27" s="285" customFormat="1">
      <c r="A107" s="281"/>
      <c r="B107" s="281"/>
      <c r="C107" s="282"/>
      <c r="E107" s="284"/>
      <c r="Q107" s="282"/>
      <c r="R107" s="282"/>
      <c r="S107" s="282"/>
      <c r="T107" s="287"/>
      <c r="U107" s="287"/>
      <c r="V107" s="287"/>
      <c r="W107" s="287"/>
      <c r="Y107" s="287"/>
      <c r="Z107" s="287"/>
      <c r="AA107" s="287"/>
    </row>
    <row r="108" spans="1:27" s="285" customFormat="1">
      <c r="A108" s="281"/>
      <c r="B108" s="281"/>
      <c r="C108" s="282"/>
      <c r="E108" s="284"/>
      <c r="Q108" s="282"/>
      <c r="R108" s="282"/>
      <c r="S108" s="282"/>
      <c r="T108" s="287"/>
      <c r="U108" s="287"/>
      <c r="V108" s="287"/>
      <c r="W108" s="287"/>
      <c r="Y108" s="287"/>
      <c r="Z108" s="287"/>
      <c r="AA108" s="287"/>
    </row>
  </sheetData>
  <sheetProtection sheet="1" objects="1" scenarios="1" selectLockedCells="1"/>
  <mergeCells count="30">
    <mergeCell ref="F71:N71"/>
    <mergeCell ref="F56:N56"/>
    <mergeCell ref="F57:N57"/>
    <mergeCell ref="F80:N80"/>
    <mergeCell ref="F73:N73"/>
    <mergeCell ref="F76:N76"/>
    <mergeCell ref="F79:N79"/>
    <mergeCell ref="F74:N74"/>
    <mergeCell ref="F77:N77"/>
    <mergeCell ref="F51:N51"/>
    <mergeCell ref="F53:N53"/>
    <mergeCell ref="F67:N67"/>
    <mergeCell ref="F70:N70"/>
    <mergeCell ref="F68:N68"/>
    <mergeCell ref="F54:N54"/>
    <mergeCell ref="F47:N47"/>
    <mergeCell ref="F48:N48"/>
    <mergeCell ref="F50:N50"/>
    <mergeCell ref="F45:N45"/>
    <mergeCell ref="F18:N18"/>
    <mergeCell ref="F19:N19"/>
    <mergeCell ref="F21:N21"/>
    <mergeCell ref="F22:N22"/>
    <mergeCell ref="F24:N24"/>
    <mergeCell ref="F25:N25"/>
    <mergeCell ref="F27:N27"/>
    <mergeCell ref="F28:N28"/>
    <mergeCell ref="F30:N30"/>
    <mergeCell ref="F31:N31"/>
    <mergeCell ref="F44:N44"/>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2019/2020 der U14 männlich</oddHeader>
    <oddFooter>&amp;CErstellt von Markus Knodel am &amp;D</oddFooter>
  </headerFooter>
  <rowBreaks count="1" manualBreakCount="1">
    <brk id="5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E84"/>
  <sheetViews>
    <sheetView view="pageLayout" topLeftCell="A13" zoomScaleNormal="100" workbookViewId="0">
      <selection activeCell="Q18" sqref="Q18"/>
    </sheetView>
  </sheetViews>
  <sheetFormatPr baseColWidth="10" defaultColWidth="5.85546875" defaultRowHeight="12.75"/>
  <cols>
    <col min="1" max="2" width="5" style="288" customWidth="1"/>
    <col min="3" max="3" width="5" style="287" customWidth="1"/>
    <col min="4" max="4" width="16.7109375" style="288" customWidth="1"/>
    <col min="5" max="5" width="2.28515625" style="302" customWidth="1"/>
    <col min="6" max="15" width="2.28515625" style="288" customWidth="1"/>
    <col min="16" max="16" width="18.85546875" style="288" customWidth="1"/>
    <col min="17" max="17" width="4" style="287" customWidth="1"/>
    <col min="18" max="18" width="1.42578125" style="287" customWidth="1"/>
    <col min="19" max="19" width="4" style="287" customWidth="1"/>
    <col min="20" max="20" width="1.7109375" style="287" customWidth="1"/>
    <col min="21" max="21" width="4.140625" style="287" customWidth="1"/>
    <col min="22" max="22" width="0.85546875" style="287" customWidth="1"/>
    <col min="23" max="23" width="4.140625" style="287" customWidth="1"/>
    <col min="24" max="24" width="1.7109375" style="288" customWidth="1"/>
    <col min="25" max="25" width="4.140625" style="287" customWidth="1"/>
    <col min="26" max="26" width="0.85546875" style="287" customWidth="1"/>
    <col min="27" max="27" width="4.140625" style="287" customWidth="1"/>
    <col min="28" max="28" width="0" style="288" hidden="1" customWidth="1"/>
    <col min="29" max="30" width="10.140625" style="288" hidden="1" customWidth="1"/>
    <col min="31" max="31" width="5.85546875" style="288" hidden="1" customWidth="1"/>
    <col min="32" max="259" width="5.85546875" style="288"/>
    <col min="260" max="260" width="15" style="288" customWidth="1"/>
    <col min="261" max="261" width="16.7109375" style="288" customWidth="1"/>
    <col min="262" max="272" width="2.28515625" style="288" customWidth="1"/>
    <col min="273" max="273" width="18.85546875" style="288" customWidth="1"/>
    <col min="274" max="274" width="4" style="288" customWidth="1"/>
    <col min="275" max="275" width="1.42578125" style="288" customWidth="1"/>
    <col min="276" max="276" width="4" style="288" customWidth="1"/>
    <col min="277" max="277" width="1.7109375" style="288" customWidth="1"/>
    <col min="278" max="278" width="4.140625" style="288" customWidth="1"/>
    <col min="279" max="279" width="0.85546875" style="288" customWidth="1"/>
    <col min="280" max="280" width="4.140625" style="288" customWidth="1"/>
    <col min="281" max="515" width="5.85546875" style="288"/>
    <col min="516" max="516" width="15" style="288" customWidth="1"/>
    <col min="517" max="517" width="16.7109375" style="288" customWidth="1"/>
    <col min="518" max="528" width="2.28515625" style="288" customWidth="1"/>
    <col min="529" max="529" width="18.85546875" style="288" customWidth="1"/>
    <col min="530" max="530" width="4" style="288" customWidth="1"/>
    <col min="531" max="531" width="1.42578125" style="288" customWidth="1"/>
    <col min="532" max="532" width="4" style="288" customWidth="1"/>
    <col min="533" max="533" width="1.7109375" style="288" customWidth="1"/>
    <col min="534" max="534" width="4.140625" style="288" customWidth="1"/>
    <col min="535" max="535" width="0.85546875" style="288" customWidth="1"/>
    <col min="536" max="536" width="4.140625" style="288" customWidth="1"/>
    <col min="537" max="771" width="5.85546875" style="288"/>
    <col min="772" max="772" width="15" style="288" customWidth="1"/>
    <col min="773" max="773" width="16.7109375" style="288" customWidth="1"/>
    <col min="774" max="784" width="2.28515625" style="288" customWidth="1"/>
    <col min="785" max="785" width="18.85546875" style="288" customWidth="1"/>
    <col min="786" max="786" width="4" style="288" customWidth="1"/>
    <col min="787" max="787" width="1.42578125" style="288" customWidth="1"/>
    <col min="788" max="788" width="4" style="288" customWidth="1"/>
    <col min="789" max="789" width="1.7109375" style="288" customWidth="1"/>
    <col min="790" max="790" width="4.140625" style="288" customWidth="1"/>
    <col min="791" max="791" width="0.85546875" style="288" customWidth="1"/>
    <col min="792" max="792" width="4.140625" style="288" customWidth="1"/>
    <col min="793" max="1027" width="5.85546875" style="288"/>
    <col min="1028" max="1028" width="15" style="288" customWidth="1"/>
    <col min="1029" max="1029" width="16.7109375" style="288" customWidth="1"/>
    <col min="1030" max="1040" width="2.28515625" style="288" customWidth="1"/>
    <col min="1041" max="1041" width="18.85546875" style="288" customWidth="1"/>
    <col min="1042" max="1042" width="4" style="288" customWidth="1"/>
    <col min="1043" max="1043" width="1.42578125" style="288" customWidth="1"/>
    <col min="1044" max="1044" width="4" style="288" customWidth="1"/>
    <col min="1045" max="1045" width="1.7109375" style="288" customWidth="1"/>
    <col min="1046" max="1046" width="4.140625" style="288" customWidth="1"/>
    <col min="1047" max="1047" width="0.85546875" style="288" customWidth="1"/>
    <col min="1048" max="1048" width="4.140625" style="288" customWidth="1"/>
    <col min="1049" max="1283" width="5.85546875" style="288"/>
    <col min="1284" max="1284" width="15" style="288" customWidth="1"/>
    <col min="1285" max="1285" width="16.7109375" style="288" customWidth="1"/>
    <col min="1286" max="1296" width="2.28515625" style="288" customWidth="1"/>
    <col min="1297" max="1297" width="18.85546875" style="288" customWidth="1"/>
    <col min="1298" max="1298" width="4" style="288" customWidth="1"/>
    <col min="1299" max="1299" width="1.42578125" style="288" customWidth="1"/>
    <col min="1300" max="1300" width="4" style="288" customWidth="1"/>
    <col min="1301" max="1301" width="1.7109375" style="288" customWidth="1"/>
    <col min="1302" max="1302" width="4.140625" style="288" customWidth="1"/>
    <col min="1303" max="1303" width="0.85546875" style="288" customWidth="1"/>
    <col min="1304" max="1304" width="4.140625" style="288" customWidth="1"/>
    <col min="1305" max="1539" width="5.85546875" style="288"/>
    <col min="1540" max="1540" width="15" style="288" customWidth="1"/>
    <col min="1541" max="1541" width="16.7109375" style="288" customWidth="1"/>
    <col min="1542" max="1552" width="2.28515625" style="288" customWidth="1"/>
    <col min="1553" max="1553" width="18.85546875" style="288" customWidth="1"/>
    <col min="1554" max="1554" width="4" style="288" customWidth="1"/>
    <col min="1555" max="1555" width="1.42578125" style="288" customWidth="1"/>
    <col min="1556" max="1556" width="4" style="288" customWidth="1"/>
    <col min="1557" max="1557" width="1.7109375" style="288" customWidth="1"/>
    <col min="1558" max="1558" width="4.140625" style="288" customWidth="1"/>
    <col min="1559" max="1559" width="0.85546875" style="288" customWidth="1"/>
    <col min="1560" max="1560" width="4.140625" style="288" customWidth="1"/>
    <col min="1561" max="1795" width="5.85546875" style="288"/>
    <col min="1796" max="1796" width="15" style="288" customWidth="1"/>
    <col min="1797" max="1797" width="16.7109375" style="288" customWidth="1"/>
    <col min="1798" max="1808" width="2.28515625" style="288" customWidth="1"/>
    <col min="1809" max="1809" width="18.85546875" style="288" customWidth="1"/>
    <col min="1810" max="1810" width="4" style="288" customWidth="1"/>
    <col min="1811" max="1811" width="1.42578125" style="288" customWidth="1"/>
    <col min="1812" max="1812" width="4" style="288" customWidth="1"/>
    <col min="1813" max="1813" width="1.7109375" style="288" customWidth="1"/>
    <col min="1814" max="1814" width="4.140625" style="288" customWidth="1"/>
    <col min="1815" max="1815" width="0.85546875" style="288" customWidth="1"/>
    <col min="1816" max="1816" width="4.140625" style="288" customWidth="1"/>
    <col min="1817" max="2051" width="5.85546875" style="288"/>
    <col min="2052" max="2052" width="15" style="288" customWidth="1"/>
    <col min="2053" max="2053" width="16.7109375" style="288" customWidth="1"/>
    <col min="2054" max="2064" width="2.28515625" style="288" customWidth="1"/>
    <col min="2065" max="2065" width="18.85546875" style="288" customWidth="1"/>
    <col min="2066" max="2066" width="4" style="288" customWidth="1"/>
    <col min="2067" max="2067" width="1.42578125" style="288" customWidth="1"/>
    <col min="2068" max="2068" width="4" style="288" customWidth="1"/>
    <col min="2069" max="2069" width="1.7109375" style="288" customWidth="1"/>
    <col min="2070" max="2070" width="4.140625" style="288" customWidth="1"/>
    <col min="2071" max="2071" width="0.85546875" style="288" customWidth="1"/>
    <col min="2072" max="2072" width="4.140625" style="288" customWidth="1"/>
    <col min="2073" max="2307" width="5.85546875" style="288"/>
    <col min="2308" max="2308" width="15" style="288" customWidth="1"/>
    <col min="2309" max="2309" width="16.7109375" style="288" customWidth="1"/>
    <col min="2310" max="2320" width="2.28515625" style="288" customWidth="1"/>
    <col min="2321" max="2321" width="18.85546875" style="288" customWidth="1"/>
    <col min="2322" max="2322" width="4" style="288" customWidth="1"/>
    <col min="2323" max="2323" width="1.42578125" style="288" customWidth="1"/>
    <col min="2324" max="2324" width="4" style="288" customWidth="1"/>
    <col min="2325" max="2325" width="1.7109375" style="288" customWidth="1"/>
    <col min="2326" max="2326" width="4.140625" style="288" customWidth="1"/>
    <col min="2327" max="2327" width="0.85546875" style="288" customWidth="1"/>
    <col min="2328" max="2328" width="4.140625" style="288" customWidth="1"/>
    <col min="2329" max="2563" width="5.85546875" style="288"/>
    <col min="2564" max="2564" width="15" style="288" customWidth="1"/>
    <col min="2565" max="2565" width="16.7109375" style="288" customWidth="1"/>
    <col min="2566" max="2576" width="2.28515625" style="288" customWidth="1"/>
    <col min="2577" max="2577" width="18.85546875" style="288" customWidth="1"/>
    <col min="2578" max="2578" width="4" style="288" customWidth="1"/>
    <col min="2579" max="2579" width="1.42578125" style="288" customWidth="1"/>
    <col min="2580" max="2580" width="4" style="288" customWidth="1"/>
    <col min="2581" max="2581" width="1.7109375" style="288" customWidth="1"/>
    <col min="2582" max="2582" width="4.140625" style="288" customWidth="1"/>
    <col min="2583" max="2583" width="0.85546875" style="288" customWidth="1"/>
    <col min="2584" max="2584" width="4.140625" style="288" customWidth="1"/>
    <col min="2585" max="2819" width="5.85546875" style="288"/>
    <col min="2820" max="2820" width="15" style="288" customWidth="1"/>
    <col min="2821" max="2821" width="16.7109375" style="288" customWidth="1"/>
    <col min="2822" max="2832" width="2.28515625" style="288" customWidth="1"/>
    <col min="2833" max="2833" width="18.85546875" style="288" customWidth="1"/>
    <col min="2834" max="2834" width="4" style="288" customWidth="1"/>
    <col min="2835" max="2835" width="1.42578125" style="288" customWidth="1"/>
    <col min="2836" max="2836" width="4" style="288" customWidth="1"/>
    <col min="2837" max="2837" width="1.7109375" style="288" customWidth="1"/>
    <col min="2838" max="2838" width="4.140625" style="288" customWidth="1"/>
    <col min="2839" max="2839" width="0.85546875" style="288" customWidth="1"/>
    <col min="2840" max="2840" width="4.140625" style="288" customWidth="1"/>
    <col min="2841" max="3075" width="5.85546875" style="288"/>
    <col min="3076" max="3076" width="15" style="288" customWidth="1"/>
    <col min="3077" max="3077" width="16.7109375" style="288" customWidth="1"/>
    <col min="3078" max="3088" width="2.28515625" style="288" customWidth="1"/>
    <col min="3089" max="3089" width="18.85546875" style="288" customWidth="1"/>
    <col min="3090" max="3090" width="4" style="288" customWidth="1"/>
    <col min="3091" max="3091" width="1.42578125" style="288" customWidth="1"/>
    <col min="3092" max="3092" width="4" style="288" customWidth="1"/>
    <col min="3093" max="3093" width="1.7109375" style="288" customWidth="1"/>
    <col min="3094" max="3094" width="4.140625" style="288" customWidth="1"/>
    <col min="3095" max="3095" width="0.85546875" style="288" customWidth="1"/>
    <col min="3096" max="3096" width="4.140625" style="288" customWidth="1"/>
    <col min="3097" max="3331" width="5.85546875" style="288"/>
    <col min="3332" max="3332" width="15" style="288" customWidth="1"/>
    <col min="3333" max="3333" width="16.7109375" style="288" customWidth="1"/>
    <col min="3334" max="3344" width="2.28515625" style="288" customWidth="1"/>
    <col min="3345" max="3345" width="18.85546875" style="288" customWidth="1"/>
    <col min="3346" max="3346" width="4" style="288" customWidth="1"/>
    <col min="3347" max="3347" width="1.42578125" style="288" customWidth="1"/>
    <col min="3348" max="3348" width="4" style="288" customWidth="1"/>
    <col min="3349" max="3349" width="1.7109375" style="288" customWidth="1"/>
    <col min="3350" max="3350" width="4.140625" style="288" customWidth="1"/>
    <col min="3351" max="3351" width="0.85546875" style="288" customWidth="1"/>
    <col min="3352" max="3352" width="4.140625" style="288" customWidth="1"/>
    <col min="3353" max="3587" width="5.85546875" style="288"/>
    <col min="3588" max="3588" width="15" style="288" customWidth="1"/>
    <col min="3589" max="3589" width="16.7109375" style="288" customWidth="1"/>
    <col min="3590" max="3600" width="2.28515625" style="288" customWidth="1"/>
    <col min="3601" max="3601" width="18.85546875" style="288" customWidth="1"/>
    <col min="3602" max="3602" width="4" style="288" customWidth="1"/>
    <col min="3603" max="3603" width="1.42578125" style="288" customWidth="1"/>
    <col min="3604" max="3604" width="4" style="288" customWidth="1"/>
    <col min="3605" max="3605" width="1.7109375" style="288" customWidth="1"/>
    <col min="3606" max="3606" width="4.140625" style="288" customWidth="1"/>
    <col min="3607" max="3607" width="0.85546875" style="288" customWidth="1"/>
    <col min="3608" max="3608" width="4.140625" style="288" customWidth="1"/>
    <col min="3609" max="3843" width="5.85546875" style="288"/>
    <col min="3844" max="3844" width="15" style="288" customWidth="1"/>
    <col min="3845" max="3845" width="16.7109375" style="288" customWidth="1"/>
    <col min="3846" max="3856" width="2.28515625" style="288" customWidth="1"/>
    <col min="3857" max="3857" width="18.85546875" style="288" customWidth="1"/>
    <col min="3858" max="3858" width="4" style="288" customWidth="1"/>
    <col min="3859" max="3859" width="1.42578125" style="288" customWidth="1"/>
    <col min="3860" max="3860" width="4" style="288" customWidth="1"/>
    <col min="3861" max="3861" width="1.7109375" style="288" customWidth="1"/>
    <col min="3862" max="3862" width="4.140625" style="288" customWidth="1"/>
    <col min="3863" max="3863" width="0.85546875" style="288" customWidth="1"/>
    <col min="3864" max="3864" width="4.140625" style="288" customWidth="1"/>
    <col min="3865" max="4099" width="5.85546875" style="288"/>
    <col min="4100" max="4100" width="15" style="288" customWidth="1"/>
    <col min="4101" max="4101" width="16.7109375" style="288" customWidth="1"/>
    <col min="4102" max="4112" width="2.28515625" style="288" customWidth="1"/>
    <col min="4113" max="4113" width="18.85546875" style="288" customWidth="1"/>
    <col min="4114" max="4114" width="4" style="288" customWidth="1"/>
    <col min="4115" max="4115" width="1.42578125" style="288" customWidth="1"/>
    <col min="4116" max="4116" width="4" style="288" customWidth="1"/>
    <col min="4117" max="4117" width="1.7109375" style="288" customWidth="1"/>
    <col min="4118" max="4118" width="4.140625" style="288" customWidth="1"/>
    <col min="4119" max="4119" width="0.85546875" style="288" customWidth="1"/>
    <col min="4120" max="4120" width="4.140625" style="288" customWidth="1"/>
    <col min="4121" max="4355" width="5.85546875" style="288"/>
    <col min="4356" max="4356" width="15" style="288" customWidth="1"/>
    <col min="4357" max="4357" width="16.7109375" style="288" customWidth="1"/>
    <col min="4358" max="4368" width="2.28515625" style="288" customWidth="1"/>
    <col min="4369" max="4369" width="18.85546875" style="288" customWidth="1"/>
    <col min="4370" max="4370" width="4" style="288" customWidth="1"/>
    <col min="4371" max="4371" width="1.42578125" style="288" customWidth="1"/>
    <col min="4372" max="4372" width="4" style="288" customWidth="1"/>
    <col min="4373" max="4373" width="1.7109375" style="288" customWidth="1"/>
    <col min="4374" max="4374" width="4.140625" style="288" customWidth="1"/>
    <col min="4375" max="4375" width="0.85546875" style="288" customWidth="1"/>
    <col min="4376" max="4376" width="4.140625" style="288" customWidth="1"/>
    <col min="4377" max="4611" width="5.85546875" style="288"/>
    <col min="4612" max="4612" width="15" style="288" customWidth="1"/>
    <col min="4613" max="4613" width="16.7109375" style="288" customWidth="1"/>
    <col min="4614" max="4624" width="2.28515625" style="288" customWidth="1"/>
    <col min="4625" max="4625" width="18.85546875" style="288" customWidth="1"/>
    <col min="4626" max="4626" width="4" style="288" customWidth="1"/>
    <col min="4627" max="4627" width="1.42578125" style="288" customWidth="1"/>
    <col min="4628" max="4628" width="4" style="288" customWidth="1"/>
    <col min="4629" max="4629" width="1.7109375" style="288" customWidth="1"/>
    <col min="4630" max="4630" width="4.140625" style="288" customWidth="1"/>
    <col min="4631" max="4631" width="0.85546875" style="288" customWidth="1"/>
    <col min="4632" max="4632" width="4.140625" style="288" customWidth="1"/>
    <col min="4633" max="4867" width="5.85546875" style="288"/>
    <col min="4868" max="4868" width="15" style="288" customWidth="1"/>
    <col min="4869" max="4869" width="16.7109375" style="288" customWidth="1"/>
    <col min="4870" max="4880" width="2.28515625" style="288" customWidth="1"/>
    <col min="4881" max="4881" width="18.85546875" style="288" customWidth="1"/>
    <col min="4882" max="4882" width="4" style="288" customWidth="1"/>
    <col min="4883" max="4883" width="1.42578125" style="288" customWidth="1"/>
    <col min="4884" max="4884" width="4" style="288" customWidth="1"/>
    <col min="4885" max="4885" width="1.7109375" style="288" customWidth="1"/>
    <col min="4886" max="4886" width="4.140625" style="288" customWidth="1"/>
    <col min="4887" max="4887" width="0.85546875" style="288" customWidth="1"/>
    <col min="4888" max="4888" width="4.140625" style="288" customWidth="1"/>
    <col min="4889" max="5123" width="5.85546875" style="288"/>
    <col min="5124" max="5124" width="15" style="288" customWidth="1"/>
    <col min="5125" max="5125" width="16.7109375" style="288" customWidth="1"/>
    <col min="5126" max="5136" width="2.28515625" style="288" customWidth="1"/>
    <col min="5137" max="5137" width="18.85546875" style="288" customWidth="1"/>
    <col min="5138" max="5138" width="4" style="288" customWidth="1"/>
    <col min="5139" max="5139" width="1.42578125" style="288" customWidth="1"/>
    <col min="5140" max="5140" width="4" style="288" customWidth="1"/>
    <col min="5141" max="5141" width="1.7109375" style="288" customWidth="1"/>
    <col min="5142" max="5142" width="4.140625" style="288" customWidth="1"/>
    <col min="5143" max="5143" width="0.85546875" style="288" customWidth="1"/>
    <col min="5144" max="5144" width="4.140625" style="288" customWidth="1"/>
    <col min="5145" max="5379" width="5.85546875" style="288"/>
    <col min="5380" max="5380" width="15" style="288" customWidth="1"/>
    <col min="5381" max="5381" width="16.7109375" style="288" customWidth="1"/>
    <col min="5382" max="5392" width="2.28515625" style="288" customWidth="1"/>
    <col min="5393" max="5393" width="18.85546875" style="288" customWidth="1"/>
    <col min="5394" max="5394" width="4" style="288" customWidth="1"/>
    <col min="5395" max="5395" width="1.42578125" style="288" customWidth="1"/>
    <col min="5396" max="5396" width="4" style="288" customWidth="1"/>
    <col min="5397" max="5397" width="1.7109375" style="288" customWidth="1"/>
    <col min="5398" max="5398" width="4.140625" style="288" customWidth="1"/>
    <col min="5399" max="5399" width="0.85546875" style="288" customWidth="1"/>
    <col min="5400" max="5400" width="4.140625" style="288" customWidth="1"/>
    <col min="5401" max="5635" width="5.85546875" style="288"/>
    <col min="5636" max="5636" width="15" style="288" customWidth="1"/>
    <col min="5637" max="5637" width="16.7109375" style="288" customWidth="1"/>
    <col min="5638" max="5648" width="2.28515625" style="288" customWidth="1"/>
    <col min="5649" max="5649" width="18.85546875" style="288" customWidth="1"/>
    <col min="5650" max="5650" width="4" style="288" customWidth="1"/>
    <col min="5651" max="5651" width="1.42578125" style="288" customWidth="1"/>
    <col min="5652" max="5652" width="4" style="288" customWidth="1"/>
    <col min="5653" max="5653" width="1.7109375" style="288" customWidth="1"/>
    <col min="5654" max="5654" width="4.140625" style="288" customWidth="1"/>
    <col min="5655" max="5655" width="0.85546875" style="288" customWidth="1"/>
    <col min="5656" max="5656" width="4.140625" style="288" customWidth="1"/>
    <col min="5657" max="5891" width="5.85546875" style="288"/>
    <col min="5892" max="5892" width="15" style="288" customWidth="1"/>
    <col min="5893" max="5893" width="16.7109375" style="288" customWidth="1"/>
    <col min="5894" max="5904" width="2.28515625" style="288" customWidth="1"/>
    <col min="5905" max="5905" width="18.85546875" style="288" customWidth="1"/>
    <col min="5906" max="5906" width="4" style="288" customWidth="1"/>
    <col min="5907" max="5907" width="1.42578125" style="288" customWidth="1"/>
    <col min="5908" max="5908" width="4" style="288" customWidth="1"/>
    <col min="5909" max="5909" width="1.7109375" style="288" customWidth="1"/>
    <col min="5910" max="5910" width="4.140625" style="288" customWidth="1"/>
    <col min="5911" max="5911" width="0.85546875" style="288" customWidth="1"/>
    <col min="5912" max="5912" width="4.140625" style="288" customWidth="1"/>
    <col min="5913" max="6147" width="5.85546875" style="288"/>
    <col min="6148" max="6148" width="15" style="288" customWidth="1"/>
    <col min="6149" max="6149" width="16.7109375" style="288" customWidth="1"/>
    <col min="6150" max="6160" width="2.28515625" style="288" customWidth="1"/>
    <col min="6161" max="6161" width="18.85546875" style="288" customWidth="1"/>
    <col min="6162" max="6162" width="4" style="288" customWidth="1"/>
    <col min="6163" max="6163" width="1.42578125" style="288" customWidth="1"/>
    <col min="6164" max="6164" width="4" style="288" customWidth="1"/>
    <col min="6165" max="6165" width="1.7109375" style="288" customWidth="1"/>
    <col min="6166" max="6166" width="4.140625" style="288" customWidth="1"/>
    <col min="6167" max="6167" width="0.85546875" style="288" customWidth="1"/>
    <col min="6168" max="6168" width="4.140625" style="288" customWidth="1"/>
    <col min="6169" max="6403" width="5.85546875" style="288"/>
    <col min="6404" max="6404" width="15" style="288" customWidth="1"/>
    <col min="6405" max="6405" width="16.7109375" style="288" customWidth="1"/>
    <col min="6406" max="6416" width="2.28515625" style="288" customWidth="1"/>
    <col min="6417" max="6417" width="18.85546875" style="288" customWidth="1"/>
    <col min="6418" max="6418" width="4" style="288" customWidth="1"/>
    <col min="6419" max="6419" width="1.42578125" style="288" customWidth="1"/>
    <col min="6420" max="6420" width="4" style="288" customWidth="1"/>
    <col min="6421" max="6421" width="1.7109375" style="288" customWidth="1"/>
    <col min="6422" max="6422" width="4.140625" style="288" customWidth="1"/>
    <col min="6423" max="6423" width="0.85546875" style="288" customWidth="1"/>
    <col min="6424" max="6424" width="4.140625" style="288" customWidth="1"/>
    <col min="6425" max="6659" width="5.85546875" style="288"/>
    <col min="6660" max="6660" width="15" style="288" customWidth="1"/>
    <col min="6661" max="6661" width="16.7109375" style="288" customWidth="1"/>
    <col min="6662" max="6672" width="2.28515625" style="288" customWidth="1"/>
    <col min="6673" max="6673" width="18.85546875" style="288" customWidth="1"/>
    <col min="6674" max="6674" width="4" style="288" customWidth="1"/>
    <col min="6675" max="6675" width="1.42578125" style="288" customWidth="1"/>
    <col min="6676" max="6676" width="4" style="288" customWidth="1"/>
    <col min="6677" max="6677" width="1.7109375" style="288" customWidth="1"/>
    <col min="6678" max="6678" width="4.140625" style="288" customWidth="1"/>
    <col min="6679" max="6679" width="0.85546875" style="288" customWidth="1"/>
    <col min="6680" max="6680" width="4.140625" style="288" customWidth="1"/>
    <col min="6681" max="6915" width="5.85546875" style="288"/>
    <col min="6916" max="6916" width="15" style="288" customWidth="1"/>
    <col min="6917" max="6917" width="16.7109375" style="288" customWidth="1"/>
    <col min="6918" max="6928" width="2.28515625" style="288" customWidth="1"/>
    <col min="6929" max="6929" width="18.85546875" style="288" customWidth="1"/>
    <col min="6930" max="6930" width="4" style="288" customWidth="1"/>
    <col min="6931" max="6931" width="1.42578125" style="288" customWidth="1"/>
    <col min="6932" max="6932" width="4" style="288" customWidth="1"/>
    <col min="6933" max="6933" width="1.7109375" style="288" customWidth="1"/>
    <col min="6934" max="6934" width="4.140625" style="288" customWidth="1"/>
    <col min="6935" max="6935" width="0.85546875" style="288" customWidth="1"/>
    <col min="6936" max="6936" width="4.140625" style="288" customWidth="1"/>
    <col min="6937" max="7171" width="5.85546875" style="288"/>
    <col min="7172" max="7172" width="15" style="288" customWidth="1"/>
    <col min="7173" max="7173" width="16.7109375" style="288" customWidth="1"/>
    <col min="7174" max="7184" width="2.28515625" style="288" customWidth="1"/>
    <col min="7185" max="7185" width="18.85546875" style="288" customWidth="1"/>
    <col min="7186" max="7186" width="4" style="288" customWidth="1"/>
    <col min="7187" max="7187" width="1.42578125" style="288" customWidth="1"/>
    <col min="7188" max="7188" width="4" style="288" customWidth="1"/>
    <col min="7189" max="7189" width="1.7109375" style="288" customWidth="1"/>
    <col min="7190" max="7190" width="4.140625" style="288" customWidth="1"/>
    <col min="7191" max="7191" width="0.85546875" style="288" customWidth="1"/>
    <col min="7192" max="7192" width="4.140625" style="288" customWidth="1"/>
    <col min="7193" max="7427" width="5.85546875" style="288"/>
    <col min="7428" max="7428" width="15" style="288" customWidth="1"/>
    <col min="7429" max="7429" width="16.7109375" style="288" customWidth="1"/>
    <col min="7430" max="7440" width="2.28515625" style="288" customWidth="1"/>
    <col min="7441" max="7441" width="18.85546875" style="288" customWidth="1"/>
    <col min="7442" max="7442" width="4" style="288" customWidth="1"/>
    <col min="7443" max="7443" width="1.42578125" style="288" customWidth="1"/>
    <col min="7444" max="7444" width="4" style="288" customWidth="1"/>
    <col min="7445" max="7445" width="1.7109375" style="288" customWidth="1"/>
    <col min="7446" max="7446" width="4.140625" style="288" customWidth="1"/>
    <col min="7447" max="7447" width="0.85546875" style="288" customWidth="1"/>
    <col min="7448" max="7448" width="4.140625" style="288" customWidth="1"/>
    <col min="7449" max="7683" width="5.85546875" style="288"/>
    <col min="7684" max="7684" width="15" style="288" customWidth="1"/>
    <col min="7685" max="7685" width="16.7109375" style="288" customWidth="1"/>
    <col min="7686" max="7696" width="2.28515625" style="288" customWidth="1"/>
    <col min="7697" max="7697" width="18.85546875" style="288" customWidth="1"/>
    <col min="7698" max="7698" width="4" style="288" customWidth="1"/>
    <col min="7699" max="7699" width="1.42578125" style="288" customWidth="1"/>
    <col min="7700" max="7700" width="4" style="288" customWidth="1"/>
    <col min="7701" max="7701" width="1.7109375" style="288" customWidth="1"/>
    <col min="7702" max="7702" width="4.140625" style="288" customWidth="1"/>
    <col min="7703" max="7703" width="0.85546875" style="288" customWidth="1"/>
    <col min="7704" max="7704" width="4.140625" style="288" customWidth="1"/>
    <col min="7705" max="7939" width="5.85546875" style="288"/>
    <col min="7940" max="7940" width="15" style="288" customWidth="1"/>
    <col min="7941" max="7941" width="16.7109375" style="288" customWidth="1"/>
    <col min="7942" max="7952" width="2.28515625" style="288" customWidth="1"/>
    <col min="7953" max="7953" width="18.85546875" style="288" customWidth="1"/>
    <col min="7954" max="7954" width="4" style="288" customWidth="1"/>
    <col min="7955" max="7955" width="1.42578125" style="288" customWidth="1"/>
    <col min="7956" max="7956" width="4" style="288" customWidth="1"/>
    <col min="7957" max="7957" width="1.7109375" style="288" customWidth="1"/>
    <col min="7958" max="7958" width="4.140625" style="288" customWidth="1"/>
    <col min="7959" max="7959" width="0.85546875" style="288" customWidth="1"/>
    <col min="7960" max="7960" width="4.140625" style="288" customWidth="1"/>
    <col min="7961" max="8195" width="5.85546875" style="288"/>
    <col min="8196" max="8196" width="15" style="288" customWidth="1"/>
    <col min="8197" max="8197" width="16.7109375" style="288" customWidth="1"/>
    <col min="8198" max="8208" width="2.28515625" style="288" customWidth="1"/>
    <col min="8209" max="8209" width="18.85546875" style="288" customWidth="1"/>
    <col min="8210" max="8210" width="4" style="288" customWidth="1"/>
    <col min="8211" max="8211" width="1.42578125" style="288" customWidth="1"/>
    <col min="8212" max="8212" width="4" style="288" customWidth="1"/>
    <col min="8213" max="8213" width="1.7109375" style="288" customWidth="1"/>
    <col min="8214" max="8214" width="4.140625" style="288" customWidth="1"/>
    <col min="8215" max="8215" width="0.85546875" style="288" customWidth="1"/>
    <col min="8216" max="8216" width="4.140625" style="288" customWidth="1"/>
    <col min="8217" max="8451" width="5.85546875" style="288"/>
    <col min="8452" max="8452" width="15" style="288" customWidth="1"/>
    <col min="8453" max="8453" width="16.7109375" style="288" customWidth="1"/>
    <col min="8454" max="8464" width="2.28515625" style="288" customWidth="1"/>
    <col min="8465" max="8465" width="18.85546875" style="288" customWidth="1"/>
    <col min="8466" max="8466" width="4" style="288" customWidth="1"/>
    <col min="8467" max="8467" width="1.42578125" style="288" customWidth="1"/>
    <col min="8468" max="8468" width="4" style="288" customWidth="1"/>
    <col min="8469" max="8469" width="1.7109375" style="288" customWidth="1"/>
    <col min="8470" max="8470" width="4.140625" style="288" customWidth="1"/>
    <col min="8471" max="8471" width="0.85546875" style="288" customWidth="1"/>
    <col min="8472" max="8472" width="4.140625" style="288" customWidth="1"/>
    <col min="8473" max="8707" width="5.85546875" style="288"/>
    <col min="8708" max="8708" width="15" style="288" customWidth="1"/>
    <col min="8709" max="8709" width="16.7109375" style="288" customWidth="1"/>
    <col min="8710" max="8720" width="2.28515625" style="288" customWidth="1"/>
    <col min="8721" max="8721" width="18.85546875" style="288" customWidth="1"/>
    <col min="8722" max="8722" width="4" style="288" customWidth="1"/>
    <col min="8723" max="8723" width="1.42578125" style="288" customWidth="1"/>
    <col min="8724" max="8724" width="4" style="288" customWidth="1"/>
    <col min="8725" max="8725" width="1.7109375" style="288" customWidth="1"/>
    <col min="8726" max="8726" width="4.140625" style="288" customWidth="1"/>
    <col min="8727" max="8727" width="0.85546875" style="288" customWidth="1"/>
    <col min="8728" max="8728" width="4.140625" style="288" customWidth="1"/>
    <col min="8729" max="8963" width="5.85546875" style="288"/>
    <col min="8964" max="8964" width="15" style="288" customWidth="1"/>
    <col min="8965" max="8965" width="16.7109375" style="288" customWidth="1"/>
    <col min="8966" max="8976" width="2.28515625" style="288" customWidth="1"/>
    <col min="8977" max="8977" width="18.85546875" style="288" customWidth="1"/>
    <col min="8978" max="8978" width="4" style="288" customWidth="1"/>
    <col min="8979" max="8979" width="1.42578125" style="288" customWidth="1"/>
    <col min="8980" max="8980" width="4" style="288" customWidth="1"/>
    <col min="8981" max="8981" width="1.7109375" style="288" customWidth="1"/>
    <col min="8982" max="8982" width="4.140625" style="288" customWidth="1"/>
    <col min="8983" max="8983" width="0.85546875" style="288" customWidth="1"/>
    <col min="8984" max="8984" width="4.140625" style="288" customWidth="1"/>
    <col min="8985" max="9219" width="5.85546875" style="288"/>
    <col min="9220" max="9220" width="15" style="288" customWidth="1"/>
    <col min="9221" max="9221" width="16.7109375" style="288" customWidth="1"/>
    <col min="9222" max="9232" width="2.28515625" style="288" customWidth="1"/>
    <col min="9233" max="9233" width="18.85546875" style="288" customWidth="1"/>
    <col min="9234" max="9234" width="4" style="288" customWidth="1"/>
    <col min="9235" max="9235" width="1.42578125" style="288" customWidth="1"/>
    <col min="9236" max="9236" width="4" style="288" customWidth="1"/>
    <col min="9237" max="9237" width="1.7109375" style="288" customWidth="1"/>
    <col min="9238" max="9238" width="4.140625" style="288" customWidth="1"/>
    <col min="9239" max="9239" width="0.85546875" style="288" customWidth="1"/>
    <col min="9240" max="9240" width="4.140625" style="288" customWidth="1"/>
    <col min="9241" max="9475" width="5.85546875" style="288"/>
    <col min="9476" max="9476" width="15" style="288" customWidth="1"/>
    <col min="9477" max="9477" width="16.7109375" style="288" customWidth="1"/>
    <col min="9478" max="9488" width="2.28515625" style="288" customWidth="1"/>
    <col min="9489" max="9489" width="18.85546875" style="288" customWidth="1"/>
    <col min="9490" max="9490" width="4" style="288" customWidth="1"/>
    <col min="9491" max="9491" width="1.42578125" style="288" customWidth="1"/>
    <col min="9492" max="9492" width="4" style="288" customWidth="1"/>
    <col min="9493" max="9493" width="1.7109375" style="288" customWidth="1"/>
    <col min="9494" max="9494" width="4.140625" style="288" customWidth="1"/>
    <col min="9495" max="9495" width="0.85546875" style="288" customWidth="1"/>
    <col min="9496" max="9496" width="4.140625" style="288" customWidth="1"/>
    <col min="9497" max="9731" width="5.85546875" style="288"/>
    <col min="9732" max="9732" width="15" style="288" customWidth="1"/>
    <col min="9733" max="9733" width="16.7109375" style="288" customWidth="1"/>
    <col min="9734" max="9744" width="2.28515625" style="288" customWidth="1"/>
    <col min="9745" max="9745" width="18.85546875" style="288" customWidth="1"/>
    <col min="9746" max="9746" width="4" style="288" customWidth="1"/>
    <col min="9747" max="9747" width="1.42578125" style="288" customWidth="1"/>
    <col min="9748" max="9748" width="4" style="288" customWidth="1"/>
    <col min="9749" max="9749" width="1.7109375" style="288" customWidth="1"/>
    <col min="9750" max="9750" width="4.140625" style="288" customWidth="1"/>
    <col min="9751" max="9751" width="0.85546875" style="288" customWidth="1"/>
    <col min="9752" max="9752" width="4.140625" style="288" customWidth="1"/>
    <col min="9753" max="9987" width="5.85546875" style="288"/>
    <col min="9988" max="9988" width="15" style="288" customWidth="1"/>
    <col min="9989" max="9989" width="16.7109375" style="288" customWidth="1"/>
    <col min="9990" max="10000" width="2.28515625" style="288" customWidth="1"/>
    <col min="10001" max="10001" width="18.85546875" style="288" customWidth="1"/>
    <col min="10002" max="10002" width="4" style="288" customWidth="1"/>
    <col min="10003" max="10003" width="1.42578125" style="288" customWidth="1"/>
    <col min="10004" max="10004" width="4" style="288" customWidth="1"/>
    <col min="10005" max="10005" width="1.7109375" style="288" customWidth="1"/>
    <col min="10006" max="10006" width="4.140625" style="288" customWidth="1"/>
    <col min="10007" max="10007" width="0.85546875" style="288" customWidth="1"/>
    <col min="10008" max="10008" width="4.140625" style="288" customWidth="1"/>
    <col min="10009" max="10243" width="5.85546875" style="288"/>
    <col min="10244" max="10244" width="15" style="288" customWidth="1"/>
    <col min="10245" max="10245" width="16.7109375" style="288" customWidth="1"/>
    <col min="10246" max="10256" width="2.28515625" style="288" customWidth="1"/>
    <col min="10257" max="10257" width="18.85546875" style="288" customWidth="1"/>
    <col min="10258" max="10258" width="4" style="288" customWidth="1"/>
    <col min="10259" max="10259" width="1.42578125" style="288" customWidth="1"/>
    <col min="10260" max="10260" width="4" style="288" customWidth="1"/>
    <col min="10261" max="10261" width="1.7109375" style="288" customWidth="1"/>
    <col min="10262" max="10262" width="4.140625" style="288" customWidth="1"/>
    <col min="10263" max="10263" width="0.85546875" style="288" customWidth="1"/>
    <col min="10264" max="10264" width="4.140625" style="288" customWidth="1"/>
    <col min="10265" max="10499" width="5.85546875" style="288"/>
    <col min="10500" max="10500" width="15" style="288" customWidth="1"/>
    <col min="10501" max="10501" width="16.7109375" style="288" customWidth="1"/>
    <col min="10502" max="10512" width="2.28515625" style="288" customWidth="1"/>
    <col min="10513" max="10513" width="18.85546875" style="288" customWidth="1"/>
    <col min="10514" max="10514" width="4" style="288" customWidth="1"/>
    <col min="10515" max="10515" width="1.42578125" style="288" customWidth="1"/>
    <col min="10516" max="10516" width="4" style="288" customWidth="1"/>
    <col min="10517" max="10517" width="1.7109375" style="288" customWidth="1"/>
    <col min="10518" max="10518" width="4.140625" style="288" customWidth="1"/>
    <col min="10519" max="10519" width="0.85546875" style="288" customWidth="1"/>
    <col min="10520" max="10520" width="4.140625" style="288" customWidth="1"/>
    <col min="10521" max="10755" width="5.85546875" style="288"/>
    <col min="10756" max="10756" width="15" style="288" customWidth="1"/>
    <col min="10757" max="10757" width="16.7109375" style="288" customWidth="1"/>
    <col min="10758" max="10768" width="2.28515625" style="288" customWidth="1"/>
    <col min="10769" max="10769" width="18.85546875" style="288" customWidth="1"/>
    <col min="10770" max="10770" width="4" style="288" customWidth="1"/>
    <col min="10771" max="10771" width="1.42578125" style="288" customWidth="1"/>
    <col min="10772" max="10772" width="4" style="288" customWidth="1"/>
    <col min="10773" max="10773" width="1.7109375" style="288" customWidth="1"/>
    <col min="10774" max="10774" width="4.140625" style="288" customWidth="1"/>
    <col min="10775" max="10775" width="0.85546875" style="288" customWidth="1"/>
    <col min="10776" max="10776" width="4.140625" style="288" customWidth="1"/>
    <col min="10777" max="11011" width="5.85546875" style="288"/>
    <col min="11012" max="11012" width="15" style="288" customWidth="1"/>
    <col min="11013" max="11013" width="16.7109375" style="288" customWidth="1"/>
    <col min="11014" max="11024" width="2.28515625" style="288" customWidth="1"/>
    <col min="11025" max="11025" width="18.85546875" style="288" customWidth="1"/>
    <col min="11026" max="11026" width="4" style="288" customWidth="1"/>
    <col min="11027" max="11027" width="1.42578125" style="288" customWidth="1"/>
    <col min="11028" max="11028" width="4" style="288" customWidth="1"/>
    <col min="11029" max="11029" width="1.7109375" style="288" customWidth="1"/>
    <col min="11030" max="11030" width="4.140625" style="288" customWidth="1"/>
    <col min="11031" max="11031" width="0.85546875" style="288" customWidth="1"/>
    <col min="11032" max="11032" width="4.140625" style="288" customWidth="1"/>
    <col min="11033" max="11267" width="5.85546875" style="288"/>
    <col min="11268" max="11268" width="15" style="288" customWidth="1"/>
    <col min="11269" max="11269" width="16.7109375" style="288" customWidth="1"/>
    <col min="11270" max="11280" width="2.28515625" style="288" customWidth="1"/>
    <col min="11281" max="11281" width="18.85546875" style="288" customWidth="1"/>
    <col min="11282" max="11282" width="4" style="288" customWidth="1"/>
    <col min="11283" max="11283" width="1.42578125" style="288" customWidth="1"/>
    <col min="11284" max="11284" width="4" style="288" customWidth="1"/>
    <col min="11285" max="11285" width="1.7109375" style="288" customWidth="1"/>
    <col min="11286" max="11286" width="4.140625" style="288" customWidth="1"/>
    <col min="11287" max="11287" width="0.85546875" style="288" customWidth="1"/>
    <col min="11288" max="11288" width="4.140625" style="288" customWidth="1"/>
    <col min="11289" max="11523" width="5.85546875" style="288"/>
    <col min="11524" max="11524" width="15" style="288" customWidth="1"/>
    <col min="11525" max="11525" width="16.7109375" style="288" customWidth="1"/>
    <col min="11526" max="11536" width="2.28515625" style="288" customWidth="1"/>
    <col min="11537" max="11537" width="18.85546875" style="288" customWidth="1"/>
    <col min="11538" max="11538" width="4" style="288" customWidth="1"/>
    <col min="11539" max="11539" width="1.42578125" style="288" customWidth="1"/>
    <col min="11540" max="11540" width="4" style="288" customWidth="1"/>
    <col min="11541" max="11541" width="1.7109375" style="288" customWidth="1"/>
    <col min="11542" max="11542" width="4.140625" style="288" customWidth="1"/>
    <col min="11543" max="11543" width="0.85546875" style="288" customWidth="1"/>
    <col min="11544" max="11544" width="4.140625" style="288" customWidth="1"/>
    <col min="11545" max="11779" width="5.85546875" style="288"/>
    <col min="11780" max="11780" width="15" style="288" customWidth="1"/>
    <col min="11781" max="11781" width="16.7109375" style="288" customWidth="1"/>
    <col min="11782" max="11792" width="2.28515625" style="288" customWidth="1"/>
    <col min="11793" max="11793" width="18.85546875" style="288" customWidth="1"/>
    <col min="11794" max="11794" width="4" style="288" customWidth="1"/>
    <col min="11795" max="11795" width="1.42578125" style="288" customWidth="1"/>
    <col min="11796" max="11796" width="4" style="288" customWidth="1"/>
    <col min="11797" max="11797" width="1.7109375" style="288" customWidth="1"/>
    <col min="11798" max="11798" width="4.140625" style="288" customWidth="1"/>
    <col min="11799" max="11799" width="0.85546875" style="288" customWidth="1"/>
    <col min="11800" max="11800" width="4.140625" style="288" customWidth="1"/>
    <col min="11801" max="12035" width="5.85546875" style="288"/>
    <col min="12036" max="12036" width="15" style="288" customWidth="1"/>
    <col min="12037" max="12037" width="16.7109375" style="288" customWidth="1"/>
    <col min="12038" max="12048" width="2.28515625" style="288" customWidth="1"/>
    <col min="12049" max="12049" width="18.85546875" style="288" customWidth="1"/>
    <col min="12050" max="12050" width="4" style="288" customWidth="1"/>
    <col min="12051" max="12051" width="1.42578125" style="288" customWidth="1"/>
    <col min="12052" max="12052" width="4" style="288" customWidth="1"/>
    <col min="12053" max="12053" width="1.7109375" style="288" customWidth="1"/>
    <col min="12054" max="12054" width="4.140625" style="288" customWidth="1"/>
    <col min="12055" max="12055" width="0.85546875" style="288" customWidth="1"/>
    <col min="12056" max="12056" width="4.140625" style="288" customWidth="1"/>
    <col min="12057" max="12291" width="5.85546875" style="288"/>
    <col min="12292" max="12292" width="15" style="288" customWidth="1"/>
    <col min="12293" max="12293" width="16.7109375" style="288" customWidth="1"/>
    <col min="12294" max="12304" width="2.28515625" style="288" customWidth="1"/>
    <col min="12305" max="12305" width="18.85546875" style="288" customWidth="1"/>
    <col min="12306" max="12306" width="4" style="288" customWidth="1"/>
    <col min="12307" max="12307" width="1.42578125" style="288" customWidth="1"/>
    <col min="12308" max="12308" width="4" style="288" customWidth="1"/>
    <col min="12309" max="12309" width="1.7109375" style="288" customWidth="1"/>
    <col min="12310" max="12310" width="4.140625" style="288" customWidth="1"/>
    <col min="12311" max="12311" width="0.85546875" style="288" customWidth="1"/>
    <col min="12312" max="12312" width="4.140625" style="288" customWidth="1"/>
    <col min="12313" max="12547" width="5.85546875" style="288"/>
    <col min="12548" max="12548" width="15" style="288" customWidth="1"/>
    <col min="12549" max="12549" width="16.7109375" style="288" customWidth="1"/>
    <col min="12550" max="12560" width="2.28515625" style="288" customWidth="1"/>
    <col min="12561" max="12561" width="18.85546875" style="288" customWidth="1"/>
    <col min="12562" max="12562" width="4" style="288" customWidth="1"/>
    <col min="12563" max="12563" width="1.42578125" style="288" customWidth="1"/>
    <col min="12564" max="12564" width="4" style="288" customWidth="1"/>
    <col min="12565" max="12565" width="1.7109375" style="288" customWidth="1"/>
    <col min="12566" max="12566" width="4.140625" style="288" customWidth="1"/>
    <col min="12567" max="12567" width="0.85546875" style="288" customWidth="1"/>
    <col min="12568" max="12568" width="4.140625" style="288" customWidth="1"/>
    <col min="12569" max="12803" width="5.85546875" style="288"/>
    <col min="12804" max="12804" width="15" style="288" customWidth="1"/>
    <col min="12805" max="12805" width="16.7109375" style="288" customWidth="1"/>
    <col min="12806" max="12816" width="2.28515625" style="288" customWidth="1"/>
    <col min="12817" max="12817" width="18.85546875" style="288" customWidth="1"/>
    <col min="12818" max="12818" width="4" style="288" customWidth="1"/>
    <col min="12819" max="12819" width="1.42578125" style="288" customWidth="1"/>
    <col min="12820" max="12820" width="4" style="288" customWidth="1"/>
    <col min="12821" max="12821" width="1.7109375" style="288" customWidth="1"/>
    <col min="12822" max="12822" width="4.140625" style="288" customWidth="1"/>
    <col min="12823" max="12823" width="0.85546875" style="288" customWidth="1"/>
    <col min="12824" max="12824" width="4.140625" style="288" customWidth="1"/>
    <col min="12825" max="13059" width="5.85546875" style="288"/>
    <col min="13060" max="13060" width="15" style="288" customWidth="1"/>
    <col min="13061" max="13061" width="16.7109375" style="288" customWidth="1"/>
    <col min="13062" max="13072" width="2.28515625" style="288" customWidth="1"/>
    <col min="13073" max="13073" width="18.85546875" style="288" customWidth="1"/>
    <col min="13074" max="13074" width="4" style="288" customWidth="1"/>
    <col min="13075" max="13075" width="1.42578125" style="288" customWidth="1"/>
    <col min="13076" max="13076" width="4" style="288" customWidth="1"/>
    <col min="13077" max="13077" width="1.7109375" style="288" customWidth="1"/>
    <col min="13078" max="13078" width="4.140625" style="288" customWidth="1"/>
    <col min="13079" max="13079" width="0.85546875" style="288" customWidth="1"/>
    <col min="13080" max="13080" width="4.140625" style="288" customWidth="1"/>
    <col min="13081" max="13315" width="5.85546875" style="288"/>
    <col min="13316" max="13316" width="15" style="288" customWidth="1"/>
    <col min="13317" max="13317" width="16.7109375" style="288" customWidth="1"/>
    <col min="13318" max="13328" width="2.28515625" style="288" customWidth="1"/>
    <col min="13329" max="13329" width="18.85546875" style="288" customWidth="1"/>
    <col min="13330" max="13330" width="4" style="288" customWidth="1"/>
    <col min="13331" max="13331" width="1.42578125" style="288" customWidth="1"/>
    <col min="13332" max="13332" width="4" style="288" customWidth="1"/>
    <col min="13333" max="13333" width="1.7109375" style="288" customWidth="1"/>
    <col min="13334" max="13334" width="4.140625" style="288" customWidth="1"/>
    <col min="13335" max="13335" width="0.85546875" style="288" customWidth="1"/>
    <col min="13336" max="13336" width="4.140625" style="288" customWidth="1"/>
    <col min="13337" max="13571" width="5.85546875" style="288"/>
    <col min="13572" max="13572" width="15" style="288" customWidth="1"/>
    <col min="13573" max="13573" width="16.7109375" style="288" customWidth="1"/>
    <col min="13574" max="13584" width="2.28515625" style="288" customWidth="1"/>
    <col min="13585" max="13585" width="18.85546875" style="288" customWidth="1"/>
    <col min="13586" max="13586" width="4" style="288" customWidth="1"/>
    <col min="13587" max="13587" width="1.42578125" style="288" customWidth="1"/>
    <col min="13588" max="13588" width="4" style="288" customWidth="1"/>
    <col min="13589" max="13589" width="1.7109375" style="288" customWidth="1"/>
    <col min="13590" max="13590" width="4.140625" style="288" customWidth="1"/>
    <col min="13591" max="13591" width="0.85546875" style="288" customWidth="1"/>
    <col min="13592" max="13592" width="4.140625" style="288" customWidth="1"/>
    <col min="13593" max="13827" width="5.85546875" style="288"/>
    <col min="13828" max="13828" width="15" style="288" customWidth="1"/>
    <col min="13829" max="13829" width="16.7109375" style="288" customWidth="1"/>
    <col min="13830" max="13840" width="2.28515625" style="288" customWidth="1"/>
    <col min="13841" max="13841" width="18.85546875" style="288" customWidth="1"/>
    <col min="13842" max="13842" width="4" style="288" customWidth="1"/>
    <col min="13843" max="13843" width="1.42578125" style="288" customWidth="1"/>
    <col min="13844" max="13844" width="4" style="288" customWidth="1"/>
    <col min="13845" max="13845" width="1.7109375" style="288" customWidth="1"/>
    <col min="13846" max="13846" width="4.140625" style="288" customWidth="1"/>
    <col min="13847" max="13847" width="0.85546875" style="288" customWidth="1"/>
    <col min="13848" max="13848" width="4.140625" style="288" customWidth="1"/>
    <col min="13849" max="14083" width="5.85546875" style="288"/>
    <col min="14084" max="14084" width="15" style="288" customWidth="1"/>
    <col min="14085" max="14085" width="16.7109375" style="288" customWidth="1"/>
    <col min="14086" max="14096" width="2.28515625" style="288" customWidth="1"/>
    <col min="14097" max="14097" width="18.85546875" style="288" customWidth="1"/>
    <col min="14098" max="14098" width="4" style="288" customWidth="1"/>
    <col min="14099" max="14099" width="1.42578125" style="288" customWidth="1"/>
    <col min="14100" max="14100" width="4" style="288" customWidth="1"/>
    <col min="14101" max="14101" width="1.7109375" style="288" customWidth="1"/>
    <col min="14102" max="14102" width="4.140625" style="288" customWidth="1"/>
    <col min="14103" max="14103" width="0.85546875" style="288" customWidth="1"/>
    <col min="14104" max="14104" width="4.140625" style="288" customWidth="1"/>
    <col min="14105" max="14339" width="5.85546875" style="288"/>
    <col min="14340" max="14340" width="15" style="288" customWidth="1"/>
    <col min="14341" max="14341" width="16.7109375" style="288" customWidth="1"/>
    <col min="14342" max="14352" width="2.28515625" style="288" customWidth="1"/>
    <col min="14353" max="14353" width="18.85546875" style="288" customWidth="1"/>
    <col min="14354" max="14354" width="4" style="288" customWidth="1"/>
    <col min="14355" max="14355" width="1.42578125" style="288" customWidth="1"/>
    <col min="14356" max="14356" width="4" style="288" customWidth="1"/>
    <col min="14357" max="14357" width="1.7109375" style="288" customWidth="1"/>
    <col min="14358" max="14358" width="4.140625" style="288" customWidth="1"/>
    <col min="14359" max="14359" width="0.85546875" style="288" customWidth="1"/>
    <col min="14360" max="14360" width="4.140625" style="288" customWidth="1"/>
    <col min="14361" max="14595" width="5.85546875" style="288"/>
    <col min="14596" max="14596" width="15" style="288" customWidth="1"/>
    <col min="14597" max="14597" width="16.7109375" style="288" customWidth="1"/>
    <col min="14598" max="14608" width="2.28515625" style="288" customWidth="1"/>
    <col min="14609" max="14609" width="18.85546875" style="288" customWidth="1"/>
    <col min="14610" max="14610" width="4" style="288" customWidth="1"/>
    <col min="14611" max="14611" width="1.42578125" style="288" customWidth="1"/>
    <col min="14612" max="14612" width="4" style="288" customWidth="1"/>
    <col min="14613" max="14613" width="1.7109375" style="288" customWidth="1"/>
    <col min="14614" max="14614" width="4.140625" style="288" customWidth="1"/>
    <col min="14615" max="14615" width="0.85546875" style="288" customWidth="1"/>
    <col min="14616" max="14616" width="4.140625" style="288" customWidth="1"/>
    <col min="14617" max="14851" width="5.85546875" style="288"/>
    <col min="14852" max="14852" width="15" style="288" customWidth="1"/>
    <col min="14853" max="14853" width="16.7109375" style="288" customWidth="1"/>
    <col min="14854" max="14864" width="2.28515625" style="288" customWidth="1"/>
    <col min="14865" max="14865" width="18.85546875" style="288" customWidth="1"/>
    <col min="14866" max="14866" width="4" style="288" customWidth="1"/>
    <col min="14867" max="14867" width="1.42578125" style="288" customWidth="1"/>
    <col min="14868" max="14868" width="4" style="288" customWidth="1"/>
    <col min="14869" max="14869" width="1.7109375" style="288" customWidth="1"/>
    <col min="14870" max="14870" width="4.140625" style="288" customWidth="1"/>
    <col min="14871" max="14871" width="0.85546875" style="288" customWidth="1"/>
    <col min="14872" max="14872" width="4.140625" style="288" customWidth="1"/>
    <col min="14873" max="15107" width="5.85546875" style="288"/>
    <col min="15108" max="15108" width="15" style="288" customWidth="1"/>
    <col min="15109" max="15109" width="16.7109375" style="288" customWidth="1"/>
    <col min="15110" max="15120" width="2.28515625" style="288" customWidth="1"/>
    <col min="15121" max="15121" width="18.85546875" style="288" customWidth="1"/>
    <col min="15122" max="15122" width="4" style="288" customWidth="1"/>
    <col min="15123" max="15123" width="1.42578125" style="288" customWidth="1"/>
    <col min="15124" max="15124" width="4" style="288" customWidth="1"/>
    <col min="15125" max="15125" width="1.7109375" style="288" customWidth="1"/>
    <col min="15126" max="15126" width="4.140625" style="288" customWidth="1"/>
    <col min="15127" max="15127" width="0.85546875" style="288" customWidth="1"/>
    <col min="15128" max="15128" width="4.140625" style="288" customWidth="1"/>
    <col min="15129" max="15363" width="5.85546875" style="288"/>
    <col min="15364" max="15364" width="15" style="288" customWidth="1"/>
    <col min="15365" max="15365" width="16.7109375" style="288" customWidth="1"/>
    <col min="15366" max="15376" width="2.28515625" style="288" customWidth="1"/>
    <col min="15377" max="15377" width="18.85546875" style="288" customWidth="1"/>
    <col min="15378" max="15378" width="4" style="288" customWidth="1"/>
    <col min="15379" max="15379" width="1.42578125" style="288" customWidth="1"/>
    <col min="15380" max="15380" width="4" style="288" customWidth="1"/>
    <col min="15381" max="15381" width="1.7109375" style="288" customWidth="1"/>
    <col min="15382" max="15382" width="4.140625" style="288" customWidth="1"/>
    <col min="15383" max="15383" width="0.85546875" style="288" customWidth="1"/>
    <col min="15384" max="15384" width="4.140625" style="288" customWidth="1"/>
    <col min="15385" max="15619" width="5.85546875" style="288"/>
    <col min="15620" max="15620" width="15" style="288" customWidth="1"/>
    <col min="15621" max="15621" width="16.7109375" style="288" customWidth="1"/>
    <col min="15622" max="15632" width="2.28515625" style="288" customWidth="1"/>
    <col min="15633" max="15633" width="18.85546875" style="288" customWidth="1"/>
    <col min="15634" max="15634" width="4" style="288" customWidth="1"/>
    <col min="15635" max="15635" width="1.42578125" style="288" customWidth="1"/>
    <col min="15636" max="15636" width="4" style="288" customWidth="1"/>
    <col min="15637" max="15637" width="1.7109375" style="288" customWidth="1"/>
    <col min="15638" max="15638" width="4.140625" style="288" customWidth="1"/>
    <col min="15639" max="15639" width="0.85546875" style="288" customWidth="1"/>
    <col min="15640" max="15640" width="4.140625" style="288" customWidth="1"/>
    <col min="15641" max="15875" width="5.85546875" style="288"/>
    <col min="15876" max="15876" width="15" style="288" customWidth="1"/>
    <col min="15877" max="15877" width="16.7109375" style="288" customWidth="1"/>
    <col min="15878" max="15888" width="2.28515625" style="288" customWidth="1"/>
    <col min="15889" max="15889" width="18.85546875" style="288" customWidth="1"/>
    <col min="15890" max="15890" width="4" style="288" customWidth="1"/>
    <col min="15891" max="15891" width="1.42578125" style="288" customWidth="1"/>
    <col min="15892" max="15892" width="4" style="288" customWidth="1"/>
    <col min="15893" max="15893" width="1.7109375" style="288" customWidth="1"/>
    <col min="15894" max="15894" width="4.140625" style="288" customWidth="1"/>
    <col min="15895" max="15895" width="0.85546875" style="288" customWidth="1"/>
    <col min="15896" max="15896" width="4.140625" style="288" customWidth="1"/>
    <col min="15897" max="16131" width="5.85546875" style="288"/>
    <col min="16132" max="16132" width="15" style="288" customWidth="1"/>
    <col min="16133" max="16133" width="16.7109375" style="288" customWidth="1"/>
    <col min="16134" max="16144" width="2.28515625" style="288" customWidth="1"/>
    <col min="16145" max="16145" width="18.85546875" style="288" customWidth="1"/>
    <col min="16146" max="16146" width="4" style="288" customWidth="1"/>
    <col min="16147" max="16147" width="1.42578125" style="288" customWidth="1"/>
    <col min="16148" max="16148" width="4" style="288" customWidth="1"/>
    <col min="16149" max="16149" width="1.7109375" style="288" customWidth="1"/>
    <col min="16150" max="16150" width="4.140625" style="288" customWidth="1"/>
    <col min="16151" max="16151" width="0.85546875" style="288" customWidth="1"/>
    <col min="16152" max="16152" width="4.140625" style="288" customWidth="1"/>
    <col min="16153" max="16384" width="5.85546875" style="288"/>
  </cols>
  <sheetData>
    <row r="1" spans="1:30" s="285" customFormat="1">
      <c r="A1" s="281" t="s">
        <v>7</v>
      </c>
      <c r="B1" s="281"/>
      <c r="C1" s="282"/>
      <c r="D1" s="283" t="s">
        <v>14</v>
      </c>
      <c r="E1" s="284"/>
      <c r="Q1" s="282"/>
      <c r="R1" s="282"/>
      <c r="S1" s="282"/>
      <c r="T1" s="282"/>
      <c r="U1" s="282"/>
      <c r="V1" s="282"/>
      <c r="W1" s="282"/>
      <c r="Y1" s="282"/>
      <c r="Z1" s="282"/>
      <c r="AA1" s="282"/>
    </row>
    <row r="2" spans="1:30" s="285" customFormat="1">
      <c r="A2" s="281" t="s">
        <v>82</v>
      </c>
      <c r="B2" s="281"/>
      <c r="C2" s="282"/>
      <c r="D2" s="286" t="str">
        <f>Spielplan!K3</f>
        <v>TV Vaihingen/Enz</v>
      </c>
      <c r="E2" s="284"/>
      <c r="Q2" s="282"/>
      <c r="R2" s="282"/>
      <c r="S2" s="282"/>
      <c r="T2" s="282"/>
      <c r="U2" s="282"/>
      <c r="V2" s="282"/>
      <c r="W2" s="282"/>
      <c r="Y2" s="282"/>
      <c r="Z2" s="282"/>
      <c r="AA2" s="282"/>
    </row>
    <row r="3" spans="1:30" s="285" customFormat="1">
      <c r="A3" s="281"/>
      <c r="B3" s="281"/>
      <c r="C3" s="282"/>
      <c r="D3" s="286" t="str">
        <f>Spielplan!K4</f>
        <v>TV Bissingen</v>
      </c>
      <c r="E3" s="284"/>
      <c r="Q3" s="282"/>
      <c r="R3" s="282"/>
      <c r="S3" s="282"/>
      <c r="T3" s="282"/>
      <c r="U3" s="282"/>
      <c r="V3" s="282"/>
      <c r="W3" s="282"/>
      <c r="Y3" s="282"/>
      <c r="Z3" s="282"/>
      <c r="AA3" s="282"/>
    </row>
    <row r="4" spans="1:30" s="285" customFormat="1">
      <c r="A4" s="281"/>
      <c r="B4" s="281"/>
      <c r="C4" s="282"/>
      <c r="D4" s="286" t="str">
        <f>Spielplan!K5</f>
        <v>TSV Westerstetten</v>
      </c>
      <c r="E4" s="284"/>
      <c r="Q4" s="282"/>
      <c r="R4" s="282"/>
      <c r="S4" s="282"/>
      <c r="T4" s="282"/>
      <c r="U4" s="282"/>
      <c r="V4" s="282"/>
      <c r="W4" s="282"/>
      <c r="Y4" s="282"/>
      <c r="Z4" s="282"/>
      <c r="AA4" s="282"/>
    </row>
    <row r="5" spans="1:30" s="285" customFormat="1">
      <c r="A5" s="281"/>
      <c r="B5" s="281"/>
      <c r="C5" s="282"/>
      <c r="D5" s="286" t="str">
        <f>Spielplan!K6</f>
        <v>TSV Kleinvillars</v>
      </c>
      <c r="E5" s="284"/>
      <c r="Q5" s="282"/>
      <c r="R5" s="282"/>
      <c r="S5" s="282"/>
      <c r="T5" s="287"/>
      <c r="U5" s="287"/>
      <c r="V5" s="287"/>
      <c r="W5" s="287"/>
      <c r="Y5" s="287"/>
      <c r="Z5" s="287"/>
      <c r="AA5" s="287"/>
    </row>
    <row r="6" spans="1:30" s="285" customFormat="1">
      <c r="A6" s="281"/>
      <c r="B6" s="281"/>
      <c r="C6" s="282"/>
      <c r="D6" s="286" t="str">
        <f>Spielplan!K7</f>
        <v>TV Hohenklingen</v>
      </c>
      <c r="E6" s="284"/>
      <c r="Q6" s="282"/>
      <c r="R6" s="282"/>
      <c r="S6" s="282"/>
      <c r="T6" s="287"/>
      <c r="U6" s="287"/>
      <c r="V6" s="287"/>
      <c r="W6" s="287"/>
      <c r="Y6" s="287"/>
      <c r="Z6" s="287"/>
      <c r="AA6" s="287"/>
    </row>
    <row r="7" spans="1:30" s="285" customFormat="1">
      <c r="A7" s="281"/>
      <c r="B7" s="281"/>
      <c r="C7" s="282"/>
      <c r="D7" s="288"/>
      <c r="E7" s="284"/>
      <c r="Q7" s="282"/>
      <c r="R7" s="282"/>
      <c r="S7" s="282"/>
      <c r="T7" s="287"/>
      <c r="U7" s="287"/>
      <c r="V7" s="287"/>
      <c r="W7" s="287"/>
      <c r="Y7" s="287"/>
      <c r="Z7" s="287"/>
      <c r="AA7" s="287"/>
    </row>
    <row r="8" spans="1:30" s="285" customFormat="1">
      <c r="A8" s="281"/>
      <c r="B8" s="281"/>
      <c r="C8" s="282"/>
      <c r="D8" s="288"/>
      <c r="E8" s="284"/>
      <c r="Q8" s="282"/>
      <c r="R8" s="282"/>
      <c r="S8" s="282"/>
      <c r="T8" s="287"/>
      <c r="U8" s="287"/>
      <c r="V8" s="287"/>
      <c r="W8" s="287"/>
      <c r="Y8" s="287"/>
      <c r="Z8" s="287"/>
      <c r="AA8" s="287"/>
    </row>
    <row r="9" spans="1:30" s="285" customFormat="1">
      <c r="A9" s="281" t="s">
        <v>3</v>
      </c>
      <c r="B9" s="281"/>
      <c r="C9" s="282"/>
      <c r="D9" s="289">
        <f>Spielplan!M10</f>
        <v>43779</v>
      </c>
      <c r="E9" s="284"/>
      <c r="Q9" s="282"/>
      <c r="R9" s="282"/>
      <c r="S9" s="282"/>
      <c r="T9" s="282"/>
      <c r="U9" s="282"/>
      <c r="V9" s="282"/>
      <c r="W9" s="282"/>
      <c r="Y9" s="282"/>
      <c r="Z9" s="282"/>
      <c r="AA9" s="282"/>
    </row>
    <row r="10" spans="1:30" s="285" customFormat="1">
      <c r="A10" s="281" t="s">
        <v>4</v>
      </c>
      <c r="B10" s="281"/>
      <c r="C10" s="282"/>
      <c r="D10" s="290" t="str">
        <f>Spielplan!K10</f>
        <v>Westerstetten</v>
      </c>
      <c r="E10" s="284"/>
      <c r="Q10" s="282"/>
      <c r="R10" s="282"/>
      <c r="S10" s="282"/>
      <c r="T10" s="282"/>
      <c r="U10" s="282"/>
      <c r="V10" s="282"/>
      <c r="W10" s="282"/>
      <c r="Y10" s="282"/>
      <c r="Z10" s="282"/>
      <c r="AA10" s="282"/>
    </row>
    <row r="11" spans="1:30" s="285" customFormat="1">
      <c r="A11" s="281" t="s">
        <v>6</v>
      </c>
      <c r="B11" s="281"/>
      <c r="C11" s="282"/>
      <c r="D11" s="290"/>
      <c r="Q11" s="282"/>
      <c r="R11" s="282"/>
      <c r="S11" s="282"/>
      <c r="T11" s="282"/>
      <c r="U11" s="282"/>
      <c r="V11" s="282"/>
      <c r="W11" s="282"/>
      <c r="Y11" s="282"/>
      <c r="Z11" s="282"/>
      <c r="AA11" s="282"/>
      <c r="AB11" s="291"/>
    </row>
    <row r="12" spans="1:30" s="285" customFormat="1">
      <c r="A12" s="281" t="s">
        <v>79</v>
      </c>
      <c r="B12" s="281"/>
      <c r="C12" s="282"/>
      <c r="D12" s="292">
        <f>Spielplan!L10</f>
        <v>0.41666666666666669</v>
      </c>
      <c r="E12" s="284"/>
      <c r="Q12" s="282"/>
      <c r="R12" s="282"/>
      <c r="S12" s="282"/>
      <c r="T12" s="282"/>
      <c r="U12" s="282"/>
      <c r="V12" s="282"/>
      <c r="W12" s="282"/>
      <c r="Y12" s="282"/>
      <c r="Z12" s="282"/>
      <c r="AA12" s="282"/>
      <c r="AB12" s="293"/>
    </row>
    <row r="13" spans="1:30" s="285" customFormat="1">
      <c r="A13" s="281" t="s">
        <v>5</v>
      </c>
      <c r="B13" s="281"/>
      <c r="C13" s="282"/>
      <c r="D13" s="285" t="s">
        <v>102</v>
      </c>
      <c r="E13" s="284"/>
      <c r="Q13" s="282"/>
      <c r="R13" s="282"/>
      <c r="S13" s="282"/>
      <c r="T13" s="282"/>
      <c r="U13" s="282"/>
      <c r="V13" s="282"/>
      <c r="W13" s="282"/>
      <c r="Y13" s="282"/>
      <c r="Z13" s="282"/>
      <c r="AA13" s="282"/>
    </row>
    <row r="14" spans="1:30" s="285" customFormat="1">
      <c r="A14" s="281" t="s">
        <v>88</v>
      </c>
      <c r="B14" s="281"/>
      <c r="C14" s="282"/>
      <c r="E14" s="284"/>
      <c r="Q14" s="282"/>
      <c r="R14" s="282"/>
      <c r="S14" s="282"/>
      <c r="T14" s="282"/>
      <c r="U14" s="282"/>
      <c r="V14" s="282"/>
      <c r="W14" s="282"/>
      <c r="Y14" s="282"/>
      <c r="Z14" s="282"/>
      <c r="AA14" s="282"/>
    </row>
    <row r="15" spans="1:30" s="290" customFormat="1">
      <c r="A15" s="294"/>
      <c r="B15" s="294"/>
      <c r="C15" s="287"/>
      <c r="D15" s="282"/>
      <c r="E15" s="284"/>
      <c r="F15" s="282"/>
      <c r="G15" s="282"/>
      <c r="H15" s="282"/>
      <c r="I15" s="282"/>
      <c r="J15" s="282"/>
      <c r="K15" s="282"/>
      <c r="L15" s="282"/>
      <c r="M15" s="282"/>
      <c r="N15" s="282"/>
      <c r="O15" s="282"/>
      <c r="P15" s="282"/>
      <c r="Q15" s="282"/>
      <c r="R15" s="282"/>
      <c r="S15" s="282"/>
      <c r="T15" s="287"/>
      <c r="U15" s="287"/>
      <c r="V15" s="287"/>
      <c r="W15" s="287"/>
      <c r="Y15" s="287"/>
      <c r="Z15" s="287"/>
      <c r="AA15" s="287"/>
    </row>
    <row r="16" spans="1:30" s="290" customFormat="1">
      <c r="A16" s="295" t="s">
        <v>397</v>
      </c>
      <c r="B16" s="295" t="s">
        <v>398</v>
      </c>
      <c r="C16" s="282" t="s">
        <v>80</v>
      </c>
      <c r="D16" s="282" t="s">
        <v>8</v>
      </c>
      <c r="E16" s="284"/>
      <c r="F16" s="285" t="s">
        <v>9</v>
      </c>
      <c r="G16" s="282"/>
      <c r="H16" s="282"/>
      <c r="I16" s="282"/>
      <c r="J16" s="282"/>
      <c r="K16" s="282"/>
      <c r="L16" s="282"/>
      <c r="M16" s="282"/>
      <c r="N16" s="282"/>
      <c r="O16" s="282"/>
      <c r="P16" s="282" t="s">
        <v>10</v>
      </c>
      <c r="Q16" s="287"/>
      <c r="R16" s="282" t="s">
        <v>99</v>
      </c>
      <c r="S16" s="282"/>
      <c r="T16" s="287"/>
      <c r="U16" s="282"/>
      <c r="V16" s="282" t="s">
        <v>100</v>
      </c>
      <c r="W16" s="282"/>
      <c r="X16" s="282"/>
      <c r="Y16" s="282"/>
      <c r="Z16" s="282" t="s">
        <v>1</v>
      </c>
      <c r="AA16" s="282"/>
      <c r="AD16" s="296">
        <v>1.7361111111111112E-2</v>
      </c>
    </row>
    <row r="17" spans="1:31" s="290" customFormat="1">
      <c r="A17" s="294"/>
      <c r="B17" s="294"/>
      <c r="C17" s="287"/>
      <c r="D17" s="282"/>
      <c r="E17" s="284"/>
      <c r="F17" s="282"/>
      <c r="G17" s="282"/>
      <c r="H17" s="282"/>
      <c r="I17" s="282"/>
      <c r="J17" s="282"/>
      <c r="K17" s="282"/>
      <c r="L17" s="282"/>
      <c r="M17" s="282"/>
      <c r="N17" s="282"/>
      <c r="O17" s="282"/>
      <c r="P17" s="282"/>
      <c r="Q17" s="282"/>
      <c r="R17" s="282"/>
      <c r="S17" s="282"/>
      <c r="T17" s="282"/>
      <c r="U17" s="282"/>
      <c r="V17" s="282"/>
      <c r="W17" s="282"/>
      <c r="Y17" s="282"/>
      <c r="Z17" s="282"/>
      <c r="AA17" s="282"/>
    </row>
    <row r="18" spans="1:31">
      <c r="A18" s="287">
        <f>'VR Gr.B'!A31+1</f>
        <v>21</v>
      </c>
      <c r="B18" s="287">
        <v>1</v>
      </c>
      <c r="C18" s="287">
        <v>1</v>
      </c>
      <c r="D18" s="293" t="str">
        <f>$D$2</f>
        <v>TV Vaihingen/Enz</v>
      </c>
      <c r="E18" s="297" t="s">
        <v>112</v>
      </c>
      <c r="F18" s="484" t="str">
        <f>$D$3</f>
        <v>TV Bissingen</v>
      </c>
      <c r="G18" s="484"/>
      <c r="H18" s="484"/>
      <c r="I18" s="484"/>
      <c r="J18" s="484"/>
      <c r="K18" s="484"/>
      <c r="L18" s="484"/>
      <c r="M18" s="484"/>
      <c r="N18" s="484"/>
      <c r="O18" s="293"/>
      <c r="P18" s="293" t="str">
        <f>$D$6</f>
        <v>TV Hohenklingen</v>
      </c>
      <c r="Q18" s="299">
        <v>11</v>
      </c>
      <c r="R18" s="287" t="s">
        <v>2</v>
      </c>
      <c r="S18" s="299">
        <v>6</v>
      </c>
      <c r="U18" s="299">
        <v>11</v>
      </c>
      <c r="V18" s="287" t="s">
        <v>2</v>
      </c>
      <c r="W18" s="299">
        <v>8</v>
      </c>
      <c r="Y18" s="287">
        <f>IF($Q18&gt;$S18,(IF($U18&gt;$W18,2,1)),(IF($U18&gt;$W18,1,0)))</f>
        <v>2</v>
      </c>
      <c r="Z18" s="287" t="s">
        <v>2</v>
      </c>
      <c r="AA18" s="287">
        <f>IF($Q18&lt;$S18,(IF($U18&lt;$W18,2,1)),(IF($U18&lt;$W18,1,0)))</f>
        <v>0</v>
      </c>
      <c r="AC18" s="300">
        <f>$D$9</f>
        <v>43779</v>
      </c>
      <c r="AD18" s="301">
        <f>D12</f>
        <v>0.41666666666666669</v>
      </c>
      <c r="AE18" s="288" t="str">
        <f>$D$10</f>
        <v>Westerstetten</v>
      </c>
    </row>
    <row r="19" spans="1:31">
      <c r="A19" s="287">
        <f>A18+1</f>
        <v>22</v>
      </c>
      <c r="B19" s="287">
        <v>2</v>
      </c>
      <c r="C19" s="287">
        <v>1</v>
      </c>
      <c r="D19" s="293" t="str">
        <f>$D$4</f>
        <v>TSV Westerstetten</v>
      </c>
      <c r="E19" s="297" t="s">
        <v>112</v>
      </c>
      <c r="F19" s="484" t="str">
        <f>$D$5</f>
        <v>TSV Kleinvillars</v>
      </c>
      <c r="G19" s="484"/>
      <c r="H19" s="484"/>
      <c r="I19" s="484"/>
      <c r="J19" s="484"/>
      <c r="K19" s="484"/>
      <c r="L19" s="484"/>
      <c r="M19" s="484"/>
      <c r="N19" s="484"/>
      <c r="O19" s="293"/>
      <c r="P19" s="293" t="str">
        <f>$D$3</f>
        <v>TV Bissingen</v>
      </c>
      <c r="Q19" s="299">
        <v>3</v>
      </c>
      <c r="R19" s="287" t="s">
        <v>2</v>
      </c>
      <c r="S19" s="299">
        <v>11</v>
      </c>
      <c r="U19" s="299">
        <v>5</v>
      </c>
      <c r="V19" s="287" t="s">
        <v>2</v>
      </c>
      <c r="W19" s="299">
        <v>11</v>
      </c>
      <c r="Y19" s="287">
        <f>IF($Q19&gt;$S19,(IF($U19&gt;$W19,2,1)),(IF($U19&gt;$W19,1,0)))</f>
        <v>0</v>
      </c>
      <c r="Z19" s="287" t="s">
        <v>2</v>
      </c>
      <c r="AA19" s="287">
        <f>IF($Q19&lt;$S19,(IF($U19&lt;$W19,2,1)),(IF($U19&lt;$W19,1,0)))</f>
        <v>2</v>
      </c>
      <c r="AC19" s="300">
        <f t="shared" ref="AC19:AC31" si="0">$D$9</f>
        <v>43779</v>
      </c>
      <c r="AD19" s="301">
        <f>AD18+$AD$16</f>
        <v>0.43402777777777779</v>
      </c>
      <c r="AE19" s="288" t="str">
        <f t="shared" ref="AE19:AE31" si="1">$D$10</f>
        <v>Westerstetten</v>
      </c>
    </row>
    <row r="20" spans="1:31">
      <c r="A20" s="287"/>
      <c r="B20" s="287"/>
      <c r="D20" s="293"/>
      <c r="F20" s="293"/>
      <c r="G20" s="293"/>
      <c r="H20" s="293"/>
      <c r="I20" s="293"/>
      <c r="J20" s="293"/>
      <c r="K20" s="293"/>
      <c r="L20" s="293"/>
      <c r="M20" s="293"/>
      <c r="N20" s="293"/>
      <c r="O20" s="293"/>
      <c r="P20" s="293"/>
      <c r="AC20" s="300"/>
    </row>
    <row r="21" spans="1:31">
      <c r="A21" s="287">
        <f>A19+1</f>
        <v>23</v>
      </c>
      <c r="B21" s="287">
        <v>3</v>
      </c>
      <c r="C21" s="287">
        <v>1</v>
      </c>
      <c r="D21" s="293" t="str">
        <f>$D$2</f>
        <v>TV Vaihingen/Enz</v>
      </c>
      <c r="E21" s="297" t="s">
        <v>112</v>
      </c>
      <c r="F21" s="484" t="str">
        <f>$D$6</f>
        <v>TV Hohenklingen</v>
      </c>
      <c r="G21" s="484"/>
      <c r="H21" s="484"/>
      <c r="I21" s="484"/>
      <c r="J21" s="484"/>
      <c r="K21" s="484"/>
      <c r="L21" s="484"/>
      <c r="M21" s="484"/>
      <c r="N21" s="484"/>
      <c r="O21" s="293"/>
      <c r="P21" s="293" t="str">
        <f>$D$5</f>
        <v>TSV Kleinvillars</v>
      </c>
      <c r="Q21" s="299">
        <v>9</v>
      </c>
      <c r="R21" s="287" t="s">
        <v>2</v>
      </c>
      <c r="S21" s="299">
        <v>11</v>
      </c>
      <c r="U21" s="299">
        <v>11</v>
      </c>
      <c r="V21" s="287" t="s">
        <v>2</v>
      </c>
      <c r="W21" s="299">
        <v>9</v>
      </c>
      <c r="Y21" s="287">
        <f>IF($Q21&gt;$S21,(IF($U21&gt;$W21,2,1)),(IF($U21&gt;$W21,1,0)))</f>
        <v>1</v>
      </c>
      <c r="Z21" s="287" t="s">
        <v>2</v>
      </c>
      <c r="AA21" s="287">
        <f>IF($Q21&lt;$S21,(IF($U21&lt;$W21,2,1)),(IF($U21&lt;$W21,1,0)))</f>
        <v>1</v>
      </c>
      <c r="AC21" s="300">
        <f t="shared" si="0"/>
        <v>43779</v>
      </c>
      <c r="AD21" s="301">
        <f>AD19+$AD$16</f>
        <v>0.4513888888888889</v>
      </c>
      <c r="AE21" s="288" t="str">
        <f t="shared" si="1"/>
        <v>Westerstetten</v>
      </c>
    </row>
    <row r="22" spans="1:31">
      <c r="A22" s="287">
        <f t="shared" ref="A22" si="2">A21+1</f>
        <v>24</v>
      </c>
      <c r="B22" s="287">
        <v>4</v>
      </c>
      <c r="C22" s="287">
        <v>1</v>
      </c>
      <c r="D22" s="293" t="str">
        <f>$D$3</f>
        <v>TV Bissingen</v>
      </c>
      <c r="E22" s="297" t="s">
        <v>112</v>
      </c>
      <c r="F22" s="484" t="str">
        <f>$D$4</f>
        <v>TSV Westerstetten</v>
      </c>
      <c r="G22" s="484"/>
      <c r="H22" s="484"/>
      <c r="I22" s="484"/>
      <c r="J22" s="484"/>
      <c r="K22" s="484"/>
      <c r="L22" s="484"/>
      <c r="M22" s="484"/>
      <c r="N22" s="484"/>
      <c r="O22" s="293"/>
      <c r="P22" s="293" t="str">
        <f>$D$2</f>
        <v>TV Vaihingen/Enz</v>
      </c>
      <c r="Q22" s="299">
        <v>11</v>
      </c>
      <c r="R22" s="287" t="s">
        <v>2</v>
      </c>
      <c r="S22" s="299">
        <v>3</v>
      </c>
      <c r="U22" s="299">
        <v>11</v>
      </c>
      <c r="V22" s="287" t="s">
        <v>2</v>
      </c>
      <c r="W22" s="299">
        <v>9</v>
      </c>
      <c r="Y22" s="287">
        <f>IF($Q22&gt;$S22,(IF($U22&gt;$W22,2,1)),(IF($U22&gt;$W22,1,0)))</f>
        <v>2</v>
      </c>
      <c r="Z22" s="287" t="s">
        <v>2</v>
      </c>
      <c r="AA22" s="287">
        <f>IF($Q22&lt;$S22,(IF($U22&lt;$W22,2,1)),(IF($U22&lt;$W22,1,0)))</f>
        <v>0</v>
      </c>
      <c r="AC22" s="300">
        <f t="shared" si="0"/>
        <v>43779</v>
      </c>
      <c r="AD22" s="301">
        <f>AD21+$AD$16</f>
        <v>0.46875</v>
      </c>
      <c r="AE22" s="288" t="str">
        <f t="shared" si="1"/>
        <v>Westerstetten</v>
      </c>
    </row>
    <row r="23" spans="1:31">
      <c r="A23" s="287"/>
      <c r="B23" s="287"/>
      <c r="D23" s="293"/>
      <c r="F23" s="293"/>
      <c r="G23" s="293"/>
      <c r="H23" s="293"/>
      <c r="I23" s="293"/>
      <c r="J23" s="293"/>
      <c r="K23" s="293"/>
      <c r="L23" s="293"/>
      <c r="M23" s="293"/>
      <c r="N23" s="293"/>
      <c r="O23" s="293"/>
      <c r="P23" s="293"/>
      <c r="AC23" s="300"/>
    </row>
    <row r="24" spans="1:31">
      <c r="A24" s="287">
        <f t="shared" ref="A24" si="3">A22+1</f>
        <v>25</v>
      </c>
      <c r="B24" s="287">
        <v>5</v>
      </c>
      <c r="C24" s="287">
        <v>1</v>
      </c>
      <c r="D24" s="293" t="str">
        <f>$D$5</f>
        <v>TSV Kleinvillars</v>
      </c>
      <c r="E24" s="297" t="s">
        <v>112</v>
      </c>
      <c r="F24" s="484" t="str">
        <f>$D$6</f>
        <v>TV Hohenklingen</v>
      </c>
      <c r="G24" s="484"/>
      <c r="H24" s="484"/>
      <c r="I24" s="484"/>
      <c r="J24" s="484"/>
      <c r="K24" s="484"/>
      <c r="L24" s="484"/>
      <c r="M24" s="484"/>
      <c r="N24" s="484"/>
      <c r="O24" s="293"/>
      <c r="P24" s="293" t="str">
        <f>$D$4</f>
        <v>TSV Westerstetten</v>
      </c>
      <c r="Q24" s="299">
        <v>11</v>
      </c>
      <c r="R24" s="287" t="s">
        <v>2</v>
      </c>
      <c r="S24" s="299">
        <v>9</v>
      </c>
      <c r="U24" s="299">
        <v>5</v>
      </c>
      <c r="V24" s="287" t="s">
        <v>2</v>
      </c>
      <c r="W24" s="299">
        <v>11</v>
      </c>
      <c r="Y24" s="287">
        <f>IF($Q24&gt;$S24,(IF($U24&gt;$W24,2,1)),(IF($U24&gt;$W24,1,0)))</f>
        <v>1</v>
      </c>
      <c r="Z24" s="287" t="s">
        <v>2</v>
      </c>
      <c r="AA24" s="287">
        <f>IF($Q24&lt;$S24,(IF($U24&lt;$W24,2,1)),(IF($U24&lt;$W24,1,0)))</f>
        <v>1</v>
      </c>
      <c r="AC24" s="300">
        <f t="shared" si="0"/>
        <v>43779</v>
      </c>
      <c r="AD24" s="301">
        <f>AD22+$AD$16</f>
        <v>0.4861111111111111</v>
      </c>
      <c r="AE24" s="288" t="str">
        <f t="shared" si="1"/>
        <v>Westerstetten</v>
      </c>
    </row>
    <row r="25" spans="1:31">
      <c r="A25" s="287">
        <f t="shared" ref="A25" si="4">A24+1</f>
        <v>26</v>
      </c>
      <c r="B25" s="287">
        <v>6</v>
      </c>
      <c r="C25" s="287">
        <v>1</v>
      </c>
      <c r="D25" s="293" t="str">
        <f>$D$2</f>
        <v>TV Vaihingen/Enz</v>
      </c>
      <c r="E25" s="297" t="s">
        <v>112</v>
      </c>
      <c r="F25" s="484" t="str">
        <f>$D$4</f>
        <v>TSV Westerstetten</v>
      </c>
      <c r="G25" s="484"/>
      <c r="H25" s="484"/>
      <c r="I25" s="484"/>
      <c r="J25" s="484"/>
      <c r="K25" s="484"/>
      <c r="L25" s="484"/>
      <c r="M25" s="484"/>
      <c r="N25" s="484"/>
      <c r="O25" s="293"/>
      <c r="P25" s="293" t="str">
        <f>$D$6</f>
        <v>TV Hohenklingen</v>
      </c>
      <c r="Q25" s="299">
        <v>11</v>
      </c>
      <c r="R25" s="287" t="s">
        <v>2</v>
      </c>
      <c r="S25" s="299">
        <v>5</v>
      </c>
      <c r="U25" s="299">
        <v>11</v>
      </c>
      <c r="V25" s="287" t="s">
        <v>2</v>
      </c>
      <c r="W25" s="299">
        <v>1</v>
      </c>
      <c r="Y25" s="287">
        <f>IF($Q25&gt;$S25,(IF($U25&gt;$W25,2,1)),(IF($U25&gt;$W25,1,0)))</f>
        <v>2</v>
      </c>
      <c r="Z25" s="287" t="s">
        <v>2</v>
      </c>
      <c r="AA25" s="287">
        <f>IF($Q25&lt;$S25,(IF($U25&lt;$W25,2,1)),(IF($U25&lt;$W25,1,0)))</f>
        <v>0</v>
      </c>
      <c r="AC25" s="300">
        <f t="shared" si="0"/>
        <v>43779</v>
      </c>
      <c r="AD25" s="301">
        <f>AD24+$AD$16</f>
        <v>0.50347222222222221</v>
      </c>
      <c r="AE25" s="288" t="str">
        <f t="shared" si="1"/>
        <v>Westerstetten</v>
      </c>
    </row>
    <row r="26" spans="1:31">
      <c r="A26" s="287"/>
      <c r="B26" s="287"/>
      <c r="F26" s="293"/>
      <c r="G26" s="293"/>
      <c r="H26" s="293"/>
      <c r="I26" s="293"/>
      <c r="J26" s="293"/>
      <c r="K26" s="293"/>
      <c r="L26" s="293"/>
      <c r="M26" s="293"/>
      <c r="N26" s="293"/>
      <c r="AC26" s="300"/>
    </row>
    <row r="27" spans="1:31">
      <c r="A27" s="287">
        <f t="shared" ref="A27" si="5">A25+1</f>
        <v>27</v>
      </c>
      <c r="B27" s="287">
        <v>7</v>
      </c>
      <c r="C27" s="287">
        <v>1</v>
      </c>
      <c r="D27" s="293" t="str">
        <f>$D$3</f>
        <v>TV Bissingen</v>
      </c>
      <c r="E27" s="297" t="s">
        <v>112</v>
      </c>
      <c r="F27" s="484" t="str">
        <f>$D$5</f>
        <v>TSV Kleinvillars</v>
      </c>
      <c r="G27" s="484"/>
      <c r="H27" s="484"/>
      <c r="I27" s="484"/>
      <c r="J27" s="484"/>
      <c r="K27" s="484"/>
      <c r="L27" s="484"/>
      <c r="M27" s="484"/>
      <c r="N27" s="484"/>
      <c r="O27" s="293"/>
      <c r="P27" s="293" t="str">
        <f>$D$2</f>
        <v>TV Vaihingen/Enz</v>
      </c>
      <c r="Q27" s="299">
        <v>7</v>
      </c>
      <c r="R27" s="287" t="s">
        <v>2</v>
      </c>
      <c r="S27" s="299">
        <v>11</v>
      </c>
      <c r="T27" s="282"/>
      <c r="U27" s="299">
        <v>4</v>
      </c>
      <c r="V27" s="287" t="s">
        <v>2</v>
      </c>
      <c r="W27" s="299">
        <v>11</v>
      </c>
      <c r="Y27" s="287">
        <f>IF($Q27&gt;$S27,(IF($U27&gt;$W27,2,1)),(IF($U27&gt;$W27,1,0)))</f>
        <v>0</v>
      </c>
      <c r="Z27" s="287" t="s">
        <v>2</v>
      </c>
      <c r="AA27" s="287">
        <f>IF($Q27&lt;$S27,(IF($U27&lt;$W27,2,1)),(IF($U27&lt;$W27,1,0)))</f>
        <v>2</v>
      </c>
      <c r="AC27" s="300">
        <f t="shared" si="0"/>
        <v>43779</v>
      </c>
      <c r="AD27" s="301">
        <f>AD25+$AD$16</f>
        <v>0.52083333333333337</v>
      </c>
      <c r="AE27" s="288" t="str">
        <f t="shared" si="1"/>
        <v>Westerstetten</v>
      </c>
    </row>
    <row r="28" spans="1:31">
      <c r="A28" s="287">
        <f t="shared" ref="A28" si="6">A27+1</f>
        <v>28</v>
      </c>
      <c r="B28" s="287">
        <v>8</v>
      </c>
      <c r="C28" s="287">
        <v>1</v>
      </c>
      <c r="D28" s="293" t="str">
        <f>$D$6</f>
        <v>TV Hohenklingen</v>
      </c>
      <c r="E28" s="297" t="s">
        <v>112</v>
      </c>
      <c r="F28" s="484" t="str">
        <f>$D$4</f>
        <v>TSV Westerstetten</v>
      </c>
      <c r="G28" s="484"/>
      <c r="H28" s="484"/>
      <c r="I28" s="484"/>
      <c r="J28" s="484"/>
      <c r="K28" s="484"/>
      <c r="L28" s="484"/>
      <c r="M28" s="484"/>
      <c r="N28" s="484"/>
      <c r="O28" s="293"/>
      <c r="P28" s="293" t="str">
        <f>$D$3</f>
        <v>TV Bissingen</v>
      </c>
      <c r="Q28" s="299">
        <v>11</v>
      </c>
      <c r="R28" s="287" t="s">
        <v>2</v>
      </c>
      <c r="S28" s="299">
        <v>3</v>
      </c>
      <c r="U28" s="299">
        <v>11</v>
      </c>
      <c r="V28" s="287" t="s">
        <v>2</v>
      </c>
      <c r="W28" s="299">
        <v>4</v>
      </c>
      <c r="Y28" s="287">
        <f>IF($Q28&gt;$S28,(IF($U28&gt;$W28,2,1)),(IF($U28&gt;$W28,1,0)))</f>
        <v>2</v>
      </c>
      <c r="Z28" s="287" t="s">
        <v>2</v>
      </c>
      <c r="AA28" s="287">
        <f>IF($Q28&lt;$S28,(IF($U28&lt;$W28,2,1)),(IF($U28&lt;$W28,1,0)))</f>
        <v>0</v>
      </c>
      <c r="AC28" s="300">
        <f t="shared" si="0"/>
        <v>43779</v>
      </c>
      <c r="AD28" s="301">
        <f>AD27+$AD$16</f>
        <v>0.53819444444444453</v>
      </c>
      <c r="AE28" s="288" t="str">
        <f t="shared" si="1"/>
        <v>Westerstetten</v>
      </c>
    </row>
    <row r="29" spans="1:31">
      <c r="A29" s="287"/>
      <c r="B29" s="287"/>
      <c r="D29" s="293"/>
      <c r="F29" s="293"/>
      <c r="G29" s="293"/>
      <c r="H29" s="293"/>
      <c r="I29" s="293"/>
      <c r="J29" s="293"/>
      <c r="K29" s="293"/>
      <c r="L29" s="293"/>
      <c r="M29" s="293"/>
      <c r="N29" s="293"/>
      <c r="O29" s="293"/>
      <c r="P29" s="293"/>
      <c r="AC29" s="300"/>
    </row>
    <row r="30" spans="1:31">
      <c r="A30" s="287">
        <f t="shared" ref="A30" si="7">A28+1</f>
        <v>29</v>
      </c>
      <c r="B30" s="287">
        <v>9</v>
      </c>
      <c r="C30" s="287">
        <v>1</v>
      </c>
      <c r="D30" s="293" t="str">
        <f>$D$2</f>
        <v>TV Vaihingen/Enz</v>
      </c>
      <c r="E30" s="297" t="s">
        <v>112</v>
      </c>
      <c r="F30" s="484" t="str">
        <f>$D$5</f>
        <v>TSV Kleinvillars</v>
      </c>
      <c r="G30" s="484"/>
      <c r="H30" s="484"/>
      <c r="I30" s="484"/>
      <c r="J30" s="484"/>
      <c r="K30" s="484"/>
      <c r="L30" s="484"/>
      <c r="M30" s="484"/>
      <c r="N30" s="484"/>
      <c r="O30" s="293"/>
      <c r="P30" s="293" t="str">
        <f>$D$4</f>
        <v>TSV Westerstetten</v>
      </c>
      <c r="Q30" s="299">
        <v>9</v>
      </c>
      <c r="R30" s="287" t="s">
        <v>2</v>
      </c>
      <c r="S30" s="299">
        <v>11</v>
      </c>
      <c r="U30" s="299">
        <v>7</v>
      </c>
      <c r="V30" s="287" t="s">
        <v>2</v>
      </c>
      <c r="W30" s="299">
        <v>11</v>
      </c>
      <c r="Y30" s="287">
        <f>IF($Q30&gt;$S30,(IF($U30&gt;$W30,2,1)),(IF($U30&gt;$W30,1,0)))</f>
        <v>0</v>
      </c>
      <c r="Z30" s="287" t="s">
        <v>2</v>
      </c>
      <c r="AA30" s="287">
        <f>IF($Q30&lt;$S30,(IF($U30&lt;$W30,2,1)),(IF($U30&lt;$W30,1,0)))</f>
        <v>2</v>
      </c>
      <c r="AC30" s="300">
        <f t="shared" si="0"/>
        <v>43779</v>
      </c>
      <c r="AD30" s="301">
        <f>AD28+$AD$16</f>
        <v>0.55555555555555569</v>
      </c>
      <c r="AE30" s="288" t="str">
        <f t="shared" si="1"/>
        <v>Westerstetten</v>
      </c>
    </row>
    <row r="31" spans="1:31" s="287" customFormat="1">
      <c r="A31" s="287">
        <f t="shared" ref="A31" si="8">A30+1</f>
        <v>30</v>
      </c>
      <c r="B31" s="287">
        <v>10</v>
      </c>
      <c r="C31" s="287">
        <v>1</v>
      </c>
      <c r="D31" s="293" t="str">
        <f>$D$3</f>
        <v>TV Bissingen</v>
      </c>
      <c r="E31" s="297" t="s">
        <v>112</v>
      </c>
      <c r="F31" s="484" t="str">
        <f>$D$6</f>
        <v>TV Hohenklingen</v>
      </c>
      <c r="G31" s="484"/>
      <c r="H31" s="484"/>
      <c r="I31" s="484"/>
      <c r="J31" s="484"/>
      <c r="K31" s="484"/>
      <c r="L31" s="484"/>
      <c r="M31" s="484"/>
      <c r="N31" s="484"/>
      <c r="O31" s="293"/>
      <c r="P31" s="293" t="str">
        <f>$D$5</f>
        <v>TSV Kleinvillars</v>
      </c>
      <c r="Q31" s="299">
        <v>6</v>
      </c>
      <c r="R31" s="287" t="s">
        <v>2</v>
      </c>
      <c r="S31" s="299">
        <v>11</v>
      </c>
      <c r="U31" s="299">
        <v>5</v>
      </c>
      <c r="V31" s="287" t="s">
        <v>2</v>
      </c>
      <c r="W31" s="299">
        <v>11</v>
      </c>
      <c r="Y31" s="287">
        <f>IF($Q31&gt;$S31,(IF($U31&gt;$W31,2,1)),(IF($U31&gt;$W31,1,0)))</f>
        <v>0</v>
      </c>
      <c r="Z31" s="287" t="s">
        <v>2</v>
      </c>
      <c r="AA31" s="287">
        <f>IF($Q31&lt;$S31,(IF($U31&lt;$W31,2,1)),(IF($U31&lt;$W31,1,0)))</f>
        <v>2</v>
      </c>
      <c r="AC31" s="300">
        <f t="shared" si="0"/>
        <v>43779</v>
      </c>
      <c r="AD31" s="301">
        <f>AD30+$AD$16</f>
        <v>0.57291666666666685</v>
      </c>
      <c r="AE31" s="288" t="str">
        <f t="shared" si="1"/>
        <v>Westerstetten</v>
      </c>
    </row>
    <row r="32" spans="1:31" s="451" customFormat="1">
      <c r="D32" s="450"/>
      <c r="E32" s="297"/>
      <c r="F32" s="450"/>
      <c r="G32" s="450"/>
      <c r="H32" s="450"/>
      <c r="I32" s="450"/>
      <c r="J32" s="450"/>
      <c r="K32" s="450"/>
      <c r="L32" s="450"/>
      <c r="M32" s="450"/>
      <c r="N32" s="450"/>
      <c r="O32" s="450"/>
      <c r="P32" s="450"/>
      <c r="Q32" s="299"/>
      <c r="S32" s="299"/>
      <c r="U32" s="299"/>
      <c r="W32" s="299"/>
      <c r="AC32" s="300"/>
      <c r="AD32" s="301"/>
      <c r="AE32" s="288"/>
    </row>
    <row r="33" spans="1:31" s="451" customFormat="1">
      <c r="D33" s="450"/>
      <c r="E33" s="297"/>
      <c r="F33" s="450"/>
      <c r="G33" s="450"/>
      <c r="H33" s="450"/>
      <c r="I33" s="450"/>
      <c r="J33" s="450"/>
      <c r="K33" s="450"/>
      <c r="L33" s="450"/>
      <c r="M33" s="450"/>
      <c r="N33" s="450"/>
      <c r="O33" s="450"/>
      <c r="P33" s="450"/>
      <c r="Q33" s="299"/>
      <c r="S33" s="299"/>
      <c r="U33" s="299"/>
      <c r="W33" s="299"/>
      <c r="AC33" s="300"/>
      <c r="AD33" s="301"/>
      <c r="AE33" s="288"/>
    </row>
    <row r="34" spans="1:31" s="451" customFormat="1">
      <c r="D34" s="450"/>
      <c r="E34" s="297"/>
      <c r="F34" s="450"/>
      <c r="G34" s="450"/>
      <c r="H34" s="450"/>
      <c r="I34" s="450"/>
      <c r="J34" s="450"/>
      <c r="K34" s="450"/>
      <c r="L34" s="450"/>
      <c r="M34" s="450"/>
      <c r="N34" s="450"/>
      <c r="O34" s="450"/>
      <c r="P34" s="450"/>
      <c r="Q34" s="299"/>
      <c r="S34" s="299"/>
      <c r="U34" s="299"/>
      <c r="W34" s="299"/>
      <c r="AC34" s="300"/>
      <c r="AD34" s="301"/>
      <c r="AE34" s="288"/>
    </row>
    <row r="35" spans="1:31" s="285" customFormat="1">
      <c r="A35" s="281" t="s">
        <v>3</v>
      </c>
      <c r="B35" s="281"/>
      <c r="C35" s="282"/>
      <c r="D35" s="289">
        <f>Spielplan!M11</f>
        <v>43800</v>
      </c>
      <c r="E35" s="284"/>
      <c r="Q35" s="282"/>
      <c r="R35" s="282"/>
      <c r="S35" s="282"/>
      <c r="T35" s="282"/>
      <c r="U35" s="282"/>
      <c r="V35" s="282"/>
      <c r="W35" s="282"/>
      <c r="Y35" s="287"/>
      <c r="Z35" s="282"/>
      <c r="AA35" s="287"/>
      <c r="AD35" s="287"/>
    </row>
    <row r="36" spans="1:31" s="285" customFormat="1">
      <c r="A36" s="281" t="s">
        <v>4</v>
      </c>
      <c r="B36" s="281"/>
      <c r="C36" s="282"/>
      <c r="D36" s="311" t="str">
        <f>Spielplan!K11</f>
        <v>Knittlingen (Hohenkl.)</v>
      </c>
      <c r="E36" s="303"/>
      <c r="Q36" s="282"/>
      <c r="R36" s="282"/>
      <c r="S36" s="282"/>
      <c r="T36" s="282"/>
      <c r="U36" s="282"/>
      <c r="V36" s="282"/>
      <c r="W36" s="282"/>
      <c r="Y36" s="287"/>
      <c r="Z36" s="282"/>
      <c r="AA36" s="287"/>
      <c r="AD36" s="301"/>
    </row>
    <row r="37" spans="1:31" s="285" customFormat="1">
      <c r="A37" s="281" t="s">
        <v>6</v>
      </c>
      <c r="B37" s="281"/>
      <c r="C37" s="282"/>
      <c r="P37" s="304"/>
      <c r="Q37" s="304"/>
      <c r="R37" s="282"/>
      <c r="S37" s="282"/>
      <c r="T37" s="282"/>
      <c r="U37" s="282"/>
      <c r="V37" s="282"/>
      <c r="W37" s="282"/>
      <c r="Y37" s="287"/>
      <c r="Z37" s="282"/>
      <c r="AA37" s="287"/>
      <c r="AD37" s="301"/>
    </row>
    <row r="38" spans="1:31" s="285" customFormat="1">
      <c r="A38" s="281" t="s">
        <v>79</v>
      </c>
      <c r="B38" s="281"/>
      <c r="C38" s="282"/>
      <c r="D38" s="292">
        <f>Spielplan!L11</f>
        <v>0.375</v>
      </c>
      <c r="E38" s="284"/>
      <c r="Q38" s="282"/>
      <c r="R38" s="282"/>
      <c r="S38" s="282"/>
      <c r="T38" s="282"/>
      <c r="U38" s="282"/>
      <c r="V38" s="282"/>
      <c r="W38" s="282"/>
      <c r="Y38" s="287"/>
      <c r="Z38" s="282"/>
      <c r="AA38" s="287"/>
    </row>
    <row r="39" spans="1:31" s="285" customFormat="1">
      <c r="A39" s="281" t="s">
        <v>5</v>
      </c>
      <c r="B39" s="281"/>
      <c r="C39" s="282"/>
      <c r="D39" s="285" t="s">
        <v>102</v>
      </c>
      <c r="E39" s="284"/>
      <c r="Q39" s="282"/>
      <c r="R39" s="282"/>
      <c r="S39" s="282"/>
      <c r="T39" s="282"/>
      <c r="U39" s="282"/>
      <c r="V39" s="282"/>
      <c r="W39" s="282"/>
      <c r="Y39" s="287"/>
      <c r="Z39" s="282"/>
      <c r="AA39" s="287"/>
      <c r="AD39" s="301"/>
    </row>
    <row r="40" spans="1:31" s="290" customFormat="1">
      <c r="A40" s="281" t="s">
        <v>88</v>
      </c>
      <c r="B40" s="281"/>
      <c r="C40" s="282"/>
      <c r="D40" s="282"/>
      <c r="E40" s="284"/>
      <c r="F40" s="282"/>
      <c r="G40" s="282"/>
      <c r="H40" s="282"/>
      <c r="I40" s="282"/>
      <c r="J40" s="282"/>
      <c r="K40" s="282"/>
      <c r="L40" s="282"/>
      <c r="M40" s="282"/>
      <c r="N40" s="282"/>
      <c r="O40" s="282"/>
      <c r="P40" s="282"/>
      <c r="Q40" s="287"/>
      <c r="R40" s="282"/>
      <c r="S40" s="282"/>
      <c r="T40" s="287"/>
      <c r="U40" s="287"/>
      <c r="V40" s="287"/>
      <c r="W40" s="287"/>
      <c r="Y40" s="287"/>
      <c r="Z40" s="287"/>
      <c r="AA40" s="287"/>
      <c r="AD40" s="301"/>
    </row>
    <row r="41" spans="1:31" s="290" customFormat="1">
      <c r="A41" s="281"/>
      <c r="B41" s="281"/>
      <c r="C41" s="282"/>
      <c r="D41" s="282"/>
      <c r="E41" s="284"/>
      <c r="F41" s="282"/>
      <c r="G41" s="282"/>
      <c r="H41" s="282"/>
      <c r="I41" s="282"/>
      <c r="J41" s="282"/>
      <c r="K41" s="282"/>
      <c r="L41" s="282"/>
      <c r="M41" s="282"/>
      <c r="N41" s="282"/>
      <c r="O41" s="282"/>
      <c r="P41" s="282"/>
      <c r="Q41" s="287"/>
      <c r="R41" s="282"/>
      <c r="S41" s="282"/>
      <c r="T41" s="287"/>
      <c r="U41" s="287"/>
      <c r="V41" s="287"/>
      <c r="W41" s="287"/>
      <c r="Y41" s="287"/>
      <c r="Z41" s="287"/>
      <c r="AA41" s="287"/>
      <c r="AD41" s="285"/>
    </row>
    <row r="42" spans="1:31" s="290" customFormat="1">
      <c r="A42" s="295" t="s">
        <v>397</v>
      </c>
      <c r="B42" s="295" t="s">
        <v>398</v>
      </c>
      <c r="C42" s="282" t="s">
        <v>80</v>
      </c>
      <c r="D42" s="282" t="s">
        <v>8</v>
      </c>
      <c r="E42" s="284"/>
      <c r="F42" s="285" t="s">
        <v>9</v>
      </c>
      <c r="G42" s="282"/>
      <c r="H42" s="282"/>
      <c r="I42" s="282"/>
      <c r="J42" s="282"/>
      <c r="K42" s="282"/>
      <c r="L42" s="282"/>
      <c r="M42" s="282"/>
      <c r="N42" s="282"/>
      <c r="O42" s="282"/>
      <c r="P42" s="282" t="s">
        <v>10</v>
      </c>
      <c r="Q42" s="287"/>
      <c r="R42" s="282" t="s">
        <v>99</v>
      </c>
      <c r="S42" s="282"/>
      <c r="T42" s="287"/>
      <c r="U42" s="282"/>
      <c r="V42" s="282" t="s">
        <v>100</v>
      </c>
      <c r="W42" s="282"/>
      <c r="X42" s="282"/>
      <c r="Y42" s="287"/>
      <c r="Z42" s="282" t="s">
        <v>1</v>
      </c>
      <c r="AA42" s="287"/>
      <c r="AD42" s="296">
        <v>1.7361111111111112E-2</v>
      </c>
    </row>
    <row r="43" spans="1:31" s="290" customFormat="1">
      <c r="A43" s="294"/>
      <c r="B43" s="294"/>
      <c r="C43" s="287"/>
      <c r="D43" s="282"/>
      <c r="E43" s="284"/>
      <c r="F43" s="282"/>
      <c r="G43" s="282"/>
      <c r="H43" s="282"/>
      <c r="I43" s="282"/>
      <c r="J43" s="282"/>
      <c r="K43" s="282"/>
      <c r="L43" s="282"/>
      <c r="M43" s="282"/>
      <c r="N43" s="282"/>
      <c r="O43" s="282"/>
      <c r="P43" s="282"/>
      <c r="Q43" s="282"/>
      <c r="R43" s="282"/>
      <c r="S43" s="282"/>
      <c r="T43" s="282"/>
      <c r="U43" s="282"/>
      <c r="V43" s="282"/>
      <c r="W43" s="282"/>
      <c r="Y43" s="287"/>
      <c r="Z43" s="282"/>
      <c r="AA43" s="287"/>
    </row>
    <row r="44" spans="1:31">
      <c r="A44" s="287">
        <f>'VR Gr.B'!A57+1</f>
        <v>51</v>
      </c>
      <c r="B44" s="287">
        <v>1</v>
      </c>
      <c r="C44" s="287">
        <v>1</v>
      </c>
      <c r="D44" s="293" t="str">
        <f>$D$3</f>
        <v>TV Bissingen</v>
      </c>
      <c r="E44" s="297" t="s">
        <v>112</v>
      </c>
      <c r="F44" s="484" t="str">
        <f>$D$2</f>
        <v>TV Vaihingen/Enz</v>
      </c>
      <c r="G44" s="484"/>
      <c r="H44" s="484"/>
      <c r="I44" s="484"/>
      <c r="J44" s="484"/>
      <c r="K44" s="484"/>
      <c r="L44" s="484"/>
      <c r="M44" s="484"/>
      <c r="N44" s="484"/>
      <c r="O44" s="293"/>
      <c r="P44" s="293" t="str">
        <f>$D$5</f>
        <v>TSV Kleinvillars</v>
      </c>
      <c r="Q44" s="299">
        <v>6</v>
      </c>
      <c r="R44" s="287" t="s">
        <v>2</v>
      </c>
      <c r="S44" s="299">
        <v>11</v>
      </c>
      <c r="U44" s="299">
        <v>3</v>
      </c>
      <c r="V44" s="287" t="s">
        <v>2</v>
      </c>
      <c r="W44" s="299">
        <v>11</v>
      </c>
      <c r="Y44" s="287">
        <f>IF($Q44&gt;$S44,(IF($U44&gt;$W44,2,1)),(IF($U44&gt;$W44,1,0)))</f>
        <v>0</v>
      </c>
      <c r="Z44" s="287" t="s">
        <v>2</v>
      </c>
      <c r="AA44" s="287">
        <f>IF($Q44&lt;$S44,(IF($U44&lt;$W44,2,1)),(IF($U44&lt;$W44,1,0)))</f>
        <v>2</v>
      </c>
      <c r="AC44" s="300">
        <f>$D$35</f>
        <v>43800</v>
      </c>
      <c r="AD44" s="301">
        <f>D38</f>
        <v>0.375</v>
      </c>
      <c r="AE44" s="288" t="str">
        <f>$D$36</f>
        <v>Knittlingen (Hohenkl.)</v>
      </c>
    </row>
    <row r="45" spans="1:31">
      <c r="A45" s="287">
        <f>A44+1</f>
        <v>52</v>
      </c>
      <c r="B45" s="287">
        <v>2</v>
      </c>
      <c r="C45" s="287">
        <v>1</v>
      </c>
      <c r="D45" s="293" t="str">
        <f>$D$4</f>
        <v>TSV Westerstetten</v>
      </c>
      <c r="E45" s="297" t="s">
        <v>112</v>
      </c>
      <c r="F45" s="484" t="str">
        <f>$D$6</f>
        <v>TV Hohenklingen</v>
      </c>
      <c r="G45" s="484"/>
      <c r="H45" s="484"/>
      <c r="I45" s="484"/>
      <c r="J45" s="484"/>
      <c r="K45" s="484"/>
      <c r="L45" s="484"/>
      <c r="M45" s="484"/>
      <c r="N45" s="484"/>
      <c r="O45" s="293"/>
      <c r="P45" s="293" t="str">
        <f>$D$2</f>
        <v>TV Vaihingen/Enz</v>
      </c>
      <c r="Q45" s="299">
        <v>5</v>
      </c>
      <c r="R45" s="287" t="s">
        <v>2</v>
      </c>
      <c r="S45" s="299">
        <v>11</v>
      </c>
      <c r="U45" s="299">
        <v>3</v>
      </c>
      <c r="V45" s="287" t="s">
        <v>2</v>
      </c>
      <c r="W45" s="299">
        <v>11</v>
      </c>
      <c r="Y45" s="287">
        <f>IF($Q45&gt;$S45,(IF($U45&gt;$W45,2,1)),(IF($U45&gt;$W45,1,0)))</f>
        <v>0</v>
      </c>
      <c r="Z45" s="287" t="s">
        <v>2</v>
      </c>
      <c r="AA45" s="287">
        <f>IF($Q45&lt;$S45,(IF($U45&lt;$W45,2,1)),(IF($U45&lt;$W45,1,0)))</f>
        <v>2</v>
      </c>
      <c r="AC45" s="300">
        <f t="shared" ref="AC45:AC57" si="9">$D$35</f>
        <v>43800</v>
      </c>
      <c r="AD45" s="301">
        <f>AD44+$AD$16</f>
        <v>0.3923611111111111</v>
      </c>
      <c r="AE45" s="288" t="str">
        <f t="shared" ref="AE45:AE57" si="10">$D$36</f>
        <v>Knittlingen (Hohenkl.)</v>
      </c>
    </row>
    <row r="46" spans="1:31">
      <c r="A46" s="287"/>
      <c r="B46" s="287"/>
      <c r="D46" s="293"/>
      <c r="F46" s="293"/>
      <c r="G46" s="293"/>
      <c r="H46" s="293"/>
      <c r="I46" s="293"/>
      <c r="J46" s="293"/>
      <c r="K46" s="293"/>
      <c r="L46" s="293"/>
      <c r="M46" s="293"/>
      <c r="N46" s="293"/>
      <c r="O46" s="293"/>
      <c r="P46" s="293"/>
      <c r="AC46" s="300"/>
    </row>
    <row r="47" spans="1:31">
      <c r="A47" s="287">
        <f>A45+1</f>
        <v>53</v>
      </c>
      <c r="B47" s="287">
        <v>3</v>
      </c>
      <c r="C47" s="287">
        <v>1</v>
      </c>
      <c r="D47" s="293" t="str">
        <f>$D$5</f>
        <v>TSV Kleinvillars</v>
      </c>
      <c r="E47" s="297" t="s">
        <v>112</v>
      </c>
      <c r="F47" s="484" t="str">
        <f>$D$3</f>
        <v>TV Bissingen</v>
      </c>
      <c r="G47" s="484"/>
      <c r="H47" s="484"/>
      <c r="I47" s="484"/>
      <c r="J47" s="484"/>
      <c r="K47" s="484"/>
      <c r="L47" s="484"/>
      <c r="M47" s="484"/>
      <c r="N47" s="484"/>
      <c r="O47" s="293"/>
      <c r="P47" s="293" t="str">
        <f>$D$6</f>
        <v>TV Hohenklingen</v>
      </c>
      <c r="Q47" s="299">
        <v>11</v>
      </c>
      <c r="R47" s="287" t="s">
        <v>2</v>
      </c>
      <c r="S47" s="299">
        <v>4</v>
      </c>
      <c r="U47" s="299">
        <v>9</v>
      </c>
      <c r="V47" s="287" t="s">
        <v>2</v>
      </c>
      <c r="W47" s="299">
        <v>11</v>
      </c>
      <c r="Y47" s="287">
        <f>IF($Q47&gt;$S47,(IF($U47&gt;$W47,2,1)),(IF($U47&gt;$W47,1,0)))</f>
        <v>1</v>
      </c>
      <c r="Z47" s="287" t="s">
        <v>2</v>
      </c>
      <c r="AA47" s="287">
        <f>IF($Q47&lt;$S47,(IF($U47&lt;$W47,2,1)),(IF($U47&lt;$W47,1,0)))</f>
        <v>1</v>
      </c>
      <c r="AC47" s="300">
        <f t="shared" si="9"/>
        <v>43800</v>
      </c>
      <c r="AD47" s="301">
        <f>AD45+$AD$16</f>
        <v>0.40972222222222221</v>
      </c>
      <c r="AE47" s="288" t="str">
        <f t="shared" si="10"/>
        <v>Knittlingen (Hohenkl.)</v>
      </c>
    </row>
    <row r="48" spans="1:31">
      <c r="A48" s="287">
        <f t="shared" ref="A48" si="11">A47+1</f>
        <v>54</v>
      </c>
      <c r="B48" s="287">
        <v>4</v>
      </c>
      <c r="C48" s="287">
        <v>1</v>
      </c>
      <c r="D48" s="293" t="str">
        <f>$D$4</f>
        <v>TSV Westerstetten</v>
      </c>
      <c r="E48" s="297" t="s">
        <v>112</v>
      </c>
      <c r="F48" s="484" t="str">
        <f>$D$2</f>
        <v>TV Vaihingen/Enz</v>
      </c>
      <c r="G48" s="484"/>
      <c r="H48" s="484"/>
      <c r="I48" s="484"/>
      <c r="J48" s="484"/>
      <c r="K48" s="484"/>
      <c r="L48" s="484"/>
      <c r="M48" s="484"/>
      <c r="N48" s="484"/>
      <c r="O48" s="293"/>
      <c r="P48" s="293" t="str">
        <f>$D$3</f>
        <v>TV Bissingen</v>
      </c>
      <c r="Q48" s="299">
        <v>4</v>
      </c>
      <c r="R48" s="287" t="s">
        <v>2</v>
      </c>
      <c r="S48" s="299">
        <v>11</v>
      </c>
      <c r="U48" s="299">
        <v>5</v>
      </c>
      <c r="V48" s="287" t="s">
        <v>2</v>
      </c>
      <c r="W48" s="299">
        <v>11</v>
      </c>
      <c r="Y48" s="287">
        <f>IF($Q48&gt;$S48,(IF($U48&gt;$W48,2,1)),(IF($U48&gt;$W48,1,0)))</f>
        <v>0</v>
      </c>
      <c r="Z48" s="287" t="s">
        <v>2</v>
      </c>
      <c r="AA48" s="287">
        <f>IF($Q48&lt;$S48,(IF($U48&lt;$W48,2,1)),(IF($U48&lt;$W48,1,0)))</f>
        <v>2</v>
      </c>
      <c r="AC48" s="300">
        <f t="shared" si="9"/>
        <v>43800</v>
      </c>
      <c r="AD48" s="301">
        <f>AD47+$AD$16</f>
        <v>0.42708333333333331</v>
      </c>
      <c r="AE48" s="288" t="str">
        <f t="shared" si="10"/>
        <v>Knittlingen (Hohenkl.)</v>
      </c>
    </row>
    <row r="49" spans="1:31">
      <c r="A49" s="287"/>
      <c r="B49" s="287"/>
      <c r="D49" s="293"/>
      <c r="F49" s="293"/>
      <c r="G49" s="293"/>
      <c r="H49" s="293"/>
      <c r="I49" s="293"/>
      <c r="J49" s="293"/>
      <c r="K49" s="293"/>
      <c r="L49" s="293"/>
      <c r="M49" s="293"/>
      <c r="N49" s="293"/>
      <c r="O49" s="293"/>
      <c r="P49" s="293"/>
      <c r="AC49" s="300"/>
    </row>
    <row r="50" spans="1:31">
      <c r="A50" s="287">
        <f t="shared" ref="A50" si="12">A48+1</f>
        <v>55</v>
      </c>
      <c r="B50" s="287">
        <v>5</v>
      </c>
      <c r="C50" s="287">
        <v>1</v>
      </c>
      <c r="D50" s="293" t="str">
        <f>$D$6</f>
        <v>TV Hohenklingen</v>
      </c>
      <c r="E50" s="297" t="s">
        <v>112</v>
      </c>
      <c r="F50" s="484" t="str">
        <f>$D$5</f>
        <v>TSV Kleinvillars</v>
      </c>
      <c r="G50" s="484"/>
      <c r="H50" s="484"/>
      <c r="I50" s="484"/>
      <c r="J50" s="484"/>
      <c r="K50" s="484"/>
      <c r="L50" s="484"/>
      <c r="M50" s="484"/>
      <c r="N50" s="484"/>
      <c r="O50" s="293"/>
      <c r="P50" s="293" t="str">
        <f>T(D4)</f>
        <v>TSV Westerstetten</v>
      </c>
      <c r="Q50" s="299">
        <v>9</v>
      </c>
      <c r="R50" s="287" t="s">
        <v>2</v>
      </c>
      <c r="S50" s="299">
        <v>11</v>
      </c>
      <c r="U50" s="299">
        <v>11</v>
      </c>
      <c r="V50" s="287" t="s">
        <v>2</v>
      </c>
      <c r="W50" s="299">
        <v>8</v>
      </c>
      <c r="Y50" s="287">
        <f>IF($Q50&gt;$S50,(IF($U50&gt;$W50,2,1)),(IF($U50&gt;$W50,1,0)))</f>
        <v>1</v>
      </c>
      <c r="Z50" s="287" t="s">
        <v>2</v>
      </c>
      <c r="AA50" s="287">
        <f>IF($Q50&lt;$S50,(IF($U50&lt;$W50,2,1)),(IF($U50&lt;$W50,1,0)))</f>
        <v>1</v>
      </c>
      <c r="AC50" s="300">
        <f t="shared" si="9"/>
        <v>43800</v>
      </c>
      <c r="AD50" s="301">
        <f>AD48+$AD$16</f>
        <v>0.44444444444444442</v>
      </c>
      <c r="AE50" s="288" t="str">
        <f t="shared" si="10"/>
        <v>Knittlingen (Hohenkl.)</v>
      </c>
    </row>
    <row r="51" spans="1:31">
      <c r="A51" s="287">
        <f t="shared" ref="A51" si="13">A50+1</f>
        <v>56</v>
      </c>
      <c r="B51" s="287">
        <v>6</v>
      </c>
      <c r="C51" s="287">
        <v>1</v>
      </c>
      <c r="D51" s="293" t="str">
        <f>$D$4</f>
        <v>TSV Westerstetten</v>
      </c>
      <c r="E51" s="297" t="s">
        <v>112</v>
      </c>
      <c r="F51" s="484" t="str">
        <f>$D$3</f>
        <v>TV Bissingen</v>
      </c>
      <c r="G51" s="484"/>
      <c r="H51" s="484"/>
      <c r="I51" s="484"/>
      <c r="J51" s="484"/>
      <c r="K51" s="484"/>
      <c r="L51" s="484"/>
      <c r="M51" s="484"/>
      <c r="N51" s="484"/>
      <c r="O51" s="293"/>
      <c r="P51" s="293" t="str">
        <f>$D$5</f>
        <v>TSV Kleinvillars</v>
      </c>
      <c r="Q51" s="299">
        <v>9</v>
      </c>
      <c r="R51" s="287" t="s">
        <v>2</v>
      </c>
      <c r="S51" s="299">
        <v>11</v>
      </c>
      <c r="U51" s="299">
        <v>13</v>
      </c>
      <c r="V51" s="287" t="s">
        <v>2</v>
      </c>
      <c r="W51" s="299">
        <v>11</v>
      </c>
      <c r="Y51" s="287">
        <f>IF($Q51&gt;$S51,(IF($U51&gt;$W51,2,1)),(IF($U51&gt;$W51,1,0)))</f>
        <v>1</v>
      </c>
      <c r="Z51" s="287" t="s">
        <v>2</v>
      </c>
      <c r="AA51" s="287">
        <f>IF($Q51&lt;$S51,(IF($U51&lt;$W51,2,1)),(IF($U51&lt;$W51,1,0)))</f>
        <v>1</v>
      </c>
      <c r="AC51" s="300">
        <f t="shared" si="9"/>
        <v>43800</v>
      </c>
      <c r="AD51" s="301">
        <f>AD50+$AD$16</f>
        <v>0.46180555555555552</v>
      </c>
      <c r="AE51" s="288" t="str">
        <f t="shared" si="10"/>
        <v>Knittlingen (Hohenkl.)</v>
      </c>
    </row>
    <row r="52" spans="1:31">
      <c r="A52" s="287"/>
      <c r="B52" s="287"/>
      <c r="D52" s="293"/>
      <c r="F52" s="293"/>
      <c r="G52" s="293"/>
      <c r="H52" s="293"/>
      <c r="I52" s="293"/>
      <c r="J52" s="293"/>
      <c r="K52" s="293"/>
      <c r="L52" s="293"/>
      <c r="M52" s="293"/>
      <c r="N52" s="293"/>
      <c r="AC52" s="300"/>
    </row>
    <row r="53" spans="1:31">
      <c r="A53" s="287">
        <f t="shared" ref="A53" si="14">A51+1</f>
        <v>57</v>
      </c>
      <c r="B53" s="287">
        <v>7</v>
      </c>
      <c r="C53" s="287">
        <v>1</v>
      </c>
      <c r="D53" s="293" t="str">
        <f>$D$6</f>
        <v>TV Hohenklingen</v>
      </c>
      <c r="E53" s="297" t="s">
        <v>112</v>
      </c>
      <c r="F53" s="484" t="str">
        <f>$D$2</f>
        <v>TV Vaihingen/Enz</v>
      </c>
      <c r="G53" s="484"/>
      <c r="H53" s="484"/>
      <c r="I53" s="484"/>
      <c r="J53" s="484"/>
      <c r="K53" s="484"/>
      <c r="L53" s="484"/>
      <c r="M53" s="484"/>
      <c r="N53" s="484"/>
      <c r="O53" s="293"/>
      <c r="P53" s="293" t="str">
        <f>$D$3</f>
        <v>TV Bissingen</v>
      </c>
      <c r="Q53" s="299">
        <v>11</v>
      </c>
      <c r="R53" s="287" t="s">
        <v>2</v>
      </c>
      <c r="S53" s="299">
        <v>7</v>
      </c>
      <c r="T53" s="282"/>
      <c r="U53" s="299">
        <v>4</v>
      </c>
      <c r="V53" s="287" t="s">
        <v>2</v>
      </c>
      <c r="W53" s="299">
        <v>11</v>
      </c>
      <c r="Y53" s="287">
        <f>IF($Q53&gt;$S53,(IF($U53&gt;$W53,2,1)),(IF($U53&gt;$W53,1,0)))</f>
        <v>1</v>
      </c>
      <c r="Z53" s="287" t="s">
        <v>2</v>
      </c>
      <c r="AA53" s="287">
        <f>IF($Q53&lt;$S53,(IF($U53&lt;$W53,2,1)),(IF($U53&lt;$W53,1,0)))</f>
        <v>1</v>
      </c>
      <c r="AC53" s="300">
        <f t="shared" si="9"/>
        <v>43800</v>
      </c>
      <c r="AD53" s="301">
        <f>AD51+$AD$16</f>
        <v>0.47916666666666663</v>
      </c>
      <c r="AE53" s="288" t="str">
        <f t="shared" si="10"/>
        <v>Knittlingen (Hohenkl.)</v>
      </c>
    </row>
    <row r="54" spans="1:31">
      <c r="A54" s="287">
        <f t="shared" ref="A54" si="15">A53+1</f>
        <v>58</v>
      </c>
      <c r="B54" s="287">
        <v>8</v>
      </c>
      <c r="C54" s="287">
        <v>1</v>
      </c>
      <c r="D54" s="293" t="str">
        <f>$D$5</f>
        <v>TSV Kleinvillars</v>
      </c>
      <c r="E54" s="297" t="s">
        <v>112</v>
      </c>
      <c r="F54" s="484" t="str">
        <f>$D$4</f>
        <v>TSV Westerstetten</v>
      </c>
      <c r="G54" s="484"/>
      <c r="H54" s="484"/>
      <c r="I54" s="484"/>
      <c r="J54" s="484"/>
      <c r="K54" s="484"/>
      <c r="L54" s="484"/>
      <c r="M54" s="484"/>
      <c r="N54" s="484"/>
      <c r="O54" s="293"/>
      <c r="P54" s="293" t="str">
        <f>$D$2</f>
        <v>TV Vaihingen/Enz</v>
      </c>
      <c r="Q54" s="299">
        <v>11</v>
      </c>
      <c r="R54" s="287" t="s">
        <v>2</v>
      </c>
      <c r="S54" s="299">
        <v>3</v>
      </c>
      <c r="U54" s="299">
        <v>11</v>
      </c>
      <c r="V54" s="287" t="s">
        <v>2</v>
      </c>
      <c r="W54" s="299">
        <v>4</v>
      </c>
      <c r="Y54" s="287">
        <f>IF($Q54&gt;$S54,(IF($U54&gt;$W54,2,1)),(IF($U54&gt;$W54,1,0)))</f>
        <v>2</v>
      </c>
      <c r="Z54" s="287" t="s">
        <v>2</v>
      </c>
      <c r="AA54" s="287">
        <f>IF($Q54&lt;$S54,(IF($U54&lt;$W54,2,1)),(IF($U54&lt;$W54,1,0)))</f>
        <v>0</v>
      </c>
      <c r="AC54" s="300">
        <f t="shared" si="9"/>
        <v>43800</v>
      </c>
      <c r="AD54" s="301">
        <f>AD53+$AD$16</f>
        <v>0.49652777777777773</v>
      </c>
      <c r="AE54" s="288" t="str">
        <f t="shared" si="10"/>
        <v>Knittlingen (Hohenkl.)</v>
      </c>
    </row>
    <row r="55" spans="1:31">
      <c r="A55" s="287"/>
      <c r="B55" s="287"/>
      <c r="D55" s="293"/>
      <c r="F55" s="293"/>
      <c r="G55" s="293"/>
      <c r="H55" s="293"/>
      <c r="I55" s="293"/>
      <c r="J55" s="293"/>
      <c r="K55" s="293"/>
      <c r="L55" s="293"/>
      <c r="M55" s="293"/>
      <c r="N55" s="293"/>
      <c r="O55" s="293"/>
      <c r="P55" s="293"/>
      <c r="AC55" s="300"/>
    </row>
    <row r="56" spans="1:31">
      <c r="A56" s="287">
        <f t="shared" ref="A56" si="16">A54+1</f>
        <v>59</v>
      </c>
      <c r="B56" s="287">
        <v>9</v>
      </c>
      <c r="C56" s="287">
        <v>1</v>
      </c>
      <c r="D56" s="293" t="str">
        <f>$D$6</f>
        <v>TV Hohenklingen</v>
      </c>
      <c r="E56" s="297" t="s">
        <v>112</v>
      </c>
      <c r="F56" s="484" t="str">
        <f>$D$3</f>
        <v>TV Bissingen</v>
      </c>
      <c r="G56" s="484"/>
      <c r="H56" s="484"/>
      <c r="I56" s="484"/>
      <c r="J56" s="484"/>
      <c r="K56" s="484"/>
      <c r="L56" s="484"/>
      <c r="M56" s="484"/>
      <c r="N56" s="484"/>
      <c r="O56" s="293"/>
      <c r="P56" s="293" t="str">
        <f>$D$4</f>
        <v>TSV Westerstetten</v>
      </c>
      <c r="Q56" s="299">
        <v>11</v>
      </c>
      <c r="R56" s="287" t="s">
        <v>2</v>
      </c>
      <c r="S56" s="299">
        <v>6</v>
      </c>
      <c r="U56" s="299">
        <v>11</v>
      </c>
      <c r="V56" s="287" t="s">
        <v>2</v>
      </c>
      <c r="W56" s="299">
        <v>7</v>
      </c>
      <c r="Y56" s="287">
        <f>IF($Q56&gt;$S56,(IF($U56&gt;$W56,2,1)),(IF($U56&gt;$W56,1,0)))</f>
        <v>2</v>
      </c>
      <c r="Z56" s="287" t="s">
        <v>2</v>
      </c>
      <c r="AA56" s="287">
        <f>IF($Q56&lt;$S56,(IF($U56&lt;$W56,2,1)),(IF($U56&lt;$W56,1,0)))</f>
        <v>0</v>
      </c>
      <c r="AC56" s="300">
        <f t="shared" si="9"/>
        <v>43800</v>
      </c>
      <c r="AD56" s="301">
        <f>AD54+$AD$16</f>
        <v>0.51388888888888884</v>
      </c>
      <c r="AE56" s="288" t="str">
        <f t="shared" si="10"/>
        <v>Knittlingen (Hohenkl.)</v>
      </c>
    </row>
    <row r="57" spans="1:31" s="287" customFormat="1">
      <c r="A57" s="287">
        <f t="shared" ref="A57" si="17">A56+1</f>
        <v>60</v>
      </c>
      <c r="B57" s="287">
        <v>10</v>
      </c>
      <c r="C57" s="287">
        <v>1</v>
      </c>
      <c r="D57" s="293" t="str">
        <f>$D$5</f>
        <v>TSV Kleinvillars</v>
      </c>
      <c r="E57" s="297" t="s">
        <v>112</v>
      </c>
      <c r="F57" s="484" t="str">
        <f>$D$2</f>
        <v>TV Vaihingen/Enz</v>
      </c>
      <c r="G57" s="484"/>
      <c r="H57" s="484"/>
      <c r="I57" s="484"/>
      <c r="J57" s="484"/>
      <c r="K57" s="484"/>
      <c r="L57" s="484"/>
      <c r="M57" s="484"/>
      <c r="N57" s="484"/>
      <c r="O57" s="293"/>
      <c r="P57" s="293" t="str">
        <f>$D$6</f>
        <v>TV Hohenklingen</v>
      </c>
      <c r="Q57" s="299">
        <v>7</v>
      </c>
      <c r="R57" s="287" t="s">
        <v>2</v>
      </c>
      <c r="S57" s="299">
        <v>11</v>
      </c>
      <c r="U57" s="299">
        <v>7</v>
      </c>
      <c r="V57" s="287" t="s">
        <v>2</v>
      </c>
      <c r="W57" s="299">
        <v>11</v>
      </c>
      <c r="Y57" s="287">
        <f>IF($Q57&gt;$S57,(IF($U57&gt;$W57,2,1)),(IF($U57&gt;$W57,1,0)))</f>
        <v>0</v>
      </c>
      <c r="Z57" s="287" t="s">
        <v>2</v>
      </c>
      <c r="AA57" s="287">
        <f>IF($Q57&lt;$S57,(IF($U57&lt;$W57,2,1)),(IF($U57&lt;$W57,1,0)))</f>
        <v>2</v>
      </c>
      <c r="AC57" s="300">
        <f t="shared" si="9"/>
        <v>43800</v>
      </c>
      <c r="AD57" s="301">
        <f>AD56+$AD$16</f>
        <v>0.53125</v>
      </c>
      <c r="AE57" s="288" t="str">
        <f t="shared" si="10"/>
        <v>Knittlingen (Hohenkl.)</v>
      </c>
    </row>
    <row r="58" spans="1:31">
      <c r="A58" s="294"/>
      <c r="B58" s="294"/>
      <c r="D58" s="293"/>
      <c r="F58" s="293"/>
      <c r="G58" s="293"/>
      <c r="H58" s="293"/>
      <c r="I58" s="293"/>
      <c r="J58" s="293"/>
      <c r="K58" s="293"/>
      <c r="L58" s="293"/>
      <c r="M58" s="293"/>
      <c r="N58" s="293"/>
      <c r="O58" s="293"/>
      <c r="P58" s="293"/>
      <c r="AD58" s="287"/>
    </row>
    <row r="59" spans="1:31">
      <c r="A59" s="305" t="s">
        <v>95</v>
      </c>
      <c r="B59" s="305"/>
      <c r="D59" s="293"/>
      <c r="F59" s="293"/>
      <c r="G59" s="293"/>
      <c r="H59" s="293"/>
      <c r="I59" s="293"/>
      <c r="J59" s="293"/>
      <c r="K59" s="293"/>
      <c r="L59" s="293"/>
      <c r="M59" s="293"/>
      <c r="N59" s="293"/>
      <c r="O59" s="293"/>
      <c r="P59" s="293"/>
      <c r="R59" s="287" t="s">
        <v>0</v>
      </c>
      <c r="V59" s="287" t="s">
        <v>399</v>
      </c>
      <c r="X59" s="287"/>
      <c r="Z59" s="287" t="s">
        <v>1</v>
      </c>
      <c r="AB59" s="287"/>
      <c r="AC59" s="287"/>
      <c r="AD59" s="287"/>
      <c r="AE59" s="287"/>
    </row>
    <row r="60" spans="1:31">
      <c r="C60" s="287" t="s">
        <v>31</v>
      </c>
      <c r="D60" s="288" t="str">
        <f>T(D2)</f>
        <v>TV Vaihingen/Enz</v>
      </c>
      <c r="E60" s="306"/>
      <c r="F60" s="307">
        <f>Y18</f>
        <v>2</v>
      </c>
      <c r="G60" s="307">
        <f>Y21</f>
        <v>1</v>
      </c>
      <c r="H60" s="307">
        <f>Y25</f>
        <v>2</v>
      </c>
      <c r="I60" s="307">
        <f>Y30</f>
        <v>0</v>
      </c>
      <c r="J60" s="307">
        <f>AA44</f>
        <v>2</v>
      </c>
      <c r="K60" s="307">
        <f>AA48</f>
        <v>2</v>
      </c>
      <c r="L60" s="307">
        <f>AA53</f>
        <v>1</v>
      </c>
      <c r="M60" s="307">
        <f>AA57</f>
        <v>2</v>
      </c>
      <c r="N60" s="287"/>
      <c r="O60" s="287"/>
      <c r="P60" s="287"/>
      <c r="Q60" s="287">
        <f>Q18+U18+Q21+U21+Q25+U25+Q30+U30+S44+W44+S48+W48+S53+W53+S57+W57</f>
        <v>164</v>
      </c>
      <c r="R60" s="287" t="s">
        <v>2</v>
      </c>
      <c r="S60" s="287">
        <f>S18+W18+S21+W21+S25+W25+S30+W30+Q44+U44+Q48+U48+Q53+U53+Q57+U57</f>
        <v>109</v>
      </c>
      <c r="U60" s="287">
        <f>Y18+Y21+Y25+Y30+AA44+AA48+AA53+AA57</f>
        <v>12</v>
      </c>
      <c r="V60" s="287" t="s">
        <v>2</v>
      </c>
      <c r="W60" s="287">
        <f>AA18+AA21+AA25+AA30+Y44+Y48+Y53+Y57</f>
        <v>4</v>
      </c>
      <c r="X60" s="287"/>
      <c r="Y60" s="287">
        <f>U60</f>
        <v>12</v>
      </c>
      <c r="Z60" s="287" t="s">
        <v>2</v>
      </c>
      <c r="AA60" s="287">
        <f>W60</f>
        <v>4</v>
      </c>
      <c r="AB60" s="287"/>
      <c r="AC60" s="287"/>
      <c r="AD60" s="287"/>
      <c r="AE60" s="287"/>
    </row>
    <row r="61" spans="1:31">
      <c r="A61" s="294"/>
      <c r="B61" s="294"/>
      <c r="C61" s="287" t="s">
        <v>42</v>
      </c>
      <c r="D61" s="293" t="str">
        <f>T(D3)</f>
        <v>TV Bissingen</v>
      </c>
      <c r="E61" s="306"/>
      <c r="F61" s="307">
        <f>AA18</f>
        <v>0</v>
      </c>
      <c r="G61" s="307">
        <f>Y22</f>
        <v>2</v>
      </c>
      <c r="H61" s="307">
        <f>Y27</f>
        <v>0</v>
      </c>
      <c r="I61" s="307">
        <f>Y31</f>
        <v>0</v>
      </c>
      <c r="J61" s="307">
        <f>Y44</f>
        <v>0</v>
      </c>
      <c r="K61" s="307">
        <f>AA47</f>
        <v>1</v>
      </c>
      <c r="L61" s="307">
        <f>AA51</f>
        <v>1</v>
      </c>
      <c r="M61" s="307">
        <f>AA56</f>
        <v>0</v>
      </c>
      <c r="N61" s="287"/>
      <c r="O61" s="287"/>
      <c r="P61" s="287"/>
      <c r="Q61" s="287">
        <f>S18+W18+Q22+U22+Q27+U27+Q31+U31+Q44+U44+S47+W47+S51+W51+S56+W56</f>
        <v>117</v>
      </c>
      <c r="R61" s="287" t="s">
        <v>2</v>
      </c>
      <c r="S61" s="287">
        <f>Q18+U18+S22+W22+S27+W27+S31+W31+S44+W44+Q47+U47+Q51+U51+Q56+U56</f>
        <v>164</v>
      </c>
      <c r="T61" s="282"/>
      <c r="U61" s="287">
        <f>AA18+Y22+Y27+Y31+Y44+AA47+AA51+AA56</f>
        <v>4</v>
      </c>
      <c r="V61" s="287" t="s">
        <v>2</v>
      </c>
      <c r="W61" s="287">
        <f>Y18+AA22+AA27+AA31+AA44+Y47+Y51+Y56</f>
        <v>12</v>
      </c>
      <c r="X61" s="287"/>
      <c r="Y61" s="287">
        <f t="shared" ref="Y61:Y64" si="18">U61</f>
        <v>4</v>
      </c>
      <c r="Z61" s="287" t="s">
        <v>2</v>
      </c>
      <c r="AA61" s="287">
        <f t="shared" ref="AA61:AA64" si="19">W61</f>
        <v>12</v>
      </c>
      <c r="AB61" s="287"/>
      <c r="AC61" s="287"/>
      <c r="AD61" s="287"/>
      <c r="AE61" s="287"/>
    </row>
    <row r="62" spans="1:31">
      <c r="A62" s="294"/>
      <c r="B62" s="294"/>
      <c r="C62" s="287" t="s">
        <v>47</v>
      </c>
      <c r="D62" s="293" t="str">
        <f>T(D4)</f>
        <v>TSV Westerstetten</v>
      </c>
      <c r="E62" s="306"/>
      <c r="F62" s="307">
        <f>Y19</f>
        <v>0</v>
      </c>
      <c r="G62" s="307">
        <f>AA22</f>
        <v>0</v>
      </c>
      <c r="H62" s="307">
        <f>AA25</f>
        <v>0</v>
      </c>
      <c r="I62" s="307">
        <f>AA30</f>
        <v>2</v>
      </c>
      <c r="J62" s="307">
        <f>Y45</f>
        <v>0</v>
      </c>
      <c r="K62" s="307">
        <f>Y48</f>
        <v>0</v>
      </c>
      <c r="L62" s="307">
        <f>Y51</f>
        <v>1</v>
      </c>
      <c r="M62" s="307">
        <f>AA54</f>
        <v>0</v>
      </c>
      <c r="N62" s="287"/>
      <c r="O62" s="287"/>
      <c r="P62" s="287"/>
      <c r="Q62" s="287">
        <f>Q19+U19+S22+W22+S25+W25+S28+W28+Q45+U45+Q48+U48+Q51+U51+S54+W54</f>
        <v>79</v>
      </c>
      <c r="R62" s="287" t="s">
        <v>2</v>
      </c>
      <c r="S62" s="287">
        <f>S19+W19+Q22+U22+Q25+U25+Q28+U28+S45+W45+S48+W48+S51+W51+Q54+U54</f>
        <v>176</v>
      </c>
      <c r="U62" s="287">
        <f>Y19+AA22+AA25+AA28+Y45+Y48+Y51+AA54</f>
        <v>1</v>
      </c>
      <c r="V62" s="287" t="s">
        <v>2</v>
      </c>
      <c r="W62" s="287">
        <f>AA19+Y22+Y25+Y28+AA45+AA48+AA51+Y54</f>
        <v>15</v>
      </c>
      <c r="X62" s="287"/>
      <c r="Y62" s="287">
        <f t="shared" si="18"/>
        <v>1</v>
      </c>
      <c r="Z62" s="287" t="s">
        <v>2</v>
      </c>
      <c r="AA62" s="287">
        <f t="shared" si="19"/>
        <v>15</v>
      </c>
      <c r="AB62" s="287"/>
      <c r="AC62" s="287"/>
      <c r="AD62" s="287"/>
      <c r="AE62" s="287"/>
    </row>
    <row r="63" spans="1:31">
      <c r="A63" s="294"/>
      <c r="B63" s="294"/>
      <c r="C63" s="287" t="s">
        <v>37</v>
      </c>
      <c r="D63" s="293" t="str">
        <f>T(D5)</f>
        <v>TSV Kleinvillars</v>
      </c>
      <c r="E63" s="306"/>
      <c r="F63" s="307">
        <f>AA19</f>
        <v>2</v>
      </c>
      <c r="G63" s="307">
        <f>Y24</f>
        <v>1</v>
      </c>
      <c r="H63" s="307">
        <f>AA27</f>
        <v>2</v>
      </c>
      <c r="I63" s="307">
        <f>AA30</f>
        <v>2</v>
      </c>
      <c r="J63" s="307">
        <f>Y47</f>
        <v>1</v>
      </c>
      <c r="K63" s="308">
        <f>AA50</f>
        <v>1</v>
      </c>
      <c r="L63" s="308">
        <f>Y54</f>
        <v>2</v>
      </c>
      <c r="M63" s="307">
        <f>Y57</f>
        <v>0</v>
      </c>
      <c r="N63" s="287"/>
      <c r="O63" s="287"/>
      <c r="P63" s="287"/>
      <c r="Q63" s="287">
        <f>S19+W19+Q24+U24+S27+W27+S30+W30+Q47+U47+S50+W50+Q54+U54+Q57+U57</f>
        <v>157</v>
      </c>
      <c r="R63" s="287" t="s">
        <v>2</v>
      </c>
      <c r="S63" s="287">
        <f>Q19+U19+S24+W24+Q27+U27+Q30+U30+S47+W47+Q50+U50+S54+W54+S57+W57</f>
        <v>119</v>
      </c>
      <c r="U63" s="287">
        <f>AA19+Y24+AA27+AA30+Y47+AA50+Y54+Y57</f>
        <v>11</v>
      </c>
      <c r="V63" s="287" t="s">
        <v>2</v>
      </c>
      <c r="W63" s="287">
        <f>Y19+AA24+Y27+Y30+AA47+Y50+AA54+AA57</f>
        <v>5</v>
      </c>
      <c r="X63" s="287"/>
      <c r="Y63" s="287">
        <f t="shared" si="18"/>
        <v>11</v>
      </c>
      <c r="Z63" s="287" t="s">
        <v>2</v>
      </c>
      <c r="AA63" s="287">
        <f t="shared" si="19"/>
        <v>5</v>
      </c>
      <c r="AB63" s="287"/>
      <c r="AC63" s="287"/>
      <c r="AD63" s="287"/>
      <c r="AE63" s="287"/>
    </row>
    <row r="64" spans="1:31">
      <c r="C64" s="287" t="s">
        <v>32</v>
      </c>
      <c r="D64" s="288" t="str">
        <f>T(D6)</f>
        <v>TV Hohenklingen</v>
      </c>
      <c r="E64" s="306"/>
      <c r="F64" s="307">
        <f>AA21</f>
        <v>1</v>
      </c>
      <c r="G64" s="307">
        <f>AA24</f>
        <v>1</v>
      </c>
      <c r="H64" s="307">
        <f>Y28</f>
        <v>2</v>
      </c>
      <c r="I64" s="307">
        <f>AA31</f>
        <v>2</v>
      </c>
      <c r="J64" s="307">
        <f>AA45</f>
        <v>2</v>
      </c>
      <c r="K64" s="307">
        <f>Y50</f>
        <v>1</v>
      </c>
      <c r="L64" s="307">
        <f>Y53</f>
        <v>1</v>
      </c>
      <c r="M64" s="307">
        <f>Y56</f>
        <v>2</v>
      </c>
      <c r="N64" s="287"/>
      <c r="O64" s="287"/>
      <c r="P64" s="287"/>
      <c r="Q64" s="287">
        <f>S21+W21+S24+W24+Q28+U28+S31+W31+S45+W45+Q50+U50+Q53+U53+Q56+U56</f>
        <v>163</v>
      </c>
      <c r="R64" s="287" t="s">
        <v>2</v>
      </c>
      <c r="S64" s="287">
        <f>Q21+U21+Q24+U24+S28+W28+Q31+U31+Q45+U45+S50+W50+S53+W53+S56+W56</f>
        <v>112</v>
      </c>
      <c r="U64" s="287">
        <f>AA21+AA24+Y28+AA31+AA45+Y50+Y53+Y56</f>
        <v>12</v>
      </c>
      <c r="V64" s="287" t="s">
        <v>2</v>
      </c>
      <c r="W64" s="287">
        <f>Y21+Y24+AA28+Y31+Y45+AA50+AA53+AA56</f>
        <v>4</v>
      </c>
      <c r="X64" s="287"/>
      <c r="Y64" s="287">
        <f t="shared" si="18"/>
        <v>12</v>
      </c>
      <c r="Z64" s="287" t="s">
        <v>2</v>
      </c>
      <c r="AA64" s="287">
        <f t="shared" si="19"/>
        <v>4</v>
      </c>
      <c r="AB64" s="287"/>
      <c r="AC64" s="287"/>
      <c r="AD64" s="287"/>
      <c r="AE64" s="287"/>
    </row>
    <row r="65" spans="1:27" s="290" customFormat="1">
      <c r="B65" s="294"/>
      <c r="C65" s="287"/>
      <c r="D65" s="293"/>
      <c r="E65" s="302"/>
      <c r="F65" s="293"/>
      <c r="G65" s="293"/>
      <c r="H65" s="293"/>
      <c r="I65" s="293"/>
      <c r="J65" s="293"/>
      <c r="K65" s="293"/>
      <c r="L65" s="293"/>
      <c r="M65" s="293"/>
      <c r="N65" s="293"/>
      <c r="O65" s="293"/>
      <c r="P65" s="293"/>
      <c r="Q65" s="282"/>
      <c r="R65" s="287"/>
      <c r="S65" s="282"/>
      <c r="T65" s="287"/>
      <c r="U65" s="287"/>
      <c r="V65" s="287"/>
      <c r="W65" s="287"/>
      <c r="Y65" s="287"/>
      <c r="Z65" s="287"/>
      <c r="AA65" s="287"/>
    </row>
    <row r="66" spans="1:27">
      <c r="B66" s="294"/>
      <c r="D66" s="293"/>
      <c r="F66" s="293"/>
      <c r="G66" s="293"/>
      <c r="H66" s="293"/>
      <c r="I66" s="293"/>
      <c r="J66" s="293"/>
      <c r="K66" s="293"/>
      <c r="L66" s="293"/>
      <c r="M66" s="293"/>
      <c r="N66" s="293"/>
      <c r="O66" s="293"/>
      <c r="P66" s="293"/>
    </row>
    <row r="68" spans="1:27">
      <c r="B68" s="294"/>
      <c r="D68" s="293"/>
      <c r="F68" s="293"/>
      <c r="G68" s="293"/>
      <c r="H68" s="293"/>
      <c r="I68" s="293"/>
      <c r="J68" s="293"/>
      <c r="K68" s="293"/>
      <c r="L68" s="293"/>
      <c r="M68" s="293"/>
      <c r="N68" s="293"/>
      <c r="O68" s="293"/>
      <c r="P68" s="293"/>
      <c r="T68" s="282"/>
    </row>
    <row r="69" spans="1:27">
      <c r="B69" s="294"/>
      <c r="D69" s="293"/>
      <c r="F69" s="293"/>
      <c r="G69" s="293"/>
      <c r="H69" s="293"/>
      <c r="I69" s="293"/>
      <c r="J69" s="293"/>
      <c r="K69" s="293"/>
      <c r="L69" s="293"/>
      <c r="M69" s="293"/>
      <c r="N69" s="293"/>
      <c r="O69" s="293"/>
      <c r="P69" s="293"/>
    </row>
    <row r="70" spans="1:27">
      <c r="B70" s="294"/>
      <c r="D70" s="293"/>
      <c r="F70" s="293"/>
      <c r="G70" s="293"/>
      <c r="H70" s="293"/>
      <c r="I70" s="293"/>
      <c r="J70" s="293"/>
      <c r="K70" s="293"/>
      <c r="L70" s="293"/>
      <c r="M70" s="293"/>
      <c r="N70" s="293"/>
      <c r="O70" s="293"/>
      <c r="P70" s="293"/>
    </row>
    <row r="72" spans="1:27">
      <c r="B72" s="294"/>
      <c r="D72" s="293"/>
      <c r="F72" s="293"/>
      <c r="G72" s="293"/>
      <c r="H72" s="293"/>
      <c r="I72" s="293"/>
      <c r="J72" s="293"/>
      <c r="K72" s="293"/>
      <c r="L72" s="293"/>
      <c r="M72" s="293"/>
      <c r="N72" s="293"/>
      <c r="O72" s="293"/>
      <c r="P72" s="293"/>
      <c r="T72" s="282"/>
    </row>
    <row r="74" spans="1:27">
      <c r="B74" s="294"/>
      <c r="D74" s="293"/>
      <c r="F74" s="293"/>
      <c r="G74" s="293"/>
      <c r="H74" s="293"/>
      <c r="I74" s="293"/>
      <c r="J74" s="293"/>
      <c r="K74" s="293"/>
      <c r="L74" s="293"/>
      <c r="M74" s="293"/>
      <c r="N74" s="293"/>
      <c r="O74" s="293"/>
      <c r="P74" s="293"/>
      <c r="T74" s="282"/>
      <c r="U74" s="282"/>
      <c r="V74" s="282"/>
      <c r="W74" s="282"/>
      <c r="Y74" s="282"/>
      <c r="Z74" s="282"/>
      <c r="AA74" s="282"/>
    </row>
    <row r="75" spans="1:27" s="285" customFormat="1">
      <c r="B75" s="281"/>
      <c r="C75" s="282"/>
      <c r="E75" s="284"/>
      <c r="Q75" s="282"/>
      <c r="R75" s="282"/>
      <c r="S75" s="282"/>
      <c r="T75" s="282"/>
      <c r="U75" s="282"/>
      <c r="V75" s="282"/>
      <c r="W75" s="282"/>
      <c r="Y75" s="282"/>
      <c r="Z75" s="282"/>
      <c r="AA75" s="282"/>
    </row>
    <row r="76" spans="1:27" s="285" customFormat="1">
      <c r="B76" s="281"/>
      <c r="C76" s="282"/>
      <c r="E76" s="284"/>
      <c r="Q76" s="282"/>
      <c r="R76" s="282"/>
      <c r="S76" s="282"/>
      <c r="T76" s="282"/>
      <c r="U76" s="282"/>
      <c r="V76" s="282"/>
      <c r="W76" s="282"/>
      <c r="Y76" s="282"/>
      <c r="Z76" s="282"/>
      <c r="AA76" s="282"/>
    </row>
    <row r="77" spans="1:27" s="285" customFormat="1">
      <c r="B77" s="281"/>
      <c r="C77" s="282"/>
      <c r="E77" s="284"/>
      <c r="Q77" s="282"/>
      <c r="R77" s="282"/>
      <c r="S77" s="282"/>
      <c r="T77" s="282"/>
      <c r="U77" s="282"/>
      <c r="V77" s="282"/>
      <c r="W77" s="282"/>
      <c r="Y77" s="282"/>
      <c r="Z77" s="282"/>
      <c r="AA77" s="282"/>
    </row>
    <row r="78" spans="1:27" s="285" customFormat="1">
      <c r="A78" s="281"/>
      <c r="B78" s="281"/>
      <c r="C78" s="282"/>
      <c r="E78" s="284"/>
      <c r="Q78" s="282"/>
      <c r="R78" s="282"/>
      <c r="S78" s="282"/>
      <c r="T78" s="282"/>
      <c r="U78" s="282"/>
      <c r="V78" s="282"/>
      <c r="W78" s="282"/>
      <c r="Y78" s="282"/>
      <c r="Z78" s="282"/>
      <c r="AA78" s="282"/>
    </row>
    <row r="79" spans="1:27" s="285" customFormat="1">
      <c r="A79" s="281"/>
      <c r="B79" s="281"/>
      <c r="C79" s="282"/>
      <c r="E79" s="284"/>
      <c r="Q79" s="282"/>
      <c r="R79" s="282"/>
      <c r="S79" s="282"/>
      <c r="T79" s="282"/>
      <c r="U79" s="282"/>
      <c r="V79" s="282"/>
      <c r="W79" s="282"/>
      <c r="Y79" s="282"/>
      <c r="Z79" s="282"/>
      <c r="AA79" s="282"/>
    </row>
    <row r="80" spans="1:27" s="285" customFormat="1">
      <c r="A80" s="281"/>
      <c r="B80" s="281"/>
      <c r="C80" s="282"/>
      <c r="E80" s="284"/>
      <c r="Q80" s="282"/>
      <c r="R80" s="282"/>
      <c r="S80" s="282"/>
      <c r="T80" s="282"/>
      <c r="U80" s="282"/>
      <c r="V80" s="282"/>
      <c r="W80" s="282"/>
      <c r="Y80" s="282"/>
      <c r="Z80" s="282"/>
      <c r="AA80" s="282"/>
    </row>
    <row r="81" spans="1:27" s="285" customFormat="1">
      <c r="A81" s="281"/>
      <c r="B81" s="281"/>
      <c r="C81" s="282"/>
      <c r="E81" s="284"/>
      <c r="Q81" s="282"/>
      <c r="R81" s="282"/>
      <c r="S81" s="282"/>
      <c r="T81" s="282"/>
      <c r="U81" s="282"/>
      <c r="V81" s="282"/>
      <c r="W81" s="282"/>
      <c r="Y81" s="282"/>
      <c r="Z81" s="282"/>
      <c r="AA81" s="282"/>
    </row>
    <row r="82" spans="1:27" s="285" customFormat="1">
      <c r="A82" s="281"/>
      <c r="B82" s="281"/>
      <c r="C82" s="282"/>
      <c r="E82" s="284"/>
      <c r="Q82" s="282"/>
      <c r="R82" s="282"/>
      <c r="S82" s="282"/>
      <c r="T82" s="287"/>
      <c r="U82" s="287"/>
      <c r="V82" s="287"/>
      <c r="W82" s="287"/>
      <c r="Y82" s="287"/>
      <c r="Z82" s="287"/>
      <c r="AA82" s="287"/>
    </row>
    <row r="83" spans="1:27" s="285" customFormat="1">
      <c r="A83" s="281"/>
      <c r="B83" s="281"/>
      <c r="C83" s="282"/>
      <c r="E83" s="284"/>
      <c r="Q83" s="282"/>
      <c r="R83" s="282"/>
      <c r="S83" s="282"/>
      <c r="T83" s="287"/>
      <c r="U83" s="287"/>
      <c r="V83" s="287"/>
      <c r="W83" s="287"/>
      <c r="Y83" s="287"/>
      <c r="Z83" s="287"/>
      <c r="AA83" s="287"/>
    </row>
    <row r="84" spans="1:27" s="285" customFormat="1">
      <c r="A84" s="281"/>
      <c r="B84" s="281"/>
      <c r="C84" s="282"/>
      <c r="E84" s="284"/>
      <c r="Q84" s="282"/>
      <c r="R84" s="282"/>
      <c r="S84" s="282"/>
      <c r="T84" s="287"/>
      <c r="U84" s="287"/>
      <c r="V84" s="287"/>
      <c r="W84" s="287"/>
      <c r="Y84" s="287"/>
      <c r="Z84" s="287"/>
      <c r="AA84" s="287"/>
    </row>
  </sheetData>
  <sheetProtection sheet="1" objects="1" scenarios="1" selectLockedCells="1"/>
  <mergeCells count="20">
    <mergeCell ref="F56:N56"/>
    <mergeCell ref="F57:N57"/>
    <mergeCell ref="F47:N47"/>
    <mergeCell ref="F48:N48"/>
    <mergeCell ref="F50:N50"/>
    <mergeCell ref="F51:N51"/>
    <mergeCell ref="F53:N53"/>
    <mergeCell ref="F54:N54"/>
    <mergeCell ref="F45:N45"/>
    <mergeCell ref="F18:N18"/>
    <mergeCell ref="F19:N19"/>
    <mergeCell ref="F21:N21"/>
    <mergeCell ref="F22:N22"/>
    <mergeCell ref="F24:N24"/>
    <mergeCell ref="F25:N25"/>
    <mergeCell ref="F27:N27"/>
    <mergeCell ref="F28:N28"/>
    <mergeCell ref="F30:N30"/>
    <mergeCell ref="F31:N31"/>
    <mergeCell ref="F44:N44"/>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2019/2020 der U14 männlich</oddHeader>
    <oddFooter>&amp;CErstellt von Markus Knodel am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K68"/>
  <sheetViews>
    <sheetView view="pageLayout" zoomScaleNormal="100" workbookViewId="0">
      <selection activeCell="Q18" sqref="Q18"/>
    </sheetView>
  </sheetViews>
  <sheetFormatPr baseColWidth="10" defaultColWidth="8.28515625" defaultRowHeight="12.75"/>
  <cols>
    <col min="1" max="3" width="5" style="288" customWidth="1"/>
    <col min="4" max="4" width="16.7109375" style="288" customWidth="1"/>
    <col min="5" max="5" width="2.28515625" style="302" customWidth="1"/>
    <col min="6" max="15" width="2.28515625" style="288" customWidth="1"/>
    <col min="16" max="16" width="18.85546875" style="288" customWidth="1"/>
    <col min="17" max="17" width="4" style="287" customWidth="1"/>
    <col min="18" max="18" width="1.42578125" style="287" customWidth="1"/>
    <col min="19" max="19" width="4" style="287" customWidth="1"/>
    <col min="20" max="20" width="1.7109375" style="287" customWidth="1"/>
    <col min="21" max="21" width="4.140625" style="287" customWidth="1"/>
    <col min="22" max="22" width="0.85546875" style="287" customWidth="1"/>
    <col min="23" max="23" width="4.140625" style="287" customWidth="1"/>
    <col min="24" max="27" width="4.140625" style="287" hidden="1" customWidth="1"/>
    <col min="28" max="28" width="1.7109375" style="288" customWidth="1"/>
    <col min="29" max="29" width="10.140625" style="288" hidden="1" customWidth="1"/>
    <col min="30" max="30" width="9" style="288" hidden="1" customWidth="1"/>
    <col min="31" max="31" width="8.28515625" style="288" hidden="1" customWidth="1"/>
    <col min="32" max="32" width="4.140625" style="287" customWidth="1"/>
    <col min="33" max="33" width="0.85546875" style="287" customWidth="1"/>
    <col min="34" max="34" width="4.140625" style="287" customWidth="1"/>
    <col min="35" max="16384" width="8.28515625" style="288"/>
  </cols>
  <sheetData>
    <row r="1" spans="1:34" s="285" customFormat="1">
      <c r="A1" s="281" t="s">
        <v>113</v>
      </c>
      <c r="B1" s="281"/>
      <c r="C1" s="281"/>
      <c r="E1" s="284"/>
      <c r="Q1" s="282"/>
      <c r="R1" s="282"/>
      <c r="S1" s="282"/>
      <c r="T1" s="282"/>
      <c r="U1" s="282"/>
      <c r="V1" s="282"/>
      <c r="W1" s="282"/>
      <c r="X1" s="282"/>
      <c r="Y1" s="282"/>
      <c r="Z1" s="282"/>
      <c r="AA1" s="282"/>
      <c r="AF1" s="282"/>
      <c r="AG1" s="282"/>
      <c r="AH1" s="282"/>
    </row>
    <row r="2" spans="1:34" s="285" customFormat="1">
      <c r="A2" s="281" t="s">
        <v>82</v>
      </c>
      <c r="B2" s="281"/>
      <c r="C2" s="281"/>
      <c r="D2" s="288" t="s">
        <v>368</v>
      </c>
      <c r="E2" s="284"/>
      <c r="Q2" s="282"/>
      <c r="R2" s="282"/>
      <c r="S2" s="282"/>
      <c r="T2" s="282"/>
      <c r="U2" s="282"/>
      <c r="V2" s="282"/>
      <c r="W2" s="282"/>
      <c r="X2" s="282"/>
      <c r="Y2" s="282"/>
      <c r="Z2" s="282"/>
      <c r="AA2" s="282"/>
      <c r="AF2" s="282"/>
      <c r="AG2" s="282"/>
      <c r="AH2" s="282"/>
    </row>
    <row r="3" spans="1:34" s="285" customFormat="1">
      <c r="A3" s="281"/>
      <c r="B3" s="281"/>
      <c r="C3" s="281"/>
      <c r="D3" s="288" t="s">
        <v>152</v>
      </c>
      <c r="E3" s="284"/>
      <c r="Q3" s="282"/>
      <c r="R3" s="282"/>
      <c r="S3" s="282"/>
      <c r="T3" s="282"/>
      <c r="U3" s="282"/>
      <c r="V3" s="282"/>
      <c r="W3" s="282"/>
      <c r="X3" s="282"/>
      <c r="Y3" s="282"/>
      <c r="Z3" s="282"/>
      <c r="AA3" s="282"/>
      <c r="AF3" s="282"/>
      <c r="AG3" s="282"/>
      <c r="AH3" s="282"/>
    </row>
    <row r="4" spans="1:34" s="285" customFormat="1">
      <c r="A4" s="281"/>
      <c r="B4" s="281"/>
      <c r="C4" s="281"/>
      <c r="D4" s="288" t="s">
        <v>369</v>
      </c>
      <c r="E4" s="284"/>
      <c r="Q4" s="282"/>
      <c r="R4" s="282"/>
      <c r="S4" s="282"/>
      <c r="T4" s="282"/>
      <c r="U4" s="282"/>
      <c r="V4" s="282"/>
      <c r="W4" s="282"/>
      <c r="X4" s="282"/>
      <c r="Y4" s="282"/>
      <c r="Z4" s="282"/>
      <c r="AA4" s="282"/>
      <c r="AF4" s="282"/>
      <c r="AG4" s="282"/>
      <c r="AH4" s="282"/>
    </row>
    <row r="5" spans="1:34" s="285" customFormat="1">
      <c r="A5" s="281"/>
      <c r="B5" s="281"/>
      <c r="C5" s="281"/>
      <c r="D5" s="288" t="s">
        <v>370</v>
      </c>
      <c r="E5" s="284"/>
      <c r="Q5" s="282"/>
      <c r="R5" s="282"/>
      <c r="S5" s="282"/>
      <c r="T5" s="287"/>
      <c r="U5" s="287"/>
      <c r="V5" s="287"/>
      <c r="W5" s="287"/>
      <c r="X5" s="287"/>
      <c r="Y5" s="287"/>
      <c r="Z5" s="287"/>
      <c r="AA5" s="287"/>
      <c r="AF5" s="287"/>
      <c r="AG5" s="287"/>
      <c r="AH5" s="287"/>
    </row>
    <row r="6" spans="1:34" s="285" customFormat="1">
      <c r="A6" s="281"/>
      <c r="B6" s="281"/>
      <c r="C6" s="281"/>
      <c r="D6" s="288" t="s">
        <v>107</v>
      </c>
      <c r="E6" s="284"/>
      <c r="Q6" s="282"/>
      <c r="R6" s="282"/>
      <c r="S6" s="282"/>
      <c r="T6" s="287"/>
      <c r="U6" s="287"/>
      <c r="V6" s="287"/>
      <c r="W6" s="287"/>
      <c r="X6" s="287"/>
      <c r="Y6" s="287"/>
      <c r="Z6" s="287"/>
      <c r="AA6" s="287"/>
      <c r="AF6" s="287"/>
      <c r="AG6" s="287"/>
      <c r="AH6" s="287"/>
    </row>
    <row r="7" spans="1:34" s="285" customFormat="1">
      <c r="A7" s="281"/>
      <c r="B7" s="281"/>
      <c r="C7" s="281"/>
      <c r="D7" s="288" t="s">
        <v>375</v>
      </c>
      <c r="E7" s="284"/>
      <c r="Q7" s="282"/>
      <c r="R7" s="282"/>
      <c r="S7" s="282"/>
      <c r="T7" s="287"/>
      <c r="U7" s="287"/>
      <c r="V7" s="287"/>
      <c r="W7" s="287"/>
      <c r="X7" s="287"/>
      <c r="Y7" s="287"/>
      <c r="Z7" s="287"/>
      <c r="AA7" s="287"/>
      <c r="AF7" s="287"/>
      <c r="AG7" s="287"/>
      <c r="AH7" s="287"/>
    </row>
    <row r="8" spans="1:34" s="285" customFormat="1">
      <c r="A8" s="281"/>
      <c r="B8" s="281"/>
      <c r="C8" s="281"/>
      <c r="D8" s="288"/>
      <c r="E8" s="284"/>
      <c r="Q8" s="282"/>
      <c r="R8" s="282"/>
      <c r="S8" s="282"/>
      <c r="T8" s="287"/>
      <c r="U8" s="287"/>
      <c r="V8" s="287"/>
      <c r="W8" s="287"/>
      <c r="X8" s="287"/>
      <c r="Y8" s="287"/>
      <c r="Z8" s="287"/>
      <c r="AA8" s="287"/>
      <c r="AF8" s="287"/>
      <c r="AG8" s="287"/>
      <c r="AH8" s="287"/>
    </row>
    <row r="9" spans="1:34" s="285" customFormat="1">
      <c r="A9" s="281" t="s">
        <v>3</v>
      </c>
      <c r="B9" s="281"/>
      <c r="C9" s="281"/>
      <c r="D9" s="289">
        <f>Spielplan!C18</f>
        <v>43807</v>
      </c>
      <c r="E9" s="284"/>
      <c r="Q9" s="282"/>
      <c r="R9" s="282"/>
      <c r="S9" s="282"/>
      <c r="T9" s="282"/>
      <c r="U9" s="282"/>
      <c r="V9" s="282"/>
      <c r="W9" s="282"/>
      <c r="X9" s="282"/>
      <c r="Y9" s="282"/>
      <c r="Z9" s="282"/>
      <c r="AA9" s="282"/>
      <c r="AF9" s="282"/>
      <c r="AG9" s="282"/>
      <c r="AH9" s="282"/>
    </row>
    <row r="10" spans="1:34" s="285" customFormat="1">
      <c r="A10" s="281" t="s">
        <v>4</v>
      </c>
      <c r="B10" s="281"/>
      <c r="C10" s="281"/>
      <c r="D10" s="290" t="str">
        <f>Spielplan!G18</f>
        <v>Weil der Stadt</v>
      </c>
      <c r="E10" s="284"/>
      <c r="Q10" s="282"/>
      <c r="R10" s="282"/>
      <c r="S10" s="282"/>
      <c r="T10" s="282"/>
      <c r="U10" s="282"/>
      <c r="V10" s="282"/>
      <c r="W10" s="282"/>
      <c r="X10" s="282"/>
      <c r="Y10" s="282"/>
      <c r="Z10" s="282"/>
      <c r="AA10" s="282"/>
      <c r="AF10" s="282"/>
      <c r="AG10" s="282"/>
      <c r="AH10" s="282"/>
    </row>
    <row r="11" spans="1:34" s="285" customFormat="1">
      <c r="A11" s="281" t="s">
        <v>6</v>
      </c>
      <c r="B11" s="281"/>
      <c r="C11" s="281"/>
      <c r="D11" s="290"/>
      <c r="Q11" s="282"/>
      <c r="R11" s="282"/>
      <c r="S11" s="282"/>
      <c r="T11" s="282"/>
      <c r="U11" s="282"/>
      <c r="V11" s="282"/>
      <c r="W11" s="282"/>
      <c r="X11" s="282"/>
      <c r="Y11" s="282"/>
      <c r="Z11" s="282"/>
      <c r="AA11" s="282"/>
      <c r="AC11" s="291"/>
      <c r="AF11" s="282"/>
      <c r="AG11" s="282"/>
      <c r="AH11" s="282"/>
    </row>
    <row r="12" spans="1:34" s="285" customFormat="1">
      <c r="A12" s="281" t="s">
        <v>79</v>
      </c>
      <c r="B12" s="281"/>
      <c r="C12" s="281"/>
      <c r="D12" s="292">
        <f>Spielplan!E18</f>
        <v>0.41666666666666669</v>
      </c>
      <c r="E12" s="284"/>
      <c r="Q12" s="282"/>
      <c r="R12" s="282"/>
      <c r="S12" s="282"/>
      <c r="T12" s="282"/>
      <c r="U12" s="282"/>
      <c r="V12" s="282"/>
      <c r="W12" s="282"/>
      <c r="X12" s="282"/>
      <c r="Y12" s="282"/>
      <c r="Z12" s="282"/>
      <c r="AA12" s="282"/>
      <c r="AC12" s="293"/>
      <c r="AF12" s="282"/>
      <c r="AG12" s="282"/>
      <c r="AH12" s="282"/>
    </row>
    <row r="13" spans="1:34" s="285" customFormat="1">
      <c r="A13" s="281" t="s">
        <v>5</v>
      </c>
      <c r="B13" s="281"/>
      <c r="C13" s="281"/>
      <c r="D13" s="285" t="s">
        <v>102</v>
      </c>
      <c r="E13" s="284"/>
      <c r="Q13" s="282"/>
      <c r="R13" s="282"/>
      <c r="S13" s="282"/>
      <c r="T13" s="282"/>
      <c r="U13" s="282"/>
      <c r="V13" s="282"/>
      <c r="W13" s="282"/>
      <c r="X13" s="282"/>
      <c r="Y13" s="282"/>
      <c r="Z13" s="282"/>
      <c r="AA13" s="282"/>
      <c r="AF13" s="282"/>
      <c r="AG13" s="282"/>
      <c r="AH13" s="282"/>
    </row>
    <row r="14" spans="1:34" s="285" customFormat="1">
      <c r="A14" s="281" t="s">
        <v>88</v>
      </c>
      <c r="B14" s="281"/>
      <c r="C14" s="281"/>
      <c r="E14" s="284"/>
      <c r="Q14" s="282"/>
      <c r="R14" s="282"/>
      <c r="S14" s="282"/>
      <c r="T14" s="282"/>
      <c r="U14" s="282"/>
      <c r="V14" s="282"/>
      <c r="W14" s="282"/>
      <c r="X14" s="282"/>
      <c r="Y14" s="282"/>
      <c r="Z14" s="282"/>
      <c r="AA14" s="282"/>
      <c r="AF14" s="282"/>
      <c r="AG14" s="282"/>
      <c r="AH14" s="282"/>
    </row>
    <row r="15" spans="1:34" s="290" customFormat="1">
      <c r="A15" s="294"/>
      <c r="B15" s="294"/>
      <c r="C15" s="294"/>
      <c r="D15" s="282"/>
      <c r="E15" s="284"/>
      <c r="F15" s="282"/>
      <c r="G15" s="282"/>
      <c r="H15" s="282"/>
      <c r="I15" s="282"/>
      <c r="J15" s="282"/>
      <c r="K15" s="282"/>
      <c r="L15" s="282"/>
      <c r="M15" s="282"/>
      <c r="N15" s="282"/>
      <c r="O15" s="282"/>
      <c r="P15" s="282"/>
      <c r="Q15" s="282"/>
      <c r="R15" s="282"/>
      <c r="S15" s="282"/>
      <c r="T15" s="287"/>
      <c r="U15" s="287"/>
      <c r="V15" s="287"/>
      <c r="W15" s="287"/>
      <c r="X15" s="287"/>
      <c r="Y15" s="287"/>
      <c r="Z15" s="287"/>
      <c r="AA15" s="287"/>
      <c r="AF15" s="287"/>
      <c r="AG15" s="287"/>
      <c r="AH15" s="287"/>
    </row>
    <row r="16" spans="1:34" s="290" customFormat="1">
      <c r="A16" s="312" t="s">
        <v>397</v>
      </c>
      <c r="B16" s="312" t="s">
        <v>398</v>
      </c>
      <c r="C16" s="312" t="s">
        <v>80</v>
      </c>
      <c r="D16" s="285" t="s">
        <v>8</v>
      </c>
      <c r="E16" s="284"/>
      <c r="F16" s="285" t="s">
        <v>9</v>
      </c>
      <c r="G16" s="282"/>
      <c r="H16" s="282"/>
      <c r="I16" s="282"/>
      <c r="J16" s="282"/>
      <c r="K16" s="282"/>
      <c r="L16" s="282"/>
      <c r="M16" s="282"/>
      <c r="N16" s="282"/>
      <c r="O16" s="282"/>
      <c r="P16" s="282" t="s">
        <v>10</v>
      </c>
      <c r="Q16" s="287"/>
      <c r="R16" s="282" t="s">
        <v>99</v>
      </c>
      <c r="S16" s="282"/>
      <c r="T16" s="287"/>
      <c r="U16" s="282"/>
      <c r="V16" s="282" t="s">
        <v>100</v>
      </c>
      <c r="W16" s="282"/>
      <c r="X16" s="282" t="s">
        <v>401</v>
      </c>
      <c r="Y16" s="282" t="s">
        <v>402</v>
      </c>
      <c r="Z16" s="282" t="s">
        <v>403</v>
      </c>
      <c r="AA16" s="282" t="s">
        <v>404</v>
      </c>
      <c r="AB16" s="282"/>
      <c r="AD16" s="313">
        <v>1.7361111111111112E-2</v>
      </c>
      <c r="AF16" s="282"/>
      <c r="AG16" s="282" t="s">
        <v>1</v>
      </c>
      <c r="AH16" s="282"/>
    </row>
    <row r="17" spans="1:34" s="290" customFormat="1">
      <c r="A17" s="312"/>
      <c r="B17" s="312"/>
      <c r="C17" s="312"/>
      <c r="D17" s="285"/>
      <c r="E17" s="284"/>
      <c r="F17" s="285"/>
      <c r="G17" s="282"/>
      <c r="H17" s="282"/>
      <c r="I17" s="282"/>
      <c r="J17" s="282"/>
      <c r="K17" s="282"/>
      <c r="L17" s="282"/>
      <c r="M17" s="282"/>
      <c r="N17" s="282"/>
      <c r="O17" s="282"/>
      <c r="P17" s="282"/>
      <c r="Q17" s="287"/>
      <c r="R17" s="282"/>
      <c r="S17" s="282"/>
      <c r="T17" s="287"/>
      <c r="U17" s="282"/>
      <c r="V17" s="282"/>
      <c r="W17" s="282"/>
      <c r="X17" s="282"/>
      <c r="Y17" s="282"/>
      <c r="Z17" s="282"/>
      <c r="AA17" s="282"/>
      <c r="AB17" s="282"/>
      <c r="AF17" s="282"/>
      <c r="AG17" s="282"/>
      <c r="AH17" s="282"/>
    </row>
    <row r="18" spans="1:34">
      <c r="A18" s="309">
        <f>'VR Gr.B'!A80+1</f>
        <v>71</v>
      </c>
      <c r="B18" s="309">
        <v>1</v>
      </c>
      <c r="C18" s="309">
        <v>1</v>
      </c>
      <c r="D18" s="293" t="str">
        <f>$D$4</f>
        <v>TSV Calw</v>
      </c>
      <c r="E18" s="297" t="s">
        <v>112</v>
      </c>
      <c r="F18" s="484" t="str">
        <f>$D$5</f>
        <v>SpVgg Weil der Stadt</v>
      </c>
      <c r="G18" s="484"/>
      <c r="H18" s="484"/>
      <c r="I18" s="484"/>
      <c r="J18" s="484"/>
      <c r="K18" s="484"/>
      <c r="L18" s="484"/>
      <c r="M18" s="484"/>
      <c r="N18" s="484"/>
      <c r="O18" s="293"/>
      <c r="P18" s="293" t="str">
        <f>$D$7</f>
        <v>TV Bissingen</v>
      </c>
      <c r="Q18" s="299">
        <v>11</v>
      </c>
      <c r="R18" s="287" t="s">
        <v>2</v>
      </c>
      <c r="S18" s="299">
        <v>4</v>
      </c>
      <c r="U18" s="299">
        <v>11</v>
      </c>
      <c r="V18" s="287" t="s">
        <v>2</v>
      </c>
      <c r="W18" s="299">
        <v>6</v>
      </c>
      <c r="X18" s="287">
        <f>IF(S18="","",IF(Q18&gt;S18,1,0))</f>
        <v>1</v>
      </c>
      <c r="Y18" s="287">
        <f>IF(W18="","",IF(U18&gt;W18,1,0))</f>
        <v>1</v>
      </c>
      <c r="Z18" s="287">
        <f>IF(S18="","",IF(Q18&lt;S18,1,0))</f>
        <v>0</v>
      </c>
      <c r="AA18" s="287">
        <f>IF(W18="","",IF(U18&lt;W18,1,0))</f>
        <v>0</v>
      </c>
      <c r="AC18" s="300">
        <f>$D$9</f>
        <v>43807</v>
      </c>
      <c r="AD18" s="301">
        <f>$D$12</f>
        <v>0.41666666666666669</v>
      </c>
      <c r="AE18" s="288" t="str">
        <f>$D$10</f>
        <v>Weil der Stadt</v>
      </c>
      <c r="AF18" s="287">
        <f>IF(AA18="",0,X18+Y18)</f>
        <v>2</v>
      </c>
      <c r="AG18" s="287" t="s">
        <v>2</v>
      </c>
      <c r="AH18" s="287">
        <f>IF(AA18="",0,Z18+AA18)</f>
        <v>0</v>
      </c>
    </row>
    <row r="19" spans="1:34" s="290" customFormat="1">
      <c r="A19" s="309">
        <f>A18+1</f>
        <v>72</v>
      </c>
      <c r="B19" s="309">
        <v>2</v>
      </c>
      <c r="C19" s="309">
        <v>1</v>
      </c>
      <c r="D19" s="293" t="str">
        <f>$D$2</f>
        <v>TSV Dennach</v>
      </c>
      <c r="E19" s="297" t="s">
        <v>112</v>
      </c>
      <c r="F19" s="484" t="str">
        <f>$D$3</f>
        <v>TSV Gärtringen</v>
      </c>
      <c r="G19" s="484"/>
      <c r="H19" s="484"/>
      <c r="I19" s="484"/>
      <c r="J19" s="484"/>
      <c r="K19" s="484"/>
      <c r="L19" s="484"/>
      <c r="M19" s="484"/>
      <c r="N19" s="484"/>
      <c r="O19" s="293"/>
      <c r="P19" s="293" t="str">
        <f>$D$6</f>
        <v>TSV Kleinvillars</v>
      </c>
      <c r="Q19" s="299">
        <v>11</v>
      </c>
      <c r="R19" s="287" t="s">
        <v>2</v>
      </c>
      <c r="S19" s="299">
        <v>6</v>
      </c>
      <c r="T19" s="287"/>
      <c r="U19" s="299">
        <v>11</v>
      </c>
      <c r="V19" s="287" t="s">
        <v>2</v>
      </c>
      <c r="W19" s="299">
        <v>6</v>
      </c>
      <c r="X19" s="287">
        <f t="shared" ref="X19:X39" si="0">IF(S19="","",IF(Q19&gt;S19,1,0))</f>
        <v>1</v>
      </c>
      <c r="Y19" s="287">
        <f t="shared" ref="Y19:Y39" si="1">IF(W19="","",IF(U19&gt;W19,1,0))</f>
        <v>1</v>
      </c>
      <c r="Z19" s="287">
        <f t="shared" ref="Z19:Z39" si="2">IF(S19="","",IF(Q19&lt;S19,1,0))</f>
        <v>0</v>
      </c>
      <c r="AA19" s="287">
        <f t="shared" ref="AA19:AA39" si="3">IF(W19="","",IF(U19&lt;W19,1,0))</f>
        <v>0</v>
      </c>
      <c r="AB19" s="296"/>
      <c r="AC19" s="300">
        <f>$D$9</f>
        <v>43807</v>
      </c>
      <c r="AD19" s="301">
        <f>AD18+AD16</f>
        <v>0.43402777777777779</v>
      </c>
      <c r="AE19" s="288" t="str">
        <f>$D$10</f>
        <v>Weil der Stadt</v>
      </c>
      <c r="AF19" s="287">
        <f>IF(AA19="",0,X19+Y19)</f>
        <v>2</v>
      </c>
      <c r="AG19" s="287" t="s">
        <v>2</v>
      </c>
      <c r="AH19" s="287">
        <f>IF(AA19="",0,Z19+AA19)</f>
        <v>0</v>
      </c>
    </row>
    <row r="20" spans="1:34">
      <c r="A20" s="309"/>
      <c r="B20" s="309"/>
      <c r="C20" s="309"/>
      <c r="F20" s="293"/>
      <c r="G20" s="293"/>
      <c r="H20" s="293"/>
      <c r="I20" s="293"/>
      <c r="J20" s="293"/>
      <c r="K20" s="293"/>
      <c r="L20" s="293"/>
      <c r="M20" s="293"/>
      <c r="N20" s="293"/>
      <c r="X20" s="287" t="str">
        <f t="shared" si="0"/>
        <v/>
      </c>
      <c r="Y20" s="287" t="str">
        <f t="shared" si="1"/>
        <v/>
      </c>
      <c r="Z20" s="287" t="str">
        <f t="shared" si="2"/>
        <v/>
      </c>
      <c r="AA20" s="287" t="str">
        <f t="shared" si="3"/>
        <v/>
      </c>
    </row>
    <row r="21" spans="1:34">
      <c r="A21" s="309">
        <f>A19+1</f>
        <v>73</v>
      </c>
      <c r="B21" s="309">
        <v>3</v>
      </c>
      <c r="C21" s="309">
        <v>1</v>
      </c>
      <c r="D21" s="293" t="str">
        <f>$D$6</f>
        <v>TSV Kleinvillars</v>
      </c>
      <c r="E21" s="297" t="s">
        <v>112</v>
      </c>
      <c r="F21" s="484" t="str">
        <f>$D$7</f>
        <v>TV Bissingen</v>
      </c>
      <c r="G21" s="484"/>
      <c r="H21" s="484"/>
      <c r="I21" s="484"/>
      <c r="J21" s="484"/>
      <c r="K21" s="484"/>
      <c r="L21" s="484"/>
      <c r="M21" s="484"/>
      <c r="N21" s="484"/>
      <c r="O21" s="293"/>
      <c r="P21" s="293" t="str">
        <f>$D$3</f>
        <v>TSV Gärtringen</v>
      </c>
      <c r="Q21" s="299">
        <v>11</v>
      </c>
      <c r="R21" s="287" t="s">
        <v>2</v>
      </c>
      <c r="S21" s="299">
        <v>3</v>
      </c>
      <c r="U21" s="299">
        <v>11</v>
      </c>
      <c r="V21" s="287" t="s">
        <v>2</v>
      </c>
      <c r="W21" s="299">
        <v>6</v>
      </c>
      <c r="X21" s="287">
        <f t="shared" si="0"/>
        <v>1</v>
      </c>
      <c r="Y21" s="287">
        <f t="shared" si="1"/>
        <v>1</v>
      </c>
      <c r="Z21" s="287">
        <f t="shared" si="2"/>
        <v>0</v>
      </c>
      <c r="AA21" s="287">
        <f t="shared" si="3"/>
        <v>0</v>
      </c>
      <c r="AC21" s="300">
        <f>$D$9</f>
        <v>43807</v>
      </c>
      <c r="AD21" s="301">
        <f>AD19+$AD$16</f>
        <v>0.4513888888888889</v>
      </c>
      <c r="AE21" s="288" t="str">
        <f>$D$10</f>
        <v>Weil der Stadt</v>
      </c>
      <c r="AF21" s="287">
        <f>IF(AA21="",0,X21+Y21)</f>
        <v>2</v>
      </c>
      <c r="AG21" s="287" t="s">
        <v>2</v>
      </c>
      <c r="AH21" s="287">
        <f>IF(AA21="",0,Z21+AA21)</f>
        <v>0</v>
      </c>
    </row>
    <row r="22" spans="1:34">
      <c r="A22" s="309">
        <f t="shared" ref="A22" si="4">A21+1</f>
        <v>74</v>
      </c>
      <c r="B22" s="309">
        <v>4</v>
      </c>
      <c r="C22" s="309">
        <v>1</v>
      </c>
      <c r="D22" s="293" t="str">
        <f>$D$2</f>
        <v>TSV Dennach</v>
      </c>
      <c r="E22" s="297" t="s">
        <v>112</v>
      </c>
      <c r="F22" s="484" t="str">
        <f>$D$5</f>
        <v>SpVgg Weil der Stadt</v>
      </c>
      <c r="G22" s="484"/>
      <c r="H22" s="484"/>
      <c r="I22" s="484"/>
      <c r="J22" s="484"/>
      <c r="K22" s="484"/>
      <c r="L22" s="484"/>
      <c r="M22" s="484"/>
      <c r="N22" s="484"/>
      <c r="O22" s="293"/>
      <c r="P22" s="293" t="str">
        <f>$D$4</f>
        <v>TSV Calw</v>
      </c>
      <c r="Q22" s="299">
        <v>11</v>
      </c>
      <c r="R22" s="287" t="s">
        <v>2</v>
      </c>
      <c r="S22" s="299">
        <v>7</v>
      </c>
      <c r="U22" s="299">
        <v>11</v>
      </c>
      <c r="V22" s="287" t="s">
        <v>2</v>
      </c>
      <c r="W22" s="299">
        <v>4</v>
      </c>
      <c r="X22" s="287">
        <f t="shared" si="0"/>
        <v>1</v>
      </c>
      <c r="Y22" s="287">
        <f t="shared" si="1"/>
        <v>1</v>
      </c>
      <c r="Z22" s="287">
        <f t="shared" si="2"/>
        <v>0</v>
      </c>
      <c r="AA22" s="287">
        <f t="shared" si="3"/>
        <v>0</v>
      </c>
      <c r="AC22" s="300">
        <f>$D$9</f>
        <v>43807</v>
      </c>
      <c r="AD22" s="301">
        <f>AD21+$AD$16</f>
        <v>0.46875</v>
      </c>
      <c r="AE22" s="288" t="str">
        <f>$D$10</f>
        <v>Weil der Stadt</v>
      </c>
      <c r="AF22" s="287">
        <f>IF(AA22="",0,X22+Y22)</f>
        <v>2</v>
      </c>
      <c r="AG22" s="287" t="s">
        <v>2</v>
      </c>
      <c r="AH22" s="287">
        <f>IF(AA22="",0,Z22+AA22)</f>
        <v>0</v>
      </c>
    </row>
    <row r="23" spans="1:34">
      <c r="A23" s="309"/>
      <c r="B23" s="309"/>
      <c r="C23" s="309"/>
      <c r="F23" s="293"/>
      <c r="G23" s="293"/>
      <c r="H23" s="293"/>
      <c r="I23" s="293"/>
      <c r="J23" s="293"/>
      <c r="K23" s="293"/>
      <c r="L23" s="293"/>
      <c r="M23" s="293"/>
      <c r="N23" s="293"/>
      <c r="X23" s="287" t="str">
        <f t="shared" si="0"/>
        <v/>
      </c>
      <c r="Y23" s="287" t="str">
        <f t="shared" si="1"/>
        <v/>
      </c>
      <c r="Z23" s="287" t="str">
        <f t="shared" si="2"/>
        <v/>
      </c>
      <c r="AA23" s="287" t="str">
        <f t="shared" si="3"/>
        <v/>
      </c>
    </row>
    <row r="24" spans="1:34">
      <c r="A24" s="309">
        <f t="shared" ref="A24" si="5">A22+1</f>
        <v>75</v>
      </c>
      <c r="B24" s="309">
        <v>5</v>
      </c>
      <c r="C24" s="309">
        <v>1</v>
      </c>
      <c r="D24" s="293" t="str">
        <f>$D$3</f>
        <v>TSV Gärtringen</v>
      </c>
      <c r="E24" s="297" t="s">
        <v>112</v>
      </c>
      <c r="F24" s="484" t="str">
        <f>$D$6</f>
        <v>TSV Kleinvillars</v>
      </c>
      <c r="G24" s="484"/>
      <c r="H24" s="484"/>
      <c r="I24" s="484"/>
      <c r="J24" s="484"/>
      <c r="K24" s="484"/>
      <c r="L24" s="484"/>
      <c r="M24" s="484"/>
      <c r="N24" s="484"/>
      <c r="O24" s="293"/>
      <c r="P24" s="293" t="str">
        <f>$D$5</f>
        <v>SpVgg Weil der Stadt</v>
      </c>
      <c r="Q24" s="299">
        <v>11</v>
      </c>
      <c r="R24" s="287" t="s">
        <v>2</v>
      </c>
      <c r="S24" s="299">
        <v>13</v>
      </c>
      <c r="U24" s="299">
        <v>10</v>
      </c>
      <c r="V24" s="287" t="s">
        <v>2</v>
      </c>
      <c r="W24" s="299">
        <v>12</v>
      </c>
      <c r="X24" s="287">
        <f t="shared" si="0"/>
        <v>0</v>
      </c>
      <c r="Y24" s="287">
        <f t="shared" si="1"/>
        <v>0</v>
      </c>
      <c r="Z24" s="287">
        <f t="shared" si="2"/>
        <v>1</v>
      </c>
      <c r="AA24" s="287">
        <f t="shared" si="3"/>
        <v>1</v>
      </c>
      <c r="AC24" s="300">
        <f>$D$9</f>
        <v>43807</v>
      </c>
      <c r="AD24" s="301">
        <f>AD22+$AD$16</f>
        <v>0.4861111111111111</v>
      </c>
      <c r="AE24" s="288" t="str">
        <f>$D$10</f>
        <v>Weil der Stadt</v>
      </c>
      <c r="AF24" s="287">
        <f>IF(AA24="",0,X24+Y24)</f>
        <v>0</v>
      </c>
      <c r="AG24" s="287" t="s">
        <v>2</v>
      </c>
      <c r="AH24" s="287">
        <f>IF(AA24="",0,Z24+AA24)</f>
        <v>2</v>
      </c>
    </row>
    <row r="25" spans="1:34">
      <c r="A25" s="309">
        <f t="shared" ref="A25" si="6">A24+1</f>
        <v>76</v>
      </c>
      <c r="B25" s="309">
        <v>6</v>
      </c>
      <c r="C25" s="309">
        <v>1</v>
      </c>
      <c r="D25" s="293" t="str">
        <f>$D$4</f>
        <v>TSV Calw</v>
      </c>
      <c r="E25" s="297" t="s">
        <v>112</v>
      </c>
      <c r="F25" s="484" t="str">
        <f>$D$7</f>
        <v>TV Bissingen</v>
      </c>
      <c r="G25" s="484"/>
      <c r="H25" s="484"/>
      <c r="I25" s="484"/>
      <c r="J25" s="484"/>
      <c r="K25" s="484"/>
      <c r="L25" s="484"/>
      <c r="M25" s="484"/>
      <c r="N25" s="484"/>
      <c r="O25" s="293"/>
      <c r="P25" s="293" t="str">
        <f>$D$2</f>
        <v>TSV Dennach</v>
      </c>
      <c r="Q25" s="299">
        <v>11</v>
      </c>
      <c r="R25" s="287" t="s">
        <v>2</v>
      </c>
      <c r="S25" s="299">
        <v>1</v>
      </c>
      <c r="U25" s="299">
        <v>11</v>
      </c>
      <c r="V25" s="287" t="s">
        <v>2</v>
      </c>
      <c r="W25" s="299">
        <v>2</v>
      </c>
      <c r="X25" s="287">
        <f t="shared" si="0"/>
        <v>1</v>
      </c>
      <c r="Y25" s="287">
        <f t="shared" si="1"/>
        <v>1</v>
      </c>
      <c r="Z25" s="287">
        <f t="shared" si="2"/>
        <v>0</v>
      </c>
      <c r="AA25" s="287">
        <f t="shared" si="3"/>
        <v>0</v>
      </c>
      <c r="AC25" s="300">
        <f>$D$9</f>
        <v>43807</v>
      </c>
      <c r="AD25" s="301">
        <f>AD24+$AD$16</f>
        <v>0.50347222222222221</v>
      </c>
      <c r="AE25" s="288" t="str">
        <f>$D$10</f>
        <v>Weil der Stadt</v>
      </c>
      <c r="AF25" s="287">
        <f>IF(AA25="",0,X25+Y25)</f>
        <v>2</v>
      </c>
      <c r="AG25" s="287" t="s">
        <v>2</v>
      </c>
      <c r="AH25" s="287">
        <f>IF(AA25="",0,Z25+AA25)</f>
        <v>0</v>
      </c>
    </row>
    <row r="26" spans="1:34">
      <c r="A26" s="309"/>
      <c r="B26" s="309"/>
      <c r="C26" s="309"/>
      <c r="F26" s="293"/>
      <c r="G26" s="293"/>
      <c r="H26" s="293"/>
      <c r="I26" s="293"/>
      <c r="J26" s="293"/>
      <c r="K26" s="293"/>
      <c r="L26" s="293"/>
      <c r="M26" s="293"/>
      <c r="N26" s="293"/>
      <c r="X26" s="287" t="str">
        <f t="shared" si="0"/>
        <v/>
      </c>
      <c r="Y26" s="287" t="str">
        <f t="shared" si="1"/>
        <v/>
      </c>
      <c r="Z26" s="287" t="str">
        <f t="shared" si="2"/>
        <v/>
      </c>
      <c r="AA26" s="287" t="str">
        <f t="shared" si="3"/>
        <v/>
      </c>
    </row>
    <row r="27" spans="1:34">
      <c r="A27" s="309">
        <f t="shared" ref="A27" si="7">A25+1</f>
        <v>77</v>
      </c>
      <c r="B27" s="309">
        <v>7</v>
      </c>
      <c r="C27" s="309">
        <v>1</v>
      </c>
      <c r="D27" s="293" t="str">
        <f>$D$2</f>
        <v>TSV Dennach</v>
      </c>
      <c r="E27" s="297" t="s">
        <v>112</v>
      </c>
      <c r="F27" s="484" t="str">
        <f>$D$4</f>
        <v>TSV Calw</v>
      </c>
      <c r="G27" s="484"/>
      <c r="H27" s="484"/>
      <c r="I27" s="484"/>
      <c r="J27" s="484"/>
      <c r="K27" s="484"/>
      <c r="L27" s="484"/>
      <c r="M27" s="484"/>
      <c r="N27" s="484"/>
      <c r="O27" s="293"/>
      <c r="P27" s="293" t="str">
        <f>$D$6</f>
        <v>TSV Kleinvillars</v>
      </c>
      <c r="Q27" s="299">
        <v>8</v>
      </c>
      <c r="R27" s="287" t="s">
        <v>2</v>
      </c>
      <c r="S27" s="299">
        <v>11</v>
      </c>
      <c r="U27" s="299">
        <v>7</v>
      </c>
      <c r="V27" s="287" t="s">
        <v>2</v>
      </c>
      <c r="W27" s="299">
        <v>11</v>
      </c>
      <c r="X27" s="287">
        <f t="shared" si="0"/>
        <v>0</v>
      </c>
      <c r="Y27" s="287">
        <f t="shared" si="1"/>
        <v>0</v>
      </c>
      <c r="Z27" s="287">
        <f t="shared" si="2"/>
        <v>1</v>
      </c>
      <c r="AA27" s="287">
        <f t="shared" si="3"/>
        <v>1</v>
      </c>
      <c r="AC27" s="300">
        <f>$D$9</f>
        <v>43807</v>
      </c>
      <c r="AD27" s="301">
        <f>AD25+$AD$16</f>
        <v>0.52083333333333337</v>
      </c>
      <c r="AE27" s="288" t="str">
        <f>$D$10</f>
        <v>Weil der Stadt</v>
      </c>
      <c r="AF27" s="287">
        <f>IF(AA27="",0,X27+Y27)</f>
        <v>0</v>
      </c>
      <c r="AG27" s="287" t="s">
        <v>2</v>
      </c>
      <c r="AH27" s="287">
        <f>IF(AA27="",0,Z27+AA27)</f>
        <v>2</v>
      </c>
    </row>
    <row r="28" spans="1:34">
      <c r="A28" s="309">
        <f t="shared" ref="A28" si="8">A27+1</f>
        <v>78</v>
      </c>
      <c r="B28" s="309">
        <v>8</v>
      </c>
      <c r="C28" s="309">
        <v>1</v>
      </c>
      <c r="D28" s="293" t="str">
        <f>$D$3</f>
        <v>TSV Gärtringen</v>
      </c>
      <c r="E28" s="297" t="s">
        <v>112</v>
      </c>
      <c r="F28" s="484" t="str">
        <f>$D$5</f>
        <v>SpVgg Weil der Stadt</v>
      </c>
      <c r="G28" s="484"/>
      <c r="H28" s="484"/>
      <c r="I28" s="484"/>
      <c r="J28" s="484"/>
      <c r="K28" s="484"/>
      <c r="L28" s="484"/>
      <c r="M28" s="484"/>
      <c r="N28" s="484"/>
      <c r="O28" s="293"/>
      <c r="P28" s="293" t="str">
        <f>$D$7</f>
        <v>TV Bissingen</v>
      </c>
      <c r="Q28" s="299">
        <v>11</v>
      </c>
      <c r="R28" s="287" t="s">
        <v>2</v>
      </c>
      <c r="S28" s="299">
        <v>6</v>
      </c>
      <c r="T28" s="282"/>
      <c r="U28" s="299">
        <v>11</v>
      </c>
      <c r="V28" s="287" t="s">
        <v>2</v>
      </c>
      <c r="W28" s="299">
        <v>5</v>
      </c>
      <c r="X28" s="287">
        <f t="shared" si="0"/>
        <v>1</v>
      </c>
      <c r="Y28" s="287">
        <f t="shared" si="1"/>
        <v>1</v>
      </c>
      <c r="Z28" s="287">
        <f t="shared" si="2"/>
        <v>0</v>
      </c>
      <c r="AA28" s="287">
        <f t="shared" si="3"/>
        <v>0</v>
      </c>
      <c r="AC28" s="300">
        <f>$D$9</f>
        <v>43807</v>
      </c>
      <c r="AD28" s="301">
        <f>AD27+$AD$16</f>
        <v>0.53819444444444453</v>
      </c>
      <c r="AE28" s="288" t="str">
        <f>$D$10</f>
        <v>Weil der Stadt</v>
      </c>
      <c r="AF28" s="287">
        <f>IF(AA28="",0,X28+Y28)</f>
        <v>2</v>
      </c>
      <c r="AG28" s="287" t="s">
        <v>2</v>
      </c>
      <c r="AH28" s="287">
        <f>IF(AA28="",0,Z28+AA28)</f>
        <v>0</v>
      </c>
    </row>
    <row r="29" spans="1:34">
      <c r="A29" s="309"/>
      <c r="B29" s="309"/>
      <c r="C29" s="309"/>
      <c r="F29" s="293"/>
      <c r="G29" s="293"/>
      <c r="H29" s="293"/>
      <c r="I29" s="293"/>
      <c r="J29" s="293"/>
      <c r="K29" s="293"/>
      <c r="L29" s="293"/>
      <c r="M29" s="293"/>
      <c r="N29" s="293"/>
      <c r="X29" s="287" t="str">
        <f t="shared" si="0"/>
        <v/>
      </c>
      <c r="Y29" s="287" t="str">
        <f t="shared" si="1"/>
        <v/>
      </c>
      <c r="Z29" s="287" t="str">
        <f t="shared" si="2"/>
        <v/>
      </c>
      <c r="AA29" s="287" t="str">
        <f t="shared" si="3"/>
        <v/>
      </c>
    </row>
    <row r="30" spans="1:34">
      <c r="A30" s="309">
        <f t="shared" ref="A30" si="9">A28+1</f>
        <v>79</v>
      </c>
      <c r="B30" s="309">
        <v>9</v>
      </c>
      <c r="C30" s="309">
        <v>1</v>
      </c>
      <c r="D30" s="293" t="str">
        <f>$D$4</f>
        <v>TSV Calw</v>
      </c>
      <c r="E30" s="297" t="s">
        <v>112</v>
      </c>
      <c r="F30" s="484" t="str">
        <f>$D$6</f>
        <v>TSV Kleinvillars</v>
      </c>
      <c r="G30" s="484"/>
      <c r="H30" s="484"/>
      <c r="I30" s="484"/>
      <c r="J30" s="484"/>
      <c r="K30" s="484"/>
      <c r="L30" s="484"/>
      <c r="M30" s="484"/>
      <c r="N30" s="484"/>
      <c r="O30" s="293"/>
      <c r="P30" s="293" t="str">
        <f>$D$2</f>
        <v>TSV Dennach</v>
      </c>
      <c r="Q30" s="299">
        <v>13</v>
      </c>
      <c r="R30" s="287" t="s">
        <v>2</v>
      </c>
      <c r="S30" s="299">
        <v>11</v>
      </c>
      <c r="U30" s="299">
        <v>11</v>
      </c>
      <c r="V30" s="287" t="s">
        <v>2</v>
      </c>
      <c r="W30" s="299">
        <v>7</v>
      </c>
      <c r="X30" s="287">
        <f t="shared" si="0"/>
        <v>1</v>
      </c>
      <c r="Y30" s="287">
        <f t="shared" si="1"/>
        <v>1</v>
      </c>
      <c r="Z30" s="287">
        <f t="shared" si="2"/>
        <v>0</v>
      </c>
      <c r="AA30" s="287">
        <f t="shared" si="3"/>
        <v>0</v>
      </c>
      <c r="AC30" s="300">
        <f>$D$9</f>
        <v>43807</v>
      </c>
      <c r="AD30" s="301">
        <f>AD28+$AD$16</f>
        <v>0.55555555555555569</v>
      </c>
      <c r="AE30" s="288" t="str">
        <f>$D$10</f>
        <v>Weil der Stadt</v>
      </c>
      <c r="AF30" s="287">
        <f>IF(AA30="",0,X30+Y30)</f>
        <v>2</v>
      </c>
      <c r="AG30" s="287" t="s">
        <v>2</v>
      </c>
      <c r="AH30" s="287">
        <f>IF(AA30="",0,Z30+AA30)</f>
        <v>0</v>
      </c>
    </row>
    <row r="31" spans="1:34">
      <c r="A31" s="309">
        <f t="shared" ref="A31" si="10">A30+1</f>
        <v>80</v>
      </c>
      <c r="B31" s="309">
        <v>10</v>
      </c>
      <c r="C31" s="309">
        <v>1</v>
      </c>
      <c r="D31" s="293" t="str">
        <f>$D$5</f>
        <v>SpVgg Weil der Stadt</v>
      </c>
      <c r="E31" s="297" t="s">
        <v>112</v>
      </c>
      <c r="F31" s="484" t="str">
        <f>$D$7</f>
        <v>TV Bissingen</v>
      </c>
      <c r="G31" s="484"/>
      <c r="H31" s="484"/>
      <c r="I31" s="484"/>
      <c r="J31" s="484"/>
      <c r="K31" s="484"/>
      <c r="L31" s="484"/>
      <c r="M31" s="484"/>
      <c r="N31" s="484"/>
      <c r="O31" s="293"/>
      <c r="P31" s="293" t="str">
        <f>$D$3</f>
        <v>TSV Gärtringen</v>
      </c>
      <c r="Q31" s="299">
        <v>13</v>
      </c>
      <c r="R31" s="287" t="s">
        <v>2</v>
      </c>
      <c r="S31" s="299">
        <v>15</v>
      </c>
      <c r="U31" s="299">
        <v>12</v>
      </c>
      <c r="V31" s="287" t="s">
        <v>2</v>
      </c>
      <c r="W31" s="299">
        <v>10</v>
      </c>
      <c r="X31" s="287">
        <f t="shared" si="0"/>
        <v>0</v>
      </c>
      <c r="Y31" s="287">
        <f t="shared" si="1"/>
        <v>1</v>
      </c>
      <c r="Z31" s="287">
        <f t="shared" si="2"/>
        <v>1</v>
      </c>
      <c r="AA31" s="287">
        <f t="shared" si="3"/>
        <v>0</v>
      </c>
      <c r="AC31" s="300">
        <f>$D$9</f>
        <v>43807</v>
      </c>
      <c r="AD31" s="301">
        <f>AD30+$AD$16</f>
        <v>0.57291666666666685</v>
      </c>
      <c r="AE31" s="288" t="str">
        <f>$D$10</f>
        <v>Weil der Stadt</v>
      </c>
      <c r="AF31" s="287">
        <f>IF(AA31="",0,X31+Y31)</f>
        <v>1</v>
      </c>
      <c r="AG31" s="287" t="s">
        <v>2</v>
      </c>
      <c r="AH31" s="287">
        <f>IF(AA31="",0,Z31+AA31)</f>
        <v>1</v>
      </c>
    </row>
    <row r="32" spans="1:34" s="287" customFormat="1">
      <c r="A32" s="309"/>
      <c r="B32" s="309"/>
      <c r="C32" s="309"/>
      <c r="D32" s="288"/>
      <c r="E32" s="302"/>
      <c r="F32" s="293"/>
      <c r="G32" s="293"/>
      <c r="H32" s="293"/>
      <c r="I32" s="293"/>
      <c r="J32" s="293"/>
      <c r="K32" s="293"/>
      <c r="L32" s="293"/>
      <c r="M32" s="293"/>
      <c r="N32" s="293"/>
      <c r="O32" s="288"/>
      <c r="P32" s="288"/>
      <c r="X32" s="287" t="str">
        <f t="shared" si="0"/>
        <v/>
      </c>
      <c r="Y32" s="287" t="str">
        <f t="shared" si="1"/>
        <v/>
      </c>
      <c r="Z32" s="287" t="str">
        <f t="shared" si="2"/>
        <v/>
      </c>
      <c r="AA32" s="287" t="str">
        <f t="shared" si="3"/>
        <v/>
      </c>
      <c r="AD32" s="288"/>
    </row>
    <row r="33" spans="1:37" s="287" customFormat="1">
      <c r="A33" s="309">
        <f t="shared" ref="A33" si="11">A31+1</f>
        <v>81</v>
      </c>
      <c r="B33" s="309">
        <v>11</v>
      </c>
      <c r="C33" s="309">
        <v>1</v>
      </c>
      <c r="D33" s="293" t="str">
        <f>$D$2</f>
        <v>TSV Dennach</v>
      </c>
      <c r="E33" s="297" t="s">
        <v>112</v>
      </c>
      <c r="F33" s="484" t="str">
        <f>$D$6</f>
        <v>TSV Kleinvillars</v>
      </c>
      <c r="G33" s="484"/>
      <c r="H33" s="484"/>
      <c r="I33" s="484"/>
      <c r="J33" s="484"/>
      <c r="K33" s="484"/>
      <c r="L33" s="484"/>
      <c r="M33" s="484"/>
      <c r="N33" s="484"/>
      <c r="O33" s="293"/>
      <c r="P33" s="293" t="str">
        <f>$D$4</f>
        <v>TSV Calw</v>
      </c>
      <c r="Q33" s="299">
        <v>11</v>
      </c>
      <c r="R33" s="287" t="s">
        <v>2</v>
      </c>
      <c r="S33" s="299">
        <v>6</v>
      </c>
      <c r="U33" s="299">
        <v>5</v>
      </c>
      <c r="V33" s="287" t="s">
        <v>2</v>
      </c>
      <c r="W33" s="299">
        <v>11</v>
      </c>
      <c r="X33" s="287">
        <f t="shared" si="0"/>
        <v>1</v>
      </c>
      <c r="Y33" s="287">
        <f t="shared" si="1"/>
        <v>0</v>
      </c>
      <c r="Z33" s="287">
        <f t="shared" si="2"/>
        <v>0</v>
      </c>
      <c r="AA33" s="287">
        <f t="shared" si="3"/>
        <v>1</v>
      </c>
      <c r="AC33" s="300">
        <f>$D$9</f>
        <v>43807</v>
      </c>
      <c r="AD33" s="301">
        <f>AD31+$AD$16</f>
        <v>0.59027777777777801</v>
      </c>
      <c r="AE33" s="288" t="str">
        <f>$D$10</f>
        <v>Weil der Stadt</v>
      </c>
      <c r="AF33" s="287">
        <f>IF(AA33="",0,X33+Y33)</f>
        <v>1</v>
      </c>
      <c r="AG33" s="287" t="s">
        <v>2</v>
      </c>
      <c r="AH33" s="287">
        <f>IF(AA33="",0,Z33+AA33)</f>
        <v>1</v>
      </c>
    </row>
    <row r="34" spans="1:37">
      <c r="A34" s="309">
        <f t="shared" ref="A34" si="12">A33+1</f>
        <v>82</v>
      </c>
      <c r="B34" s="309">
        <v>12</v>
      </c>
      <c r="C34" s="309">
        <v>1</v>
      </c>
      <c r="D34" s="293" t="str">
        <f>$D$3</f>
        <v>TSV Gärtringen</v>
      </c>
      <c r="E34" s="297" t="s">
        <v>112</v>
      </c>
      <c r="F34" s="484" t="str">
        <f>$D$7</f>
        <v>TV Bissingen</v>
      </c>
      <c r="G34" s="484"/>
      <c r="H34" s="484"/>
      <c r="I34" s="484"/>
      <c r="J34" s="484"/>
      <c r="K34" s="484"/>
      <c r="L34" s="484"/>
      <c r="M34" s="484"/>
      <c r="N34" s="484"/>
      <c r="O34" s="293"/>
      <c r="P34" s="293" t="str">
        <f>$D$5</f>
        <v>SpVgg Weil der Stadt</v>
      </c>
      <c r="Q34" s="299">
        <v>9</v>
      </c>
      <c r="R34" s="287" t="s">
        <v>2</v>
      </c>
      <c r="S34" s="299">
        <v>11</v>
      </c>
      <c r="T34" s="282"/>
      <c r="U34" s="299">
        <v>11</v>
      </c>
      <c r="V34" s="287" t="s">
        <v>2</v>
      </c>
      <c r="W34" s="299">
        <v>7</v>
      </c>
      <c r="X34" s="287">
        <f t="shared" si="0"/>
        <v>0</v>
      </c>
      <c r="Y34" s="287">
        <f t="shared" si="1"/>
        <v>1</v>
      </c>
      <c r="Z34" s="287">
        <f t="shared" si="2"/>
        <v>1</v>
      </c>
      <c r="AA34" s="287">
        <f t="shared" si="3"/>
        <v>0</v>
      </c>
      <c r="AC34" s="300">
        <f>$D$9</f>
        <v>43807</v>
      </c>
      <c r="AD34" s="301">
        <f>AD33+$AD$16</f>
        <v>0.60763888888888917</v>
      </c>
      <c r="AE34" s="288" t="str">
        <f>$D$10</f>
        <v>Weil der Stadt</v>
      </c>
      <c r="AF34" s="287">
        <f>IF(AA34="",0,X34+Y34)</f>
        <v>1</v>
      </c>
      <c r="AG34" s="287" t="s">
        <v>2</v>
      </c>
      <c r="AH34" s="287">
        <f>IF(AA34="",0,Z34+AA34)</f>
        <v>1</v>
      </c>
    </row>
    <row r="35" spans="1:37" s="285" customFormat="1">
      <c r="A35" s="309"/>
      <c r="B35" s="309"/>
      <c r="C35" s="309"/>
      <c r="D35" s="288"/>
      <c r="E35" s="302"/>
      <c r="F35" s="293"/>
      <c r="G35" s="293"/>
      <c r="H35" s="293"/>
      <c r="I35" s="293"/>
      <c r="J35" s="293"/>
      <c r="K35" s="293"/>
      <c r="L35" s="293"/>
      <c r="M35" s="293"/>
      <c r="N35" s="293"/>
      <c r="O35" s="288"/>
      <c r="P35" s="288"/>
      <c r="Q35" s="282"/>
      <c r="R35" s="287"/>
      <c r="S35" s="287"/>
      <c r="T35" s="287"/>
      <c r="U35" s="287"/>
      <c r="V35" s="287"/>
      <c r="W35" s="287"/>
      <c r="X35" s="287" t="str">
        <f t="shared" si="0"/>
        <v/>
      </c>
      <c r="Y35" s="287" t="str">
        <f t="shared" si="1"/>
        <v/>
      </c>
      <c r="Z35" s="287" t="str">
        <f t="shared" si="2"/>
        <v/>
      </c>
      <c r="AA35" s="287" t="str">
        <f t="shared" si="3"/>
        <v/>
      </c>
      <c r="AD35" s="288"/>
      <c r="AF35" s="287"/>
      <c r="AG35" s="287"/>
      <c r="AH35" s="287"/>
    </row>
    <row r="36" spans="1:37" s="285" customFormat="1">
      <c r="A36" s="309">
        <f t="shared" ref="A36" si="13">A34+1</f>
        <v>83</v>
      </c>
      <c r="B36" s="309">
        <v>13</v>
      </c>
      <c r="C36" s="309">
        <v>1</v>
      </c>
      <c r="D36" s="293" t="str">
        <f>$D$3</f>
        <v>TSV Gärtringen</v>
      </c>
      <c r="E36" s="297" t="s">
        <v>112</v>
      </c>
      <c r="F36" s="484" t="str">
        <f>$D$4</f>
        <v>TSV Calw</v>
      </c>
      <c r="G36" s="484"/>
      <c r="H36" s="484"/>
      <c r="I36" s="484"/>
      <c r="J36" s="484"/>
      <c r="K36" s="484"/>
      <c r="L36" s="484"/>
      <c r="M36" s="484"/>
      <c r="N36" s="484"/>
      <c r="O36" s="293"/>
      <c r="P36" s="293" t="str">
        <f>$D$7</f>
        <v>TV Bissingen</v>
      </c>
      <c r="Q36" s="299">
        <v>10</v>
      </c>
      <c r="R36" s="287" t="s">
        <v>2</v>
      </c>
      <c r="S36" s="299">
        <v>12</v>
      </c>
      <c r="T36" s="287"/>
      <c r="U36" s="299">
        <v>8</v>
      </c>
      <c r="V36" s="287" t="s">
        <v>2</v>
      </c>
      <c r="W36" s="299">
        <v>11</v>
      </c>
      <c r="X36" s="287">
        <f t="shared" si="0"/>
        <v>0</v>
      </c>
      <c r="Y36" s="287">
        <f t="shared" si="1"/>
        <v>0</v>
      </c>
      <c r="Z36" s="287">
        <f t="shared" si="2"/>
        <v>1</v>
      </c>
      <c r="AA36" s="287">
        <f t="shared" si="3"/>
        <v>1</v>
      </c>
      <c r="AC36" s="300">
        <f>$D$9</f>
        <v>43807</v>
      </c>
      <c r="AD36" s="301">
        <f>AD34+$AD$16</f>
        <v>0.62500000000000033</v>
      </c>
      <c r="AE36" s="288" t="str">
        <f>$D$10</f>
        <v>Weil der Stadt</v>
      </c>
      <c r="AF36" s="287">
        <f>IF(AA36="",0,X36+Y36)</f>
        <v>0</v>
      </c>
      <c r="AG36" s="287" t="s">
        <v>2</v>
      </c>
      <c r="AH36" s="287">
        <f>IF(AA36="",0,Z36+AA36)</f>
        <v>2</v>
      </c>
    </row>
    <row r="37" spans="1:37" s="285" customFormat="1">
      <c r="A37" s="309">
        <f t="shared" ref="A37" si="14">A36+1</f>
        <v>84</v>
      </c>
      <c r="B37" s="309">
        <v>14</v>
      </c>
      <c r="C37" s="309">
        <v>1</v>
      </c>
      <c r="D37" s="293" t="str">
        <f>$D$5</f>
        <v>SpVgg Weil der Stadt</v>
      </c>
      <c r="E37" s="297" t="s">
        <v>112</v>
      </c>
      <c r="F37" s="484" t="str">
        <f>$D$6</f>
        <v>TSV Kleinvillars</v>
      </c>
      <c r="G37" s="484"/>
      <c r="H37" s="484"/>
      <c r="I37" s="484"/>
      <c r="J37" s="484"/>
      <c r="K37" s="484"/>
      <c r="L37" s="484"/>
      <c r="M37" s="484"/>
      <c r="N37" s="484"/>
      <c r="O37" s="293"/>
      <c r="P37" s="293" t="str">
        <f>$D$2</f>
        <v>TSV Dennach</v>
      </c>
      <c r="Q37" s="299">
        <v>6</v>
      </c>
      <c r="R37" s="287" t="s">
        <v>2</v>
      </c>
      <c r="S37" s="299">
        <v>11</v>
      </c>
      <c r="T37" s="287"/>
      <c r="U37" s="299">
        <v>11</v>
      </c>
      <c r="V37" s="287" t="s">
        <v>2</v>
      </c>
      <c r="W37" s="299">
        <v>13</v>
      </c>
      <c r="X37" s="287">
        <f t="shared" si="0"/>
        <v>0</v>
      </c>
      <c r="Y37" s="287">
        <f t="shared" si="1"/>
        <v>0</v>
      </c>
      <c r="Z37" s="287">
        <f t="shared" si="2"/>
        <v>1</v>
      </c>
      <c r="AA37" s="287">
        <f t="shared" si="3"/>
        <v>1</v>
      </c>
      <c r="AC37" s="300">
        <f>$D$9</f>
        <v>43807</v>
      </c>
      <c r="AD37" s="301">
        <f>AD36+$AD$16</f>
        <v>0.64236111111111149</v>
      </c>
      <c r="AE37" s="288" t="str">
        <f>$D$10</f>
        <v>Weil der Stadt</v>
      </c>
      <c r="AF37" s="287">
        <f>IF(AA37="",0,X37+Y37)</f>
        <v>0</v>
      </c>
      <c r="AG37" s="287" t="s">
        <v>2</v>
      </c>
      <c r="AH37" s="287">
        <f>IF(AA37="",0,Z37+AA37)</f>
        <v>2</v>
      </c>
    </row>
    <row r="38" spans="1:37" s="285" customFormat="1">
      <c r="A38" s="309"/>
      <c r="B38" s="309"/>
      <c r="C38" s="309"/>
      <c r="D38" s="288"/>
      <c r="E38" s="302"/>
      <c r="F38" s="293"/>
      <c r="G38" s="293"/>
      <c r="H38" s="293"/>
      <c r="I38" s="293"/>
      <c r="J38" s="293"/>
      <c r="K38" s="293"/>
      <c r="L38" s="293"/>
      <c r="M38" s="293"/>
      <c r="N38" s="293"/>
      <c r="O38" s="288"/>
      <c r="P38" s="288"/>
      <c r="Q38" s="282"/>
      <c r="R38" s="287"/>
      <c r="S38" s="287"/>
      <c r="T38" s="287"/>
      <c r="U38" s="287"/>
      <c r="V38" s="287"/>
      <c r="W38" s="287"/>
      <c r="X38" s="287" t="str">
        <f t="shared" si="0"/>
        <v/>
      </c>
      <c r="Y38" s="287" t="str">
        <f t="shared" si="1"/>
        <v/>
      </c>
      <c r="Z38" s="287" t="str">
        <f t="shared" si="2"/>
        <v/>
      </c>
      <c r="AA38" s="287" t="str">
        <f t="shared" si="3"/>
        <v/>
      </c>
      <c r="AD38" s="288"/>
      <c r="AF38" s="287"/>
      <c r="AG38" s="287"/>
      <c r="AH38" s="287"/>
    </row>
    <row r="39" spans="1:37" s="285" customFormat="1">
      <c r="A39" s="309">
        <f t="shared" ref="A39" si="15">A37+1</f>
        <v>85</v>
      </c>
      <c r="B39" s="309">
        <v>15</v>
      </c>
      <c r="C39" s="309">
        <v>1</v>
      </c>
      <c r="D39" s="293" t="str">
        <f>$D$2</f>
        <v>TSV Dennach</v>
      </c>
      <c r="E39" s="297" t="s">
        <v>112</v>
      </c>
      <c r="F39" s="484" t="str">
        <f>$D$7</f>
        <v>TV Bissingen</v>
      </c>
      <c r="G39" s="484"/>
      <c r="H39" s="484"/>
      <c r="I39" s="484"/>
      <c r="J39" s="484"/>
      <c r="K39" s="484"/>
      <c r="L39" s="484"/>
      <c r="M39" s="484"/>
      <c r="N39" s="484"/>
      <c r="O39" s="293"/>
      <c r="P39" s="293" t="str">
        <f>$D$3</f>
        <v>TSV Gärtringen</v>
      </c>
      <c r="Q39" s="299">
        <v>11</v>
      </c>
      <c r="R39" s="287" t="s">
        <v>2</v>
      </c>
      <c r="S39" s="299">
        <v>7</v>
      </c>
      <c r="T39" s="287"/>
      <c r="U39" s="299">
        <v>11</v>
      </c>
      <c r="V39" s="287" t="s">
        <v>2</v>
      </c>
      <c r="W39" s="299">
        <v>7</v>
      </c>
      <c r="X39" s="287">
        <f t="shared" si="0"/>
        <v>1</v>
      </c>
      <c r="Y39" s="287">
        <f t="shared" si="1"/>
        <v>1</v>
      </c>
      <c r="Z39" s="287">
        <f t="shared" si="2"/>
        <v>0</v>
      </c>
      <c r="AA39" s="287">
        <f t="shared" si="3"/>
        <v>0</v>
      </c>
      <c r="AC39" s="300">
        <f>$D$9</f>
        <v>43807</v>
      </c>
      <c r="AD39" s="301">
        <f>AD37+$AD$16</f>
        <v>0.65972222222222265</v>
      </c>
      <c r="AE39" s="288" t="str">
        <f>$D$10</f>
        <v>Weil der Stadt</v>
      </c>
      <c r="AF39" s="287">
        <f>IF(AA39="",0,X39+Y39)</f>
        <v>2</v>
      </c>
      <c r="AG39" s="287" t="s">
        <v>2</v>
      </c>
      <c r="AH39" s="287">
        <f>IF(AA39="",0,Z39+AA39)</f>
        <v>0</v>
      </c>
    </row>
    <row r="40" spans="1:37" s="285" customFormat="1">
      <c r="A40" s="309"/>
      <c r="B40" s="309"/>
      <c r="C40" s="309"/>
      <c r="D40" s="450"/>
      <c r="E40" s="297"/>
      <c r="F40" s="450"/>
      <c r="G40" s="450"/>
      <c r="H40" s="450"/>
      <c r="I40" s="450"/>
      <c r="J40" s="450"/>
      <c r="K40" s="450"/>
      <c r="L40" s="450"/>
      <c r="M40" s="450"/>
      <c r="N40" s="450"/>
      <c r="O40" s="450"/>
      <c r="P40" s="450"/>
      <c r="Q40" s="299"/>
      <c r="R40" s="451"/>
      <c r="S40" s="299"/>
      <c r="T40" s="451"/>
      <c r="U40" s="299"/>
      <c r="V40" s="451"/>
      <c r="W40" s="299"/>
      <c r="X40" s="451"/>
      <c r="Y40" s="451"/>
      <c r="Z40" s="451"/>
      <c r="AA40" s="451"/>
      <c r="AC40" s="300"/>
      <c r="AD40" s="301"/>
      <c r="AE40" s="288"/>
      <c r="AF40" s="451"/>
      <c r="AG40" s="451"/>
      <c r="AH40" s="451"/>
    </row>
    <row r="41" spans="1:37" s="285" customFormat="1">
      <c r="A41" s="309"/>
      <c r="B41" s="309"/>
      <c r="C41" s="309"/>
      <c r="D41" s="450"/>
      <c r="E41" s="297"/>
      <c r="F41" s="450"/>
      <c r="G41" s="450"/>
      <c r="H41" s="450"/>
      <c r="I41" s="450"/>
      <c r="J41" s="450"/>
      <c r="K41" s="450"/>
      <c r="L41" s="450"/>
      <c r="M41" s="450"/>
      <c r="N41" s="450"/>
      <c r="O41" s="450"/>
      <c r="P41" s="450"/>
      <c r="Q41" s="299"/>
      <c r="R41" s="451"/>
      <c r="S41" s="299"/>
      <c r="T41" s="451"/>
      <c r="U41" s="299"/>
      <c r="V41" s="451"/>
      <c r="W41" s="299"/>
      <c r="X41" s="451"/>
      <c r="Y41" s="451"/>
      <c r="Z41" s="451"/>
      <c r="AA41" s="451"/>
      <c r="AC41" s="300"/>
      <c r="AD41" s="301"/>
      <c r="AE41" s="288"/>
      <c r="AF41" s="451"/>
      <c r="AG41" s="451"/>
      <c r="AH41" s="451"/>
    </row>
    <row r="42" spans="1:37" s="285" customFormat="1">
      <c r="A42" s="309"/>
      <c r="B42" s="309"/>
      <c r="C42" s="309"/>
      <c r="D42" s="450"/>
      <c r="E42" s="297"/>
      <c r="F42" s="450"/>
      <c r="G42" s="450"/>
      <c r="H42" s="450"/>
      <c r="I42" s="450"/>
      <c r="J42" s="450"/>
      <c r="K42" s="450"/>
      <c r="L42" s="450"/>
      <c r="M42" s="450"/>
      <c r="N42" s="450"/>
      <c r="O42" s="450"/>
      <c r="P42" s="450"/>
      <c r="Q42" s="299"/>
      <c r="R42" s="451"/>
      <c r="S42" s="299"/>
      <c r="T42" s="451"/>
      <c r="U42" s="299"/>
      <c r="V42" s="451"/>
      <c r="W42" s="299"/>
      <c r="X42" s="451"/>
      <c r="Y42" s="451"/>
      <c r="Z42" s="451"/>
      <c r="AA42" s="451"/>
      <c r="AC42" s="300"/>
      <c r="AD42" s="301"/>
      <c r="AE42" s="288"/>
      <c r="AF42" s="451"/>
      <c r="AG42" s="451"/>
      <c r="AH42" s="451"/>
    </row>
    <row r="43" spans="1:37" s="285" customFormat="1">
      <c r="A43" s="305" t="s">
        <v>95</v>
      </c>
      <c r="B43" s="294"/>
      <c r="C43" s="294"/>
      <c r="D43" s="293"/>
      <c r="E43" s="302"/>
      <c r="F43" s="293"/>
      <c r="G43" s="293"/>
      <c r="H43" s="293"/>
      <c r="I43" s="293"/>
      <c r="J43" s="293"/>
      <c r="K43" s="293"/>
      <c r="L43" s="293"/>
      <c r="M43" s="293"/>
      <c r="N43" s="293"/>
      <c r="O43" s="293"/>
      <c r="P43" s="293"/>
      <c r="Q43" s="287"/>
      <c r="R43" s="287" t="s">
        <v>0</v>
      </c>
      <c r="S43" s="287"/>
      <c r="T43" s="287"/>
      <c r="U43" s="287"/>
      <c r="V43" s="287" t="s">
        <v>399</v>
      </c>
      <c r="W43" s="287"/>
      <c r="X43" s="287"/>
      <c r="Y43" s="287"/>
      <c r="Z43" s="287"/>
      <c r="AA43" s="287"/>
      <c r="AB43" s="287"/>
      <c r="AC43" s="287"/>
      <c r="AD43" s="287"/>
      <c r="AE43" s="287"/>
      <c r="AF43" s="287"/>
      <c r="AG43" s="287" t="s">
        <v>1</v>
      </c>
      <c r="AH43" s="287"/>
    </row>
    <row r="44" spans="1:37">
      <c r="C44" s="478" t="s">
        <v>37</v>
      </c>
      <c r="D44" s="288" t="str">
        <f t="shared" ref="D44:D49" si="16">T(D2)</f>
        <v>TSV Dennach</v>
      </c>
      <c r="F44" s="307">
        <f>AF19</f>
        <v>2</v>
      </c>
      <c r="G44" s="307">
        <f>AF22</f>
        <v>2</v>
      </c>
      <c r="H44" s="307">
        <f>AF27</f>
        <v>0</v>
      </c>
      <c r="I44" s="307">
        <f>AF33</f>
        <v>1</v>
      </c>
      <c r="J44" s="307">
        <f>AF39</f>
        <v>2</v>
      </c>
      <c r="K44" s="314"/>
      <c r="L44" s="315"/>
      <c r="M44" s="315"/>
      <c r="N44" s="315"/>
      <c r="O44" s="315"/>
      <c r="P44" s="315" t="s">
        <v>487</v>
      </c>
      <c r="Q44" s="315">
        <f>Q19+U19+Q22+U22+Q27+U27+Q33+U33+Q39+U39</f>
        <v>97</v>
      </c>
      <c r="R44" s="315" t="s">
        <v>2</v>
      </c>
      <c r="S44" s="315">
        <f>S19+W19+S22+W22+S27+W27+S33+W33+S39+W39</f>
        <v>76</v>
      </c>
      <c r="T44" s="315"/>
      <c r="U44" s="315">
        <f>AF19+AF22+AF27+AF33+AF39</f>
        <v>7</v>
      </c>
      <c r="V44" s="315" t="s">
        <v>2</v>
      </c>
      <c r="W44" s="315">
        <f>AH19+AH22+AH27+AH33+AH39</f>
        <v>3</v>
      </c>
      <c r="X44" s="315"/>
      <c r="Y44" s="315"/>
      <c r="Z44" s="315"/>
      <c r="AA44" s="315"/>
      <c r="AB44" s="315"/>
      <c r="AC44" s="287"/>
      <c r="AD44" s="287"/>
      <c r="AE44" s="287"/>
      <c r="AF44" s="315">
        <f t="shared" ref="AF44:AF49" si="17">U44</f>
        <v>7</v>
      </c>
      <c r="AG44" s="315" t="s">
        <v>2</v>
      </c>
      <c r="AH44" s="315">
        <f t="shared" ref="AH44:AH49" si="18">W44</f>
        <v>3</v>
      </c>
      <c r="AI44" s="287"/>
      <c r="AJ44" s="287"/>
      <c r="AK44" s="287"/>
    </row>
    <row r="45" spans="1:37">
      <c r="A45" s="294"/>
      <c r="B45" s="294"/>
      <c r="C45" s="294" t="s">
        <v>42</v>
      </c>
      <c r="D45" s="293" t="str">
        <f t="shared" si="16"/>
        <v>TSV Gärtringen</v>
      </c>
      <c r="F45" s="307">
        <f>AH19</f>
        <v>0</v>
      </c>
      <c r="G45" s="307">
        <f>AF24</f>
        <v>0</v>
      </c>
      <c r="H45" s="307">
        <f>AF28</f>
        <v>2</v>
      </c>
      <c r="I45" s="307">
        <f>AF34</f>
        <v>1</v>
      </c>
      <c r="J45" s="307">
        <f>AF36</f>
        <v>0</v>
      </c>
      <c r="K45" s="314"/>
      <c r="L45" s="315"/>
      <c r="M45" s="315"/>
      <c r="N45" s="315"/>
      <c r="O45" s="315"/>
      <c r="P45" s="315"/>
      <c r="Q45" s="315">
        <f>S19+W19+Q24+U24+Q28+U28+Q34+U34+Q36+U36</f>
        <v>93</v>
      </c>
      <c r="R45" s="315" t="s">
        <v>2</v>
      </c>
      <c r="S45" s="315">
        <f>Q19+U19+S24+W24+S28+W28+S34+W34+S36+W36</f>
        <v>99</v>
      </c>
      <c r="T45" s="316"/>
      <c r="U45" s="315">
        <f>AH19+AF24+AF28+AF34+AF36</f>
        <v>3</v>
      </c>
      <c r="V45" s="315" t="s">
        <v>2</v>
      </c>
      <c r="W45" s="315">
        <f>AF19+AH24+AH28+AH34+AH36</f>
        <v>7</v>
      </c>
      <c r="X45" s="315"/>
      <c r="Y45" s="315"/>
      <c r="Z45" s="315"/>
      <c r="AA45" s="315"/>
      <c r="AB45" s="315"/>
      <c r="AC45" s="287"/>
      <c r="AD45" s="287"/>
      <c r="AE45" s="287"/>
      <c r="AF45" s="315">
        <f t="shared" si="17"/>
        <v>3</v>
      </c>
      <c r="AG45" s="315" t="s">
        <v>2</v>
      </c>
      <c r="AH45" s="315">
        <f t="shared" si="18"/>
        <v>7</v>
      </c>
      <c r="AI45" s="287"/>
      <c r="AJ45" s="287"/>
      <c r="AK45" s="287"/>
    </row>
    <row r="46" spans="1:37">
      <c r="A46" s="294"/>
      <c r="B46" s="294"/>
      <c r="C46" s="294" t="s">
        <v>31</v>
      </c>
      <c r="D46" s="293" t="str">
        <f t="shared" si="16"/>
        <v>TSV Calw</v>
      </c>
      <c r="F46" s="307">
        <f>AF18</f>
        <v>2</v>
      </c>
      <c r="G46" s="307">
        <f>AF25</f>
        <v>2</v>
      </c>
      <c r="H46" s="307">
        <f>AH27</f>
        <v>2</v>
      </c>
      <c r="I46" s="307">
        <f>AF30</f>
        <v>2</v>
      </c>
      <c r="J46" s="307">
        <f>AH36</f>
        <v>2</v>
      </c>
      <c r="K46" s="314"/>
      <c r="L46" s="315"/>
      <c r="M46" s="315"/>
      <c r="N46" s="315"/>
      <c r="O46" s="315"/>
      <c r="P46" s="315"/>
      <c r="Q46" s="315">
        <f>Q18+U18+Q25+U25+S27+W27+Q30+U30+S36+W36</f>
        <v>113</v>
      </c>
      <c r="R46" s="315" t="s">
        <v>2</v>
      </c>
      <c r="S46" s="315">
        <f>S18+W18+S25+W25+Q27+U27+S30+W30+Q36+U36</f>
        <v>64</v>
      </c>
      <c r="T46" s="315"/>
      <c r="U46" s="315">
        <f>AF18+AF25+AH27+AF30+AH36</f>
        <v>10</v>
      </c>
      <c r="V46" s="315" t="s">
        <v>2</v>
      </c>
      <c r="W46" s="315">
        <f>AH18+AH25+AF27+AH30+AF36</f>
        <v>0</v>
      </c>
      <c r="X46" s="315"/>
      <c r="Y46" s="315"/>
      <c r="Z46" s="315"/>
      <c r="AA46" s="315"/>
      <c r="AB46" s="315"/>
      <c r="AC46" s="287"/>
      <c r="AD46" s="287"/>
      <c r="AE46" s="287"/>
      <c r="AF46" s="315">
        <f t="shared" si="17"/>
        <v>10</v>
      </c>
      <c r="AG46" s="315" t="s">
        <v>2</v>
      </c>
      <c r="AH46" s="315">
        <f t="shared" si="18"/>
        <v>0</v>
      </c>
      <c r="AI46" s="287"/>
      <c r="AJ46" s="287"/>
      <c r="AK46" s="287"/>
    </row>
    <row r="47" spans="1:37">
      <c r="A47" s="294"/>
      <c r="B47" s="294"/>
      <c r="C47" s="294" t="s">
        <v>81</v>
      </c>
      <c r="D47" s="293" t="str">
        <f t="shared" si="16"/>
        <v>SpVgg Weil der Stadt</v>
      </c>
      <c r="F47" s="307">
        <f>AH18</f>
        <v>0</v>
      </c>
      <c r="G47" s="307">
        <f>AH22</f>
        <v>0</v>
      </c>
      <c r="H47" s="307">
        <f>AH28</f>
        <v>0</v>
      </c>
      <c r="I47" s="307">
        <f>AF31</f>
        <v>1</v>
      </c>
      <c r="J47" s="307">
        <f>AF37</f>
        <v>0</v>
      </c>
      <c r="K47" s="314"/>
      <c r="L47" s="315"/>
      <c r="M47" s="315"/>
      <c r="N47" s="315"/>
      <c r="O47" s="315"/>
      <c r="P47" s="315"/>
      <c r="Q47" s="315">
        <f>S18+W18+S22+W22+S28+W28+Q31+U31+Q37+U37</f>
        <v>74</v>
      </c>
      <c r="R47" s="315" t="s">
        <v>2</v>
      </c>
      <c r="S47" s="315">
        <f>Q18+U18+Q22+U22+Q28+U28+S31+W31+S37+W37</f>
        <v>115</v>
      </c>
      <c r="T47" s="315"/>
      <c r="U47" s="315">
        <f>AH18+AH22+AH28+AF31+AF37</f>
        <v>1</v>
      </c>
      <c r="V47" s="315" t="s">
        <v>2</v>
      </c>
      <c r="W47" s="315">
        <f>AF18+AF22+AF28+AH31+AH37</f>
        <v>9</v>
      </c>
      <c r="X47" s="315"/>
      <c r="Y47" s="315"/>
      <c r="Z47" s="315"/>
      <c r="AA47" s="315"/>
      <c r="AB47" s="315"/>
      <c r="AC47" s="287"/>
      <c r="AD47" s="287"/>
      <c r="AE47" s="287"/>
      <c r="AF47" s="315">
        <f t="shared" si="17"/>
        <v>1</v>
      </c>
      <c r="AG47" s="315" t="s">
        <v>2</v>
      </c>
      <c r="AH47" s="315">
        <f t="shared" si="18"/>
        <v>9</v>
      </c>
      <c r="AI47" s="287"/>
      <c r="AJ47" s="287"/>
      <c r="AK47" s="287"/>
    </row>
    <row r="48" spans="1:37">
      <c r="C48" s="478" t="s">
        <v>32</v>
      </c>
      <c r="D48" s="288" t="str">
        <f t="shared" si="16"/>
        <v>TSV Kleinvillars</v>
      </c>
      <c r="F48" s="307">
        <f>AF21</f>
        <v>2</v>
      </c>
      <c r="G48" s="307">
        <f>AH24</f>
        <v>2</v>
      </c>
      <c r="H48" s="307">
        <f>AH30</f>
        <v>0</v>
      </c>
      <c r="I48" s="307">
        <f>AH33</f>
        <v>1</v>
      </c>
      <c r="J48" s="307">
        <f>AH37</f>
        <v>2</v>
      </c>
      <c r="K48" s="314"/>
      <c r="L48" s="315"/>
      <c r="M48" s="315"/>
      <c r="N48" s="315"/>
      <c r="O48" s="315"/>
      <c r="P48" s="315" t="s">
        <v>487</v>
      </c>
      <c r="Q48" s="315">
        <f>Q21+U21+S24+W24+S30+W30+S33+W33+S37+W37</f>
        <v>106</v>
      </c>
      <c r="R48" s="315" t="s">
        <v>2</v>
      </c>
      <c r="S48" s="315">
        <f>S21+W21+Q24+U24+Q30+U30+Q33+U33+Q37+U37</f>
        <v>87</v>
      </c>
      <c r="T48" s="315"/>
      <c r="U48" s="315">
        <f>AF21+AH24+AH30+AH33+AH37</f>
        <v>7</v>
      </c>
      <c r="V48" s="315" t="s">
        <v>2</v>
      </c>
      <c r="W48" s="315">
        <f>AH21+AF24+AF30+AF33+AF37</f>
        <v>3</v>
      </c>
      <c r="X48" s="315"/>
      <c r="Y48" s="315"/>
      <c r="Z48" s="315"/>
      <c r="AA48" s="315"/>
      <c r="AB48" s="315"/>
      <c r="AC48" s="287"/>
      <c r="AD48" s="287"/>
      <c r="AE48" s="287"/>
      <c r="AF48" s="315">
        <f t="shared" si="17"/>
        <v>7</v>
      </c>
      <c r="AG48" s="315" t="s">
        <v>2</v>
      </c>
      <c r="AH48" s="315">
        <f t="shared" si="18"/>
        <v>3</v>
      </c>
      <c r="AI48" s="287"/>
      <c r="AJ48" s="287"/>
      <c r="AK48" s="287"/>
    </row>
    <row r="49" spans="1:37">
      <c r="A49" s="294"/>
      <c r="B49" s="294"/>
      <c r="C49" s="294" t="s">
        <v>47</v>
      </c>
      <c r="D49" s="293" t="str">
        <f t="shared" si="16"/>
        <v>TV Bissingen</v>
      </c>
      <c r="F49" s="307">
        <f>AH21</f>
        <v>0</v>
      </c>
      <c r="G49" s="307">
        <f>AH25</f>
        <v>0</v>
      </c>
      <c r="H49" s="307">
        <f>AH31</f>
        <v>1</v>
      </c>
      <c r="I49" s="307">
        <f>AH34</f>
        <v>1</v>
      </c>
      <c r="J49" s="307">
        <f>AH39</f>
        <v>0</v>
      </c>
      <c r="K49" s="314"/>
      <c r="L49" s="315"/>
      <c r="M49" s="315"/>
      <c r="N49" s="315"/>
      <c r="O49" s="315"/>
      <c r="P49" s="315"/>
      <c r="Q49" s="315">
        <f>S21+W21+S25+W25+S31+W31+S34+W34+S39+W39</f>
        <v>69</v>
      </c>
      <c r="R49" s="315" t="s">
        <v>2</v>
      </c>
      <c r="S49" s="315">
        <f>Q21+U21+Q25+U25+Q31+U31+Q34+U34+Q39+U39</f>
        <v>111</v>
      </c>
      <c r="T49" s="315"/>
      <c r="U49" s="315">
        <f>AH21+AH25+AH31+AH34+AH39</f>
        <v>2</v>
      </c>
      <c r="V49" s="315" t="s">
        <v>2</v>
      </c>
      <c r="W49" s="315">
        <f>AF21+AF25+AF31+AF34+AF39</f>
        <v>8</v>
      </c>
      <c r="X49" s="315"/>
      <c r="Y49" s="315"/>
      <c r="Z49" s="315"/>
      <c r="AA49" s="315"/>
      <c r="AB49" s="315"/>
      <c r="AC49" s="290"/>
      <c r="AD49" s="290"/>
      <c r="AE49" s="290"/>
      <c r="AF49" s="315">
        <f t="shared" si="17"/>
        <v>2</v>
      </c>
      <c r="AG49" s="315" t="s">
        <v>2</v>
      </c>
      <c r="AH49" s="315">
        <f t="shared" si="18"/>
        <v>8</v>
      </c>
      <c r="AI49" s="287"/>
      <c r="AJ49" s="287"/>
      <c r="AK49" s="287"/>
    </row>
    <row r="50" spans="1:37" s="290" customFormat="1">
      <c r="A50" s="288"/>
      <c r="B50" s="288"/>
      <c r="C50" s="288"/>
      <c r="D50" s="288"/>
      <c r="E50" s="302"/>
      <c r="F50" s="288"/>
      <c r="G50" s="288"/>
      <c r="H50" s="288"/>
      <c r="I50" s="288"/>
      <c r="J50" s="288"/>
      <c r="K50" s="288"/>
      <c r="L50" s="288"/>
      <c r="M50" s="288"/>
      <c r="N50" s="288"/>
      <c r="O50" s="288"/>
      <c r="P50" s="288"/>
      <c r="Q50" s="287"/>
      <c r="R50" s="287"/>
      <c r="S50" s="287"/>
      <c r="T50" s="287"/>
      <c r="U50" s="287"/>
      <c r="V50" s="287"/>
      <c r="W50" s="287"/>
      <c r="X50" s="287"/>
      <c r="Y50" s="287"/>
      <c r="Z50" s="287"/>
      <c r="AA50" s="287"/>
      <c r="AB50" s="288"/>
      <c r="AC50" s="288"/>
      <c r="AD50" s="288"/>
      <c r="AE50" s="288"/>
      <c r="AF50" s="287"/>
      <c r="AG50" s="287"/>
      <c r="AH50" s="287"/>
    </row>
    <row r="51" spans="1:37">
      <c r="A51" s="294"/>
      <c r="B51" s="294"/>
      <c r="C51" s="294"/>
      <c r="D51" s="293"/>
      <c r="F51" s="293"/>
      <c r="G51" s="293"/>
      <c r="H51" s="293"/>
      <c r="I51" s="293"/>
      <c r="J51" s="293"/>
      <c r="K51" s="293"/>
      <c r="L51" s="293"/>
      <c r="M51" s="293"/>
      <c r="N51" s="293"/>
      <c r="O51" s="293"/>
      <c r="P51" s="293"/>
      <c r="T51" s="282"/>
    </row>
    <row r="52" spans="1:37">
      <c r="A52" s="294"/>
      <c r="B52" s="294"/>
      <c r="C52" s="294"/>
      <c r="D52" s="293"/>
      <c r="F52" s="293"/>
      <c r="G52" s="293"/>
      <c r="H52" s="293"/>
      <c r="I52" s="293"/>
      <c r="J52" s="293"/>
      <c r="K52" s="293"/>
      <c r="L52" s="293"/>
      <c r="M52" s="293"/>
      <c r="N52" s="293"/>
      <c r="O52" s="293"/>
      <c r="P52" s="293"/>
    </row>
    <row r="53" spans="1:37">
      <c r="A53" s="294"/>
      <c r="B53" s="294"/>
      <c r="C53" s="294"/>
      <c r="D53" s="293"/>
      <c r="F53" s="293"/>
      <c r="G53" s="293"/>
      <c r="H53" s="293"/>
      <c r="I53" s="293"/>
      <c r="J53" s="293"/>
      <c r="K53" s="293"/>
      <c r="L53" s="293"/>
      <c r="M53" s="293"/>
      <c r="N53" s="293"/>
      <c r="O53" s="293"/>
      <c r="P53" s="293"/>
    </row>
    <row r="55" spans="1:37">
      <c r="A55" s="294"/>
      <c r="B55" s="294"/>
      <c r="C55" s="294"/>
      <c r="D55" s="293"/>
      <c r="F55" s="293"/>
      <c r="G55" s="293"/>
      <c r="H55" s="293"/>
      <c r="I55" s="293"/>
      <c r="J55" s="293"/>
      <c r="K55" s="293"/>
      <c r="L55" s="293"/>
      <c r="M55" s="293"/>
      <c r="N55" s="293"/>
      <c r="O55" s="293"/>
      <c r="P55" s="293"/>
      <c r="T55" s="282"/>
    </row>
    <row r="57" spans="1:37">
      <c r="A57" s="294"/>
      <c r="B57" s="294"/>
      <c r="C57" s="294"/>
      <c r="D57" s="293"/>
      <c r="F57" s="293"/>
      <c r="G57" s="293"/>
      <c r="H57" s="293"/>
      <c r="I57" s="293"/>
      <c r="J57" s="293"/>
      <c r="K57" s="293"/>
      <c r="L57" s="293"/>
      <c r="M57" s="293"/>
      <c r="N57" s="293"/>
      <c r="O57" s="293"/>
      <c r="P57" s="293"/>
      <c r="T57" s="282"/>
      <c r="U57" s="282"/>
      <c r="V57" s="282"/>
      <c r="W57" s="282"/>
      <c r="X57" s="282"/>
      <c r="Y57" s="282"/>
      <c r="Z57" s="282"/>
      <c r="AA57" s="282"/>
      <c r="AF57" s="282"/>
      <c r="AG57" s="282"/>
      <c r="AH57" s="282"/>
    </row>
    <row r="58" spans="1:37">
      <c r="A58" s="281"/>
      <c r="B58" s="281"/>
      <c r="C58" s="281"/>
      <c r="D58" s="285"/>
      <c r="E58" s="284"/>
      <c r="F58" s="285"/>
      <c r="G58" s="285"/>
      <c r="H58" s="285"/>
      <c r="I58" s="285"/>
      <c r="J58" s="285"/>
      <c r="K58" s="285"/>
      <c r="L58" s="285"/>
      <c r="M58" s="285"/>
      <c r="N58" s="285"/>
      <c r="O58" s="285"/>
      <c r="P58" s="285"/>
      <c r="Q58" s="282"/>
      <c r="R58" s="282"/>
      <c r="S58" s="282"/>
      <c r="T58" s="282"/>
      <c r="U58" s="282"/>
      <c r="V58" s="282"/>
      <c r="W58" s="282"/>
      <c r="X58" s="282"/>
      <c r="Y58" s="282"/>
      <c r="Z58" s="282"/>
      <c r="AA58" s="282"/>
      <c r="AB58" s="285"/>
      <c r="AC58" s="285"/>
      <c r="AD58" s="285"/>
      <c r="AE58" s="285"/>
      <c r="AF58" s="282"/>
      <c r="AG58" s="282"/>
      <c r="AH58" s="282"/>
    </row>
    <row r="59" spans="1:37" s="285" customFormat="1">
      <c r="A59" s="281"/>
      <c r="B59" s="281"/>
      <c r="C59" s="281"/>
      <c r="E59" s="284"/>
      <c r="Q59" s="282"/>
      <c r="R59" s="282"/>
      <c r="S59" s="282"/>
      <c r="T59" s="282"/>
      <c r="U59" s="282"/>
      <c r="V59" s="282"/>
      <c r="W59" s="282"/>
      <c r="X59" s="282"/>
      <c r="Y59" s="282"/>
      <c r="Z59" s="282"/>
      <c r="AA59" s="282"/>
      <c r="AF59" s="282"/>
      <c r="AG59" s="282"/>
      <c r="AH59" s="282"/>
    </row>
    <row r="60" spans="1:37" s="285" customFormat="1">
      <c r="A60" s="281"/>
      <c r="B60" s="281"/>
      <c r="C60" s="281"/>
      <c r="E60" s="284"/>
      <c r="Q60" s="282"/>
      <c r="R60" s="282"/>
      <c r="S60" s="282"/>
      <c r="T60" s="282"/>
      <c r="U60" s="282"/>
      <c r="V60" s="282"/>
      <c r="W60" s="282"/>
      <c r="X60" s="282"/>
      <c r="Y60" s="282"/>
      <c r="Z60" s="282"/>
      <c r="AA60" s="282"/>
      <c r="AF60" s="282"/>
      <c r="AG60" s="282"/>
      <c r="AH60" s="282"/>
    </row>
    <row r="61" spans="1:37" s="285" customFormat="1">
      <c r="A61" s="281"/>
      <c r="B61" s="281"/>
      <c r="C61" s="281"/>
      <c r="E61" s="284"/>
      <c r="Q61" s="282"/>
      <c r="R61" s="282"/>
      <c r="S61" s="282"/>
      <c r="T61" s="282"/>
      <c r="U61" s="282"/>
      <c r="V61" s="282"/>
      <c r="W61" s="282"/>
      <c r="X61" s="282"/>
      <c r="Y61" s="282"/>
      <c r="Z61" s="282"/>
      <c r="AA61" s="282"/>
      <c r="AF61" s="282"/>
      <c r="AG61" s="282"/>
      <c r="AH61" s="282"/>
    </row>
    <row r="62" spans="1:37" s="285" customFormat="1">
      <c r="A62" s="281"/>
      <c r="B62" s="281"/>
      <c r="C62" s="281"/>
      <c r="E62" s="284"/>
      <c r="Q62" s="282"/>
      <c r="R62" s="282"/>
      <c r="S62" s="282"/>
      <c r="T62" s="282"/>
      <c r="U62" s="282"/>
      <c r="V62" s="282"/>
      <c r="W62" s="282"/>
      <c r="X62" s="282"/>
      <c r="Y62" s="282"/>
      <c r="Z62" s="282"/>
      <c r="AA62" s="282"/>
      <c r="AF62" s="282"/>
      <c r="AG62" s="282"/>
      <c r="AH62" s="282"/>
    </row>
    <row r="63" spans="1:37" s="285" customFormat="1">
      <c r="A63" s="281"/>
      <c r="B63" s="281"/>
      <c r="C63" s="281"/>
      <c r="E63" s="284"/>
      <c r="Q63" s="282"/>
      <c r="R63" s="282"/>
      <c r="S63" s="282"/>
      <c r="T63" s="282"/>
      <c r="U63" s="282"/>
      <c r="V63" s="282"/>
      <c r="W63" s="282"/>
      <c r="X63" s="282"/>
      <c r="Y63" s="282"/>
      <c r="Z63" s="282"/>
      <c r="AA63" s="282"/>
      <c r="AF63" s="282"/>
      <c r="AG63" s="282"/>
      <c r="AH63" s="282"/>
    </row>
    <row r="64" spans="1:37" s="285" customFormat="1">
      <c r="A64" s="281"/>
      <c r="B64" s="281"/>
      <c r="C64" s="281"/>
      <c r="E64" s="284"/>
      <c r="Q64" s="282"/>
      <c r="R64" s="282"/>
      <c r="S64" s="282"/>
      <c r="T64" s="282"/>
      <c r="U64" s="282"/>
      <c r="V64" s="282"/>
      <c r="W64" s="282"/>
      <c r="X64" s="282"/>
      <c r="Y64" s="282"/>
      <c r="Z64" s="282"/>
      <c r="AA64" s="282"/>
      <c r="AF64" s="282"/>
      <c r="AG64" s="282"/>
      <c r="AH64" s="282"/>
    </row>
    <row r="65" spans="1:34" s="285" customFormat="1">
      <c r="A65" s="281"/>
      <c r="B65" s="281"/>
      <c r="C65" s="281"/>
      <c r="E65" s="284"/>
      <c r="Q65" s="282"/>
      <c r="R65" s="282"/>
      <c r="S65" s="282"/>
      <c r="T65" s="287"/>
      <c r="U65" s="287"/>
      <c r="V65" s="287"/>
      <c r="W65" s="287"/>
      <c r="X65" s="287"/>
      <c r="Y65" s="287"/>
      <c r="Z65" s="287"/>
      <c r="AA65" s="287"/>
      <c r="AF65" s="287"/>
      <c r="AG65" s="287"/>
      <c r="AH65" s="287"/>
    </row>
    <row r="66" spans="1:34" s="285" customFormat="1">
      <c r="A66" s="281"/>
      <c r="B66" s="281"/>
      <c r="C66" s="281"/>
      <c r="E66" s="284"/>
      <c r="Q66" s="282"/>
      <c r="R66" s="282"/>
      <c r="S66" s="282"/>
      <c r="T66" s="287"/>
      <c r="U66" s="287"/>
      <c r="V66" s="287"/>
      <c r="W66" s="287"/>
      <c r="X66" s="287"/>
      <c r="Y66" s="287"/>
      <c r="Z66" s="287"/>
      <c r="AA66" s="287"/>
      <c r="AF66" s="287"/>
      <c r="AG66" s="287"/>
      <c r="AH66" s="287"/>
    </row>
    <row r="67" spans="1:34" s="285" customFormat="1">
      <c r="A67" s="281"/>
      <c r="B67" s="281"/>
      <c r="C67" s="281"/>
      <c r="E67" s="284"/>
      <c r="Q67" s="282"/>
      <c r="R67" s="282"/>
      <c r="S67" s="282"/>
      <c r="T67" s="287"/>
      <c r="U67" s="287"/>
      <c r="V67" s="287"/>
      <c r="W67" s="287"/>
      <c r="X67" s="287"/>
      <c r="Y67" s="287"/>
      <c r="Z67" s="287"/>
      <c r="AA67" s="287"/>
      <c r="AF67" s="287"/>
      <c r="AG67" s="287"/>
      <c r="AH67" s="287"/>
    </row>
    <row r="68" spans="1:34" s="285" customFormat="1">
      <c r="A68" s="288"/>
      <c r="B68" s="288"/>
      <c r="C68" s="288"/>
      <c r="D68" s="288"/>
      <c r="E68" s="302"/>
      <c r="F68" s="288"/>
      <c r="G68" s="288"/>
      <c r="H68" s="288"/>
      <c r="I68" s="288"/>
      <c r="J68" s="288"/>
      <c r="K68" s="288"/>
      <c r="L68" s="288"/>
      <c r="M68" s="288"/>
      <c r="N68" s="288"/>
      <c r="O68" s="288"/>
      <c r="P68" s="288"/>
      <c r="Q68" s="287"/>
      <c r="R68" s="287"/>
      <c r="S68" s="287"/>
      <c r="T68" s="287"/>
      <c r="U68" s="287"/>
      <c r="V68" s="287"/>
      <c r="W68" s="287"/>
      <c r="X68" s="287"/>
      <c r="Y68" s="287"/>
      <c r="Z68" s="287"/>
      <c r="AA68" s="287"/>
      <c r="AB68" s="288"/>
      <c r="AC68" s="288"/>
      <c r="AD68" s="288"/>
      <c r="AE68" s="288"/>
      <c r="AF68" s="287"/>
      <c r="AG68" s="287"/>
      <c r="AH68" s="287"/>
    </row>
  </sheetData>
  <sheetProtection sheet="1" objects="1" scenarios="1" selectLockedCells="1"/>
  <mergeCells count="15">
    <mergeCell ref="F36:N36"/>
    <mergeCell ref="F37:N37"/>
    <mergeCell ref="F39:N39"/>
    <mergeCell ref="F27:N27"/>
    <mergeCell ref="F28:N28"/>
    <mergeCell ref="F30:N30"/>
    <mergeCell ref="F31:N31"/>
    <mergeCell ref="F33:N33"/>
    <mergeCell ref="F34:N34"/>
    <mergeCell ref="F25:N25"/>
    <mergeCell ref="F18:N18"/>
    <mergeCell ref="F19:N19"/>
    <mergeCell ref="F21:N21"/>
    <mergeCell ref="F22:N22"/>
    <mergeCell ref="F24:N24"/>
  </mergeCells>
  <pageMargins left="0.31496062992125984" right="0.23622047244094491" top="0.62992125984251968" bottom="0.43307086614173229" header="0.27559055118110237" footer="0.23622047244094491"/>
  <pageSetup paperSize="9" scale="90" orientation="portrait" cellComments="asDisplayed" r:id="rId1"/>
  <headerFooter alignWithMargins="0">
    <oddHeader>&amp;C&amp;"Arial,Fett"&amp;18Spielplan Hallensaison 2019/2020 der U14 männlich</oddHeader>
    <oddFooter>&amp;CErstellt von Markus Knodel am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AK58"/>
  <sheetViews>
    <sheetView view="pageLayout" zoomScaleNormal="100" workbookViewId="0">
      <selection activeCell="Q18" sqref="Q18"/>
    </sheetView>
  </sheetViews>
  <sheetFormatPr baseColWidth="10" defaultColWidth="8.28515625" defaultRowHeight="12.75"/>
  <cols>
    <col min="1" max="3" width="5" style="288" customWidth="1"/>
    <col min="4" max="4" width="16.7109375" style="288" customWidth="1"/>
    <col min="5" max="5" width="2.28515625" style="302" customWidth="1"/>
    <col min="6" max="15" width="2.28515625" style="288" customWidth="1"/>
    <col min="16" max="16" width="18.85546875" style="288" customWidth="1"/>
    <col min="17" max="17" width="4" style="287" customWidth="1"/>
    <col min="18" max="18" width="1.42578125" style="287" customWidth="1"/>
    <col min="19" max="19" width="4" style="287" customWidth="1"/>
    <col min="20" max="20" width="1.7109375" style="287" customWidth="1"/>
    <col min="21" max="21" width="4.140625" style="287" customWidth="1"/>
    <col min="22" max="22" width="0.85546875" style="287" customWidth="1"/>
    <col min="23" max="23" width="4.140625" style="287" customWidth="1"/>
    <col min="24" max="27" width="4.140625" style="287" hidden="1" customWidth="1"/>
    <col min="28" max="28" width="1.7109375" style="288" customWidth="1"/>
    <col min="29" max="29" width="10.140625" style="288" hidden="1" customWidth="1"/>
    <col min="30" max="30" width="9" style="288" hidden="1" customWidth="1"/>
    <col min="31" max="31" width="8.28515625" style="288" hidden="1" customWidth="1"/>
    <col min="32" max="32" width="4.140625" style="287" customWidth="1"/>
    <col min="33" max="33" width="0.85546875" style="287" customWidth="1"/>
    <col min="34" max="34" width="4.140625" style="287" customWidth="1"/>
    <col min="35" max="265" width="8.28515625" style="288"/>
    <col min="266" max="266" width="15" style="288" customWidth="1"/>
    <col min="267" max="267" width="16.7109375" style="288" customWidth="1"/>
    <col min="268" max="278" width="2.28515625" style="288" customWidth="1"/>
    <col min="279" max="279" width="18.85546875" style="288" customWidth="1"/>
    <col min="280" max="280" width="4" style="288" customWidth="1"/>
    <col min="281" max="281" width="1.42578125" style="288" customWidth="1"/>
    <col min="282" max="282" width="4" style="288" customWidth="1"/>
    <col min="283" max="283" width="1.7109375" style="288" customWidth="1"/>
    <col min="284" max="284" width="4.140625" style="288" customWidth="1"/>
    <col min="285" max="285" width="0.85546875" style="288" customWidth="1"/>
    <col min="286" max="286" width="4.140625" style="288" customWidth="1"/>
    <col min="287" max="521" width="8.28515625" style="288"/>
    <col min="522" max="522" width="15" style="288" customWidth="1"/>
    <col min="523" max="523" width="16.7109375" style="288" customWidth="1"/>
    <col min="524" max="534" width="2.28515625" style="288" customWidth="1"/>
    <col min="535" max="535" width="18.85546875" style="288" customWidth="1"/>
    <col min="536" max="536" width="4" style="288" customWidth="1"/>
    <col min="537" max="537" width="1.42578125" style="288" customWidth="1"/>
    <col min="538" max="538" width="4" style="288" customWidth="1"/>
    <col min="539" max="539" width="1.7109375" style="288" customWidth="1"/>
    <col min="540" max="540" width="4.140625" style="288" customWidth="1"/>
    <col min="541" max="541" width="0.85546875" style="288" customWidth="1"/>
    <col min="542" max="542" width="4.140625" style="288" customWidth="1"/>
    <col min="543" max="777" width="8.28515625" style="288"/>
    <col min="778" max="778" width="15" style="288" customWidth="1"/>
    <col min="779" max="779" width="16.7109375" style="288" customWidth="1"/>
    <col min="780" max="790" width="2.28515625" style="288" customWidth="1"/>
    <col min="791" max="791" width="18.85546875" style="288" customWidth="1"/>
    <col min="792" max="792" width="4" style="288" customWidth="1"/>
    <col min="793" max="793" width="1.42578125" style="288" customWidth="1"/>
    <col min="794" max="794" width="4" style="288" customWidth="1"/>
    <col min="795" max="795" width="1.7109375" style="288" customWidth="1"/>
    <col min="796" max="796" width="4.140625" style="288" customWidth="1"/>
    <col min="797" max="797" width="0.85546875" style="288" customWidth="1"/>
    <col min="798" max="798" width="4.140625" style="288" customWidth="1"/>
    <col min="799" max="1033" width="8.28515625" style="288"/>
    <col min="1034" max="1034" width="15" style="288" customWidth="1"/>
    <col min="1035" max="1035" width="16.7109375" style="288" customWidth="1"/>
    <col min="1036" max="1046" width="2.28515625" style="288" customWidth="1"/>
    <col min="1047" max="1047" width="18.85546875" style="288" customWidth="1"/>
    <col min="1048" max="1048" width="4" style="288" customWidth="1"/>
    <col min="1049" max="1049" width="1.42578125" style="288" customWidth="1"/>
    <col min="1050" max="1050" width="4" style="288" customWidth="1"/>
    <col min="1051" max="1051" width="1.7109375" style="288" customWidth="1"/>
    <col min="1052" max="1052" width="4.140625" style="288" customWidth="1"/>
    <col min="1053" max="1053" width="0.85546875" style="288" customWidth="1"/>
    <col min="1054" max="1054" width="4.140625" style="288" customWidth="1"/>
    <col min="1055" max="1289" width="8.28515625" style="288"/>
    <col min="1290" max="1290" width="15" style="288" customWidth="1"/>
    <col min="1291" max="1291" width="16.7109375" style="288" customWidth="1"/>
    <col min="1292" max="1302" width="2.28515625" style="288" customWidth="1"/>
    <col min="1303" max="1303" width="18.85546875" style="288" customWidth="1"/>
    <col min="1304" max="1304" width="4" style="288" customWidth="1"/>
    <col min="1305" max="1305" width="1.42578125" style="288" customWidth="1"/>
    <col min="1306" max="1306" width="4" style="288" customWidth="1"/>
    <col min="1307" max="1307" width="1.7109375" style="288" customWidth="1"/>
    <col min="1308" max="1308" width="4.140625" style="288" customWidth="1"/>
    <col min="1309" max="1309" width="0.85546875" style="288" customWidth="1"/>
    <col min="1310" max="1310" width="4.140625" style="288" customWidth="1"/>
    <col min="1311" max="1545" width="8.28515625" style="288"/>
    <col min="1546" max="1546" width="15" style="288" customWidth="1"/>
    <col min="1547" max="1547" width="16.7109375" style="288" customWidth="1"/>
    <col min="1548" max="1558" width="2.28515625" style="288" customWidth="1"/>
    <col min="1559" max="1559" width="18.85546875" style="288" customWidth="1"/>
    <col min="1560" max="1560" width="4" style="288" customWidth="1"/>
    <col min="1561" max="1561" width="1.42578125" style="288" customWidth="1"/>
    <col min="1562" max="1562" width="4" style="288" customWidth="1"/>
    <col min="1563" max="1563" width="1.7109375" style="288" customWidth="1"/>
    <col min="1564" max="1564" width="4.140625" style="288" customWidth="1"/>
    <col min="1565" max="1565" width="0.85546875" style="288" customWidth="1"/>
    <col min="1566" max="1566" width="4.140625" style="288" customWidth="1"/>
    <col min="1567" max="1801" width="8.28515625" style="288"/>
    <col min="1802" max="1802" width="15" style="288" customWidth="1"/>
    <col min="1803" max="1803" width="16.7109375" style="288" customWidth="1"/>
    <col min="1804" max="1814" width="2.28515625" style="288" customWidth="1"/>
    <col min="1815" max="1815" width="18.85546875" style="288" customWidth="1"/>
    <col min="1816" max="1816" width="4" style="288" customWidth="1"/>
    <col min="1817" max="1817" width="1.42578125" style="288" customWidth="1"/>
    <col min="1818" max="1818" width="4" style="288" customWidth="1"/>
    <col min="1819" max="1819" width="1.7109375" style="288" customWidth="1"/>
    <col min="1820" max="1820" width="4.140625" style="288" customWidth="1"/>
    <col min="1821" max="1821" width="0.85546875" style="288" customWidth="1"/>
    <col min="1822" max="1822" width="4.140625" style="288" customWidth="1"/>
    <col min="1823" max="2057" width="8.28515625" style="288"/>
    <col min="2058" max="2058" width="15" style="288" customWidth="1"/>
    <col min="2059" max="2059" width="16.7109375" style="288" customWidth="1"/>
    <col min="2060" max="2070" width="2.28515625" style="288" customWidth="1"/>
    <col min="2071" max="2071" width="18.85546875" style="288" customWidth="1"/>
    <col min="2072" max="2072" width="4" style="288" customWidth="1"/>
    <col min="2073" max="2073" width="1.42578125" style="288" customWidth="1"/>
    <col min="2074" max="2074" width="4" style="288" customWidth="1"/>
    <col min="2075" max="2075" width="1.7109375" style="288" customWidth="1"/>
    <col min="2076" max="2076" width="4.140625" style="288" customWidth="1"/>
    <col min="2077" max="2077" width="0.85546875" style="288" customWidth="1"/>
    <col min="2078" max="2078" width="4.140625" style="288" customWidth="1"/>
    <col min="2079" max="2313" width="8.28515625" style="288"/>
    <col min="2314" max="2314" width="15" style="288" customWidth="1"/>
    <col min="2315" max="2315" width="16.7109375" style="288" customWidth="1"/>
    <col min="2316" max="2326" width="2.28515625" style="288" customWidth="1"/>
    <col min="2327" max="2327" width="18.85546875" style="288" customWidth="1"/>
    <col min="2328" max="2328" width="4" style="288" customWidth="1"/>
    <col min="2329" max="2329" width="1.42578125" style="288" customWidth="1"/>
    <col min="2330" max="2330" width="4" style="288" customWidth="1"/>
    <col min="2331" max="2331" width="1.7109375" style="288" customWidth="1"/>
    <col min="2332" max="2332" width="4.140625" style="288" customWidth="1"/>
    <col min="2333" max="2333" width="0.85546875" style="288" customWidth="1"/>
    <col min="2334" max="2334" width="4.140625" style="288" customWidth="1"/>
    <col min="2335" max="2569" width="8.28515625" style="288"/>
    <col min="2570" max="2570" width="15" style="288" customWidth="1"/>
    <col min="2571" max="2571" width="16.7109375" style="288" customWidth="1"/>
    <col min="2572" max="2582" width="2.28515625" style="288" customWidth="1"/>
    <col min="2583" max="2583" width="18.85546875" style="288" customWidth="1"/>
    <col min="2584" max="2584" width="4" style="288" customWidth="1"/>
    <col min="2585" max="2585" width="1.42578125" style="288" customWidth="1"/>
    <col min="2586" max="2586" width="4" style="288" customWidth="1"/>
    <col min="2587" max="2587" width="1.7109375" style="288" customWidth="1"/>
    <col min="2588" max="2588" width="4.140625" style="288" customWidth="1"/>
    <col min="2589" max="2589" width="0.85546875" style="288" customWidth="1"/>
    <col min="2590" max="2590" width="4.140625" style="288" customWidth="1"/>
    <col min="2591" max="2825" width="8.28515625" style="288"/>
    <col min="2826" max="2826" width="15" style="288" customWidth="1"/>
    <col min="2827" max="2827" width="16.7109375" style="288" customWidth="1"/>
    <col min="2828" max="2838" width="2.28515625" style="288" customWidth="1"/>
    <col min="2839" max="2839" width="18.85546875" style="288" customWidth="1"/>
    <col min="2840" max="2840" width="4" style="288" customWidth="1"/>
    <col min="2841" max="2841" width="1.42578125" style="288" customWidth="1"/>
    <col min="2842" max="2842" width="4" style="288" customWidth="1"/>
    <col min="2843" max="2843" width="1.7109375" style="288" customWidth="1"/>
    <col min="2844" max="2844" width="4.140625" style="288" customWidth="1"/>
    <col min="2845" max="2845" width="0.85546875" style="288" customWidth="1"/>
    <col min="2846" max="2846" width="4.140625" style="288" customWidth="1"/>
    <col min="2847" max="3081" width="8.28515625" style="288"/>
    <col min="3082" max="3082" width="15" style="288" customWidth="1"/>
    <col min="3083" max="3083" width="16.7109375" style="288" customWidth="1"/>
    <col min="3084" max="3094" width="2.28515625" style="288" customWidth="1"/>
    <col min="3095" max="3095" width="18.85546875" style="288" customWidth="1"/>
    <col min="3096" max="3096" width="4" style="288" customWidth="1"/>
    <col min="3097" max="3097" width="1.42578125" style="288" customWidth="1"/>
    <col min="3098" max="3098" width="4" style="288" customWidth="1"/>
    <col min="3099" max="3099" width="1.7109375" style="288" customWidth="1"/>
    <col min="3100" max="3100" width="4.140625" style="288" customWidth="1"/>
    <col min="3101" max="3101" width="0.85546875" style="288" customWidth="1"/>
    <col min="3102" max="3102" width="4.140625" style="288" customWidth="1"/>
    <col min="3103" max="3337" width="8.28515625" style="288"/>
    <col min="3338" max="3338" width="15" style="288" customWidth="1"/>
    <col min="3339" max="3339" width="16.7109375" style="288" customWidth="1"/>
    <col min="3340" max="3350" width="2.28515625" style="288" customWidth="1"/>
    <col min="3351" max="3351" width="18.85546875" style="288" customWidth="1"/>
    <col min="3352" max="3352" width="4" style="288" customWidth="1"/>
    <col min="3353" max="3353" width="1.42578125" style="288" customWidth="1"/>
    <col min="3354" max="3354" width="4" style="288" customWidth="1"/>
    <col min="3355" max="3355" width="1.7109375" style="288" customWidth="1"/>
    <col min="3356" max="3356" width="4.140625" style="288" customWidth="1"/>
    <col min="3357" max="3357" width="0.85546875" style="288" customWidth="1"/>
    <col min="3358" max="3358" width="4.140625" style="288" customWidth="1"/>
    <col min="3359" max="3593" width="8.28515625" style="288"/>
    <col min="3594" max="3594" width="15" style="288" customWidth="1"/>
    <col min="3595" max="3595" width="16.7109375" style="288" customWidth="1"/>
    <col min="3596" max="3606" width="2.28515625" style="288" customWidth="1"/>
    <col min="3607" max="3607" width="18.85546875" style="288" customWidth="1"/>
    <col min="3608" max="3608" width="4" style="288" customWidth="1"/>
    <col min="3609" max="3609" width="1.42578125" style="288" customWidth="1"/>
    <col min="3610" max="3610" width="4" style="288" customWidth="1"/>
    <col min="3611" max="3611" width="1.7109375" style="288" customWidth="1"/>
    <col min="3612" max="3612" width="4.140625" style="288" customWidth="1"/>
    <col min="3613" max="3613" width="0.85546875" style="288" customWidth="1"/>
    <col min="3614" max="3614" width="4.140625" style="288" customWidth="1"/>
    <col min="3615" max="3849" width="8.28515625" style="288"/>
    <col min="3850" max="3850" width="15" style="288" customWidth="1"/>
    <col min="3851" max="3851" width="16.7109375" style="288" customWidth="1"/>
    <col min="3852" max="3862" width="2.28515625" style="288" customWidth="1"/>
    <col min="3863" max="3863" width="18.85546875" style="288" customWidth="1"/>
    <col min="3864" max="3864" width="4" style="288" customWidth="1"/>
    <col min="3865" max="3865" width="1.42578125" style="288" customWidth="1"/>
    <col min="3866" max="3866" width="4" style="288" customWidth="1"/>
    <col min="3867" max="3867" width="1.7109375" style="288" customWidth="1"/>
    <col min="3868" max="3868" width="4.140625" style="288" customWidth="1"/>
    <col min="3869" max="3869" width="0.85546875" style="288" customWidth="1"/>
    <col min="3870" max="3870" width="4.140625" style="288" customWidth="1"/>
    <col min="3871" max="4105" width="8.28515625" style="288"/>
    <col min="4106" max="4106" width="15" style="288" customWidth="1"/>
    <col min="4107" max="4107" width="16.7109375" style="288" customWidth="1"/>
    <col min="4108" max="4118" width="2.28515625" style="288" customWidth="1"/>
    <col min="4119" max="4119" width="18.85546875" style="288" customWidth="1"/>
    <col min="4120" max="4120" width="4" style="288" customWidth="1"/>
    <col min="4121" max="4121" width="1.42578125" style="288" customWidth="1"/>
    <col min="4122" max="4122" width="4" style="288" customWidth="1"/>
    <col min="4123" max="4123" width="1.7109375" style="288" customWidth="1"/>
    <col min="4124" max="4124" width="4.140625" style="288" customWidth="1"/>
    <col min="4125" max="4125" width="0.85546875" style="288" customWidth="1"/>
    <col min="4126" max="4126" width="4.140625" style="288" customWidth="1"/>
    <col min="4127" max="4361" width="8.28515625" style="288"/>
    <col min="4362" max="4362" width="15" style="288" customWidth="1"/>
    <col min="4363" max="4363" width="16.7109375" style="288" customWidth="1"/>
    <col min="4364" max="4374" width="2.28515625" style="288" customWidth="1"/>
    <col min="4375" max="4375" width="18.85546875" style="288" customWidth="1"/>
    <col min="4376" max="4376" width="4" style="288" customWidth="1"/>
    <col min="4377" max="4377" width="1.42578125" style="288" customWidth="1"/>
    <col min="4378" max="4378" width="4" style="288" customWidth="1"/>
    <col min="4379" max="4379" width="1.7109375" style="288" customWidth="1"/>
    <col min="4380" max="4380" width="4.140625" style="288" customWidth="1"/>
    <col min="4381" max="4381" width="0.85546875" style="288" customWidth="1"/>
    <col min="4382" max="4382" width="4.140625" style="288" customWidth="1"/>
    <col min="4383" max="4617" width="8.28515625" style="288"/>
    <col min="4618" max="4618" width="15" style="288" customWidth="1"/>
    <col min="4619" max="4619" width="16.7109375" style="288" customWidth="1"/>
    <col min="4620" max="4630" width="2.28515625" style="288" customWidth="1"/>
    <col min="4631" max="4631" width="18.85546875" style="288" customWidth="1"/>
    <col min="4632" max="4632" width="4" style="288" customWidth="1"/>
    <col min="4633" max="4633" width="1.42578125" style="288" customWidth="1"/>
    <col min="4634" max="4634" width="4" style="288" customWidth="1"/>
    <col min="4635" max="4635" width="1.7109375" style="288" customWidth="1"/>
    <col min="4636" max="4636" width="4.140625" style="288" customWidth="1"/>
    <col min="4637" max="4637" width="0.85546875" style="288" customWidth="1"/>
    <col min="4638" max="4638" width="4.140625" style="288" customWidth="1"/>
    <col min="4639" max="4873" width="8.28515625" style="288"/>
    <col min="4874" max="4874" width="15" style="288" customWidth="1"/>
    <col min="4875" max="4875" width="16.7109375" style="288" customWidth="1"/>
    <col min="4876" max="4886" width="2.28515625" style="288" customWidth="1"/>
    <col min="4887" max="4887" width="18.85546875" style="288" customWidth="1"/>
    <col min="4888" max="4888" width="4" style="288" customWidth="1"/>
    <col min="4889" max="4889" width="1.42578125" style="288" customWidth="1"/>
    <col min="4890" max="4890" width="4" style="288" customWidth="1"/>
    <col min="4891" max="4891" width="1.7109375" style="288" customWidth="1"/>
    <col min="4892" max="4892" width="4.140625" style="288" customWidth="1"/>
    <col min="4893" max="4893" width="0.85546875" style="288" customWidth="1"/>
    <col min="4894" max="4894" width="4.140625" style="288" customWidth="1"/>
    <col min="4895" max="5129" width="8.28515625" style="288"/>
    <col min="5130" max="5130" width="15" style="288" customWidth="1"/>
    <col min="5131" max="5131" width="16.7109375" style="288" customWidth="1"/>
    <col min="5132" max="5142" width="2.28515625" style="288" customWidth="1"/>
    <col min="5143" max="5143" width="18.85546875" style="288" customWidth="1"/>
    <col min="5144" max="5144" width="4" style="288" customWidth="1"/>
    <col min="5145" max="5145" width="1.42578125" style="288" customWidth="1"/>
    <col min="5146" max="5146" width="4" style="288" customWidth="1"/>
    <col min="5147" max="5147" width="1.7109375" style="288" customWidth="1"/>
    <col min="5148" max="5148" width="4.140625" style="288" customWidth="1"/>
    <col min="5149" max="5149" width="0.85546875" style="288" customWidth="1"/>
    <col min="5150" max="5150" width="4.140625" style="288" customWidth="1"/>
    <col min="5151" max="5385" width="8.28515625" style="288"/>
    <col min="5386" max="5386" width="15" style="288" customWidth="1"/>
    <col min="5387" max="5387" width="16.7109375" style="288" customWidth="1"/>
    <col min="5388" max="5398" width="2.28515625" style="288" customWidth="1"/>
    <col min="5399" max="5399" width="18.85546875" style="288" customWidth="1"/>
    <col min="5400" max="5400" width="4" style="288" customWidth="1"/>
    <col min="5401" max="5401" width="1.42578125" style="288" customWidth="1"/>
    <col min="5402" max="5402" width="4" style="288" customWidth="1"/>
    <col min="5403" max="5403" width="1.7109375" style="288" customWidth="1"/>
    <col min="5404" max="5404" width="4.140625" style="288" customWidth="1"/>
    <col min="5405" max="5405" width="0.85546875" style="288" customWidth="1"/>
    <col min="5406" max="5406" width="4.140625" style="288" customWidth="1"/>
    <col min="5407" max="5641" width="8.28515625" style="288"/>
    <col min="5642" max="5642" width="15" style="288" customWidth="1"/>
    <col min="5643" max="5643" width="16.7109375" style="288" customWidth="1"/>
    <col min="5644" max="5654" width="2.28515625" style="288" customWidth="1"/>
    <col min="5655" max="5655" width="18.85546875" style="288" customWidth="1"/>
    <col min="5656" max="5656" width="4" style="288" customWidth="1"/>
    <col min="5657" max="5657" width="1.42578125" style="288" customWidth="1"/>
    <col min="5658" max="5658" width="4" style="288" customWidth="1"/>
    <col min="5659" max="5659" width="1.7109375" style="288" customWidth="1"/>
    <col min="5660" max="5660" width="4.140625" style="288" customWidth="1"/>
    <col min="5661" max="5661" width="0.85546875" style="288" customWidth="1"/>
    <col min="5662" max="5662" width="4.140625" style="288" customWidth="1"/>
    <col min="5663" max="5897" width="8.28515625" style="288"/>
    <col min="5898" max="5898" width="15" style="288" customWidth="1"/>
    <col min="5899" max="5899" width="16.7109375" style="288" customWidth="1"/>
    <col min="5900" max="5910" width="2.28515625" style="288" customWidth="1"/>
    <col min="5911" max="5911" width="18.85546875" style="288" customWidth="1"/>
    <col min="5912" max="5912" width="4" style="288" customWidth="1"/>
    <col min="5913" max="5913" width="1.42578125" style="288" customWidth="1"/>
    <col min="5914" max="5914" width="4" style="288" customWidth="1"/>
    <col min="5915" max="5915" width="1.7109375" style="288" customWidth="1"/>
    <col min="5916" max="5916" width="4.140625" style="288" customWidth="1"/>
    <col min="5917" max="5917" width="0.85546875" style="288" customWidth="1"/>
    <col min="5918" max="5918" width="4.140625" style="288" customWidth="1"/>
    <col min="5919" max="6153" width="8.28515625" style="288"/>
    <col min="6154" max="6154" width="15" style="288" customWidth="1"/>
    <col min="6155" max="6155" width="16.7109375" style="288" customWidth="1"/>
    <col min="6156" max="6166" width="2.28515625" style="288" customWidth="1"/>
    <col min="6167" max="6167" width="18.85546875" style="288" customWidth="1"/>
    <col min="6168" max="6168" width="4" style="288" customWidth="1"/>
    <col min="6169" max="6169" width="1.42578125" style="288" customWidth="1"/>
    <col min="6170" max="6170" width="4" style="288" customWidth="1"/>
    <col min="6171" max="6171" width="1.7109375" style="288" customWidth="1"/>
    <col min="6172" max="6172" width="4.140625" style="288" customWidth="1"/>
    <col min="6173" max="6173" width="0.85546875" style="288" customWidth="1"/>
    <col min="6174" max="6174" width="4.140625" style="288" customWidth="1"/>
    <col min="6175" max="6409" width="8.28515625" style="288"/>
    <col min="6410" max="6410" width="15" style="288" customWidth="1"/>
    <col min="6411" max="6411" width="16.7109375" style="288" customWidth="1"/>
    <col min="6412" max="6422" width="2.28515625" style="288" customWidth="1"/>
    <col min="6423" max="6423" width="18.85546875" style="288" customWidth="1"/>
    <col min="6424" max="6424" width="4" style="288" customWidth="1"/>
    <col min="6425" max="6425" width="1.42578125" style="288" customWidth="1"/>
    <col min="6426" max="6426" width="4" style="288" customWidth="1"/>
    <col min="6427" max="6427" width="1.7109375" style="288" customWidth="1"/>
    <col min="6428" max="6428" width="4.140625" style="288" customWidth="1"/>
    <col min="6429" max="6429" width="0.85546875" style="288" customWidth="1"/>
    <col min="6430" max="6430" width="4.140625" style="288" customWidth="1"/>
    <col min="6431" max="6665" width="8.28515625" style="288"/>
    <col min="6666" max="6666" width="15" style="288" customWidth="1"/>
    <col min="6667" max="6667" width="16.7109375" style="288" customWidth="1"/>
    <col min="6668" max="6678" width="2.28515625" style="288" customWidth="1"/>
    <col min="6679" max="6679" width="18.85546875" style="288" customWidth="1"/>
    <col min="6680" max="6680" width="4" style="288" customWidth="1"/>
    <col min="6681" max="6681" width="1.42578125" style="288" customWidth="1"/>
    <col min="6682" max="6682" width="4" style="288" customWidth="1"/>
    <col min="6683" max="6683" width="1.7109375" style="288" customWidth="1"/>
    <col min="6684" max="6684" width="4.140625" style="288" customWidth="1"/>
    <col min="6685" max="6685" width="0.85546875" style="288" customWidth="1"/>
    <col min="6686" max="6686" width="4.140625" style="288" customWidth="1"/>
    <col min="6687" max="6921" width="8.28515625" style="288"/>
    <col min="6922" max="6922" width="15" style="288" customWidth="1"/>
    <col min="6923" max="6923" width="16.7109375" style="288" customWidth="1"/>
    <col min="6924" max="6934" width="2.28515625" style="288" customWidth="1"/>
    <col min="6935" max="6935" width="18.85546875" style="288" customWidth="1"/>
    <col min="6936" max="6936" width="4" style="288" customWidth="1"/>
    <col min="6937" max="6937" width="1.42578125" style="288" customWidth="1"/>
    <col min="6938" max="6938" width="4" style="288" customWidth="1"/>
    <col min="6939" max="6939" width="1.7109375" style="288" customWidth="1"/>
    <col min="6940" max="6940" width="4.140625" style="288" customWidth="1"/>
    <col min="6941" max="6941" width="0.85546875" style="288" customWidth="1"/>
    <col min="6942" max="6942" width="4.140625" style="288" customWidth="1"/>
    <col min="6943" max="7177" width="8.28515625" style="288"/>
    <col min="7178" max="7178" width="15" style="288" customWidth="1"/>
    <col min="7179" max="7179" width="16.7109375" style="288" customWidth="1"/>
    <col min="7180" max="7190" width="2.28515625" style="288" customWidth="1"/>
    <col min="7191" max="7191" width="18.85546875" style="288" customWidth="1"/>
    <col min="7192" max="7192" width="4" style="288" customWidth="1"/>
    <col min="7193" max="7193" width="1.42578125" style="288" customWidth="1"/>
    <col min="7194" max="7194" width="4" style="288" customWidth="1"/>
    <col min="7195" max="7195" width="1.7109375" style="288" customWidth="1"/>
    <col min="7196" max="7196" width="4.140625" style="288" customWidth="1"/>
    <col min="7197" max="7197" width="0.85546875" style="288" customWidth="1"/>
    <col min="7198" max="7198" width="4.140625" style="288" customWidth="1"/>
    <col min="7199" max="7433" width="8.28515625" style="288"/>
    <col min="7434" max="7434" width="15" style="288" customWidth="1"/>
    <col min="7435" max="7435" width="16.7109375" style="288" customWidth="1"/>
    <col min="7436" max="7446" width="2.28515625" style="288" customWidth="1"/>
    <col min="7447" max="7447" width="18.85546875" style="288" customWidth="1"/>
    <col min="7448" max="7448" width="4" style="288" customWidth="1"/>
    <col min="7449" max="7449" width="1.42578125" style="288" customWidth="1"/>
    <col min="7450" max="7450" width="4" style="288" customWidth="1"/>
    <col min="7451" max="7451" width="1.7109375" style="288" customWidth="1"/>
    <col min="7452" max="7452" width="4.140625" style="288" customWidth="1"/>
    <col min="7453" max="7453" width="0.85546875" style="288" customWidth="1"/>
    <col min="7454" max="7454" width="4.140625" style="288" customWidth="1"/>
    <col min="7455" max="7689" width="8.28515625" style="288"/>
    <col min="7690" max="7690" width="15" style="288" customWidth="1"/>
    <col min="7691" max="7691" width="16.7109375" style="288" customWidth="1"/>
    <col min="7692" max="7702" width="2.28515625" style="288" customWidth="1"/>
    <col min="7703" max="7703" width="18.85546875" style="288" customWidth="1"/>
    <col min="7704" max="7704" width="4" style="288" customWidth="1"/>
    <col min="7705" max="7705" width="1.42578125" style="288" customWidth="1"/>
    <col min="7706" max="7706" width="4" style="288" customWidth="1"/>
    <col min="7707" max="7707" width="1.7109375" style="288" customWidth="1"/>
    <col min="7708" max="7708" width="4.140625" style="288" customWidth="1"/>
    <col min="7709" max="7709" width="0.85546875" style="288" customWidth="1"/>
    <col min="7710" max="7710" width="4.140625" style="288" customWidth="1"/>
    <col min="7711" max="7945" width="8.28515625" style="288"/>
    <col min="7946" max="7946" width="15" style="288" customWidth="1"/>
    <col min="7947" max="7947" width="16.7109375" style="288" customWidth="1"/>
    <col min="7948" max="7958" width="2.28515625" style="288" customWidth="1"/>
    <col min="7959" max="7959" width="18.85546875" style="288" customWidth="1"/>
    <col min="7960" max="7960" width="4" style="288" customWidth="1"/>
    <col min="7961" max="7961" width="1.42578125" style="288" customWidth="1"/>
    <col min="7962" max="7962" width="4" style="288" customWidth="1"/>
    <col min="7963" max="7963" width="1.7109375" style="288" customWidth="1"/>
    <col min="7964" max="7964" width="4.140625" style="288" customWidth="1"/>
    <col min="7965" max="7965" width="0.85546875" style="288" customWidth="1"/>
    <col min="7966" max="7966" width="4.140625" style="288" customWidth="1"/>
    <col min="7967" max="8201" width="8.28515625" style="288"/>
    <col min="8202" max="8202" width="15" style="288" customWidth="1"/>
    <col min="8203" max="8203" width="16.7109375" style="288" customWidth="1"/>
    <col min="8204" max="8214" width="2.28515625" style="288" customWidth="1"/>
    <col min="8215" max="8215" width="18.85546875" style="288" customWidth="1"/>
    <col min="8216" max="8216" width="4" style="288" customWidth="1"/>
    <col min="8217" max="8217" width="1.42578125" style="288" customWidth="1"/>
    <col min="8218" max="8218" width="4" style="288" customWidth="1"/>
    <col min="8219" max="8219" width="1.7109375" style="288" customWidth="1"/>
    <col min="8220" max="8220" width="4.140625" style="288" customWidth="1"/>
    <col min="8221" max="8221" width="0.85546875" style="288" customWidth="1"/>
    <col min="8222" max="8222" width="4.140625" style="288" customWidth="1"/>
    <col min="8223" max="8457" width="8.28515625" style="288"/>
    <col min="8458" max="8458" width="15" style="288" customWidth="1"/>
    <col min="8459" max="8459" width="16.7109375" style="288" customWidth="1"/>
    <col min="8460" max="8470" width="2.28515625" style="288" customWidth="1"/>
    <col min="8471" max="8471" width="18.85546875" style="288" customWidth="1"/>
    <col min="8472" max="8472" width="4" style="288" customWidth="1"/>
    <col min="8473" max="8473" width="1.42578125" style="288" customWidth="1"/>
    <col min="8474" max="8474" width="4" style="288" customWidth="1"/>
    <col min="8475" max="8475" width="1.7109375" style="288" customWidth="1"/>
    <col min="8476" max="8476" width="4.140625" style="288" customWidth="1"/>
    <col min="8477" max="8477" width="0.85546875" style="288" customWidth="1"/>
    <col min="8478" max="8478" width="4.140625" style="288" customWidth="1"/>
    <col min="8479" max="8713" width="8.28515625" style="288"/>
    <col min="8714" max="8714" width="15" style="288" customWidth="1"/>
    <col min="8715" max="8715" width="16.7109375" style="288" customWidth="1"/>
    <col min="8716" max="8726" width="2.28515625" style="288" customWidth="1"/>
    <col min="8727" max="8727" width="18.85546875" style="288" customWidth="1"/>
    <col min="8728" max="8728" width="4" style="288" customWidth="1"/>
    <col min="8729" max="8729" width="1.42578125" style="288" customWidth="1"/>
    <col min="8730" max="8730" width="4" style="288" customWidth="1"/>
    <col min="8731" max="8731" width="1.7109375" style="288" customWidth="1"/>
    <col min="8732" max="8732" width="4.140625" style="288" customWidth="1"/>
    <col min="8733" max="8733" width="0.85546875" style="288" customWidth="1"/>
    <col min="8734" max="8734" width="4.140625" style="288" customWidth="1"/>
    <col min="8735" max="8969" width="8.28515625" style="288"/>
    <col min="8970" max="8970" width="15" style="288" customWidth="1"/>
    <col min="8971" max="8971" width="16.7109375" style="288" customWidth="1"/>
    <col min="8972" max="8982" width="2.28515625" style="288" customWidth="1"/>
    <col min="8983" max="8983" width="18.85546875" style="288" customWidth="1"/>
    <col min="8984" max="8984" width="4" style="288" customWidth="1"/>
    <col min="8985" max="8985" width="1.42578125" style="288" customWidth="1"/>
    <col min="8986" max="8986" width="4" style="288" customWidth="1"/>
    <col min="8987" max="8987" width="1.7109375" style="288" customWidth="1"/>
    <col min="8988" max="8988" width="4.140625" style="288" customWidth="1"/>
    <col min="8989" max="8989" width="0.85546875" style="288" customWidth="1"/>
    <col min="8990" max="8990" width="4.140625" style="288" customWidth="1"/>
    <col min="8991" max="9225" width="8.28515625" style="288"/>
    <col min="9226" max="9226" width="15" style="288" customWidth="1"/>
    <col min="9227" max="9227" width="16.7109375" style="288" customWidth="1"/>
    <col min="9228" max="9238" width="2.28515625" style="288" customWidth="1"/>
    <col min="9239" max="9239" width="18.85546875" style="288" customWidth="1"/>
    <col min="9240" max="9240" width="4" style="288" customWidth="1"/>
    <col min="9241" max="9241" width="1.42578125" style="288" customWidth="1"/>
    <col min="9242" max="9242" width="4" style="288" customWidth="1"/>
    <col min="9243" max="9243" width="1.7109375" style="288" customWidth="1"/>
    <col min="9244" max="9244" width="4.140625" style="288" customWidth="1"/>
    <col min="9245" max="9245" width="0.85546875" style="288" customWidth="1"/>
    <col min="9246" max="9246" width="4.140625" style="288" customWidth="1"/>
    <col min="9247" max="9481" width="8.28515625" style="288"/>
    <col min="9482" max="9482" width="15" style="288" customWidth="1"/>
    <col min="9483" max="9483" width="16.7109375" style="288" customWidth="1"/>
    <col min="9484" max="9494" width="2.28515625" style="288" customWidth="1"/>
    <col min="9495" max="9495" width="18.85546875" style="288" customWidth="1"/>
    <col min="9496" max="9496" width="4" style="288" customWidth="1"/>
    <col min="9497" max="9497" width="1.42578125" style="288" customWidth="1"/>
    <col min="9498" max="9498" width="4" style="288" customWidth="1"/>
    <col min="9499" max="9499" width="1.7109375" style="288" customWidth="1"/>
    <col min="9500" max="9500" width="4.140625" style="288" customWidth="1"/>
    <col min="9501" max="9501" width="0.85546875" style="288" customWidth="1"/>
    <col min="9502" max="9502" width="4.140625" style="288" customWidth="1"/>
    <col min="9503" max="9737" width="8.28515625" style="288"/>
    <col min="9738" max="9738" width="15" style="288" customWidth="1"/>
    <col min="9739" max="9739" width="16.7109375" style="288" customWidth="1"/>
    <col min="9740" max="9750" width="2.28515625" style="288" customWidth="1"/>
    <col min="9751" max="9751" width="18.85546875" style="288" customWidth="1"/>
    <col min="9752" max="9752" width="4" style="288" customWidth="1"/>
    <col min="9753" max="9753" width="1.42578125" style="288" customWidth="1"/>
    <col min="9754" max="9754" width="4" style="288" customWidth="1"/>
    <col min="9755" max="9755" width="1.7109375" style="288" customWidth="1"/>
    <col min="9756" max="9756" width="4.140625" style="288" customWidth="1"/>
    <col min="9757" max="9757" width="0.85546875" style="288" customWidth="1"/>
    <col min="9758" max="9758" width="4.140625" style="288" customWidth="1"/>
    <col min="9759" max="9993" width="8.28515625" style="288"/>
    <col min="9994" max="9994" width="15" style="288" customWidth="1"/>
    <col min="9995" max="9995" width="16.7109375" style="288" customWidth="1"/>
    <col min="9996" max="10006" width="2.28515625" style="288" customWidth="1"/>
    <col min="10007" max="10007" width="18.85546875" style="288" customWidth="1"/>
    <col min="10008" max="10008" width="4" style="288" customWidth="1"/>
    <col min="10009" max="10009" width="1.42578125" style="288" customWidth="1"/>
    <col min="10010" max="10010" width="4" style="288" customWidth="1"/>
    <col min="10011" max="10011" width="1.7109375" style="288" customWidth="1"/>
    <col min="10012" max="10012" width="4.140625" style="288" customWidth="1"/>
    <col min="10013" max="10013" width="0.85546875" style="288" customWidth="1"/>
    <col min="10014" max="10014" width="4.140625" style="288" customWidth="1"/>
    <col min="10015" max="10249" width="8.28515625" style="288"/>
    <col min="10250" max="10250" width="15" style="288" customWidth="1"/>
    <col min="10251" max="10251" width="16.7109375" style="288" customWidth="1"/>
    <col min="10252" max="10262" width="2.28515625" style="288" customWidth="1"/>
    <col min="10263" max="10263" width="18.85546875" style="288" customWidth="1"/>
    <col min="10264" max="10264" width="4" style="288" customWidth="1"/>
    <col min="10265" max="10265" width="1.42578125" style="288" customWidth="1"/>
    <col min="10266" max="10266" width="4" style="288" customWidth="1"/>
    <col min="10267" max="10267" width="1.7109375" style="288" customWidth="1"/>
    <col min="10268" max="10268" width="4.140625" style="288" customWidth="1"/>
    <col min="10269" max="10269" width="0.85546875" style="288" customWidth="1"/>
    <col min="10270" max="10270" width="4.140625" style="288" customWidth="1"/>
    <col min="10271" max="10505" width="8.28515625" style="288"/>
    <col min="10506" max="10506" width="15" style="288" customWidth="1"/>
    <col min="10507" max="10507" width="16.7109375" style="288" customWidth="1"/>
    <col min="10508" max="10518" width="2.28515625" style="288" customWidth="1"/>
    <col min="10519" max="10519" width="18.85546875" style="288" customWidth="1"/>
    <col min="10520" max="10520" width="4" style="288" customWidth="1"/>
    <col min="10521" max="10521" width="1.42578125" style="288" customWidth="1"/>
    <col min="10522" max="10522" width="4" style="288" customWidth="1"/>
    <col min="10523" max="10523" width="1.7109375" style="288" customWidth="1"/>
    <col min="10524" max="10524" width="4.140625" style="288" customWidth="1"/>
    <col min="10525" max="10525" width="0.85546875" style="288" customWidth="1"/>
    <col min="10526" max="10526" width="4.140625" style="288" customWidth="1"/>
    <col min="10527" max="10761" width="8.28515625" style="288"/>
    <col min="10762" max="10762" width="15" style="288" customWidth="1"/>
    <col min="10763" max="10763" width="16.7109375" style="288" customWidth="1"/>
    <col min="10764" max="10774" width="2.28515625" style="288" customWidth="1"/>
    <col min="10775" max="10775" width="18.85546875" style="288" customWidth="1"/>
    <col min="10776" max="10776" width="4" style="288" customWidth="1"/>
    <col min="10777" max="10777" width="1.42578125" style="288" customWidth="1"/>
    <col min="10778" max="10778" width="4" style="288" customWidth="1"/>
    <col min="10779" max="10779" width="1.7109375" style="288" customWidth="1"/>
    <col min="10780" max="10780" width="4.140625" style="288" customWidth="1"/>
    <col min="10781" max="10781" width="0.85546875" style="288" customWidth="1"/>
    <col min="10782" max="10782" width="4.140625" style="288" customWidth="1"/>
    <col min="10783" max="11017" width="8.28515625" style="288"/>
    <col min="11018" max="11018" width="15" style="288" customWidth="1"/>
    <col min="11019" max="11019" width="16.7109375" style="288" customWidth="1"/>
    <col min="11020" max="11030" width="2.28515625" style="288" customWidth="1"/>
    <col min="11031" max="11031" width="18.85546875" style="288" customWidth="1"/>
    <col min="11032" max="11032" width="4" style="288" customWidth="1"/>
    <col min="11033" max="11033" width="1.42578125" style="288" customWidth="1"/>
    <col min="11034" max="11034" width="4" style="288" customWidth="1"/>
    <col min="11035" max="11035" width="1.7109375" style="288" customWidth="1"/>
    <col min="11036" max="11036" width="4.140625" style="288" customWidth="1"/>
    <col min="11037" max="11037" width="0.85546875" style="288" customWidth="1"/>
    <col min="11038" max="11038" width="4.140625" style="288" customWidth="1"/>
    <col min="11039" max="11273" width="8.28515625" style="288"/>
    <col min="11274" max="11274" width="15" style="288" customWidth="1"/>
    <col min="11275" max="11275" width="16.7109375" style="288" customWidth="1"/>
    <col min="11276" max="11286" width="2.28515625" style="288" customWidth="1"/>
    <col min="11287" max="11287" width="18.85546875" style="288" customWidth="1"/>
    <col min="11288" max="11288" width="4" style="288" customWidth="1"/>
    <col min="11289" max="11289" width="1.42578125" style="288" customWidth="1"/>
    <col min="11290" max="11290" width="4" style="288" customWidth="1"/>
    <col min="11291" max="11291" width="1.7109375" style="288" customWidth="1"/>
    <col min="11292" max="11292" width="4.140625" style="288" customWidth="1"/>
    <col min="11293" max="11293" width="0.85546875" style="288" customWidth="1"/>
    <col min="11294" max="11294" width="4.140625" style="288" customWidth="1"/>
    <col min="11295" max="11529" width="8.28515625" style="288"/>
    <col min="11530" max="11530" width="15" style="288" customWidth="1"/>
    <col min="11531" max="11531" width="16.7109375" style="288" customWidth="1"/>
    <col min="11532" max="11542" width="2.28515625" style="288" customWidth="1"/>
    <col min="11543" max="11543" width="18.85546875" style="288" customWidth="1"/>
    <col min="11544" max="11544" width="4" style="288" customWidth="1"/>
    <col min="11545" max="11545" width="1.42578125" style="288" customWidth="1"/>
    <col min="11546" max="11546" width="4" style="288" customWidth="1"/>
    <col min="11547" max="11547" width="1.7109375" style="288" customWidth="1"/>
    <col min="11548" max="11548" width="4.140625" style="288" customWidth="1"/>
    <col min="11549" max="11549" width="0.85546875" style="288" customWidth="1"/>
    <col min="11550" max="11550" width="4.140625" style="288" customWidth="1"/>
    <col min="11551" max="11785" width="8.28515625" style="288"/>
    <col min="11786" max="11786" width="15" style="288" customWidth="1"/>
    <col min="11787" max="11787" width="16.7109375" style="288" customWidth="1"/>
    <col min="11788" max="11798" width="2.28515625" style="288" customWidth="1"/>
    <col min="11799" max="11799" width="18.85546875" style="288" customWidth="1"/>
    <col min="11800" max="11800" width="4" style="288" customWidth="1"/>
    <col min="11801" max="11801" width="1.42578125" style="288" customWidth="1"/>
    <col min="11802" max="11802" width="4" style="288" customWidth="1"/>
    <col min="11803" max="11803" width="1.7109375" style="288" customWidth="1"/>
    <col min="11804" max="11804" width="4.140625" style="288" customWidth="1"/>
    <col min="11805" max="11805" width="0.85546875" style="288" customWidth="1"/>
    <col min="11806" max="11806" width="4.140625" style="288" customWidth="1"/>
    <col min="11807" max="12041" width="8.28515625" style="288"/>
    <col min="12042" max="12042" width="15" style="288" customWidth="1"/>
    <col min="12043" max="12043" width="16.7109375" style="288" customWidth="1"/>
    <col min="12044" max="12054" width="2.28515625" style="288" customWidth="1"/>
    <col min="12055" max="12055" width="18.85546875" style="288" customWidth="1"/>
    <col min="12056" max="12056" width="4" style="288" customWidth="1"/>
    <col min="12057" max="12057" width="1.42578125" style="288" customWidth="1"/>
    <col min="12058" max="12058" width="4" style="288" customWidth="1"/>
    <col min="12059" max="12059" width="1.7109375" style="288" customWidth="1"/>
    <col min="12060" max="12060" width="4.140625" style="288" customWidth="1"/>
    <col min="12061" max="12061" width="0.85546875" style="288" customWidth="1"/>
    <col min="12062" max="12062" width="4.140625" style="288" customWidth="1"/>
    <col min="12063" max="12297" width="8.28515625" style="288"/>
    <col min="12298" max="12298" width="15" style="288" customWidth="1"/>
    <col min="12299" max="12299" width="16.7109375" style="288" customWidth="1"/>
    <col min="12300" max="12310" width="2.28515625" style="288" customWidth="1"/>
    <col min="12311" max="12311" width="18.85546875" style="288" customWidth="1"/>
    <col min="12312" max="12312" width="4" style="288" customWidth="1"/>
    <col min="12313" max="12313" width="1.42578125" style="288" customWidth="1"/>
    <col min="12314" max="12314" width="4" style="288" customWidth="1"/>
    <col min="12315" max="12315" width="1.7109375" style="288" customWidth="1"/>
    <col min="12316" max="12316" width="4.140625" style="288" customWidth="1"/>
    <col min="12317" max="12317" width="0.85546875" style="288" customWidth="1"/>
    <col min="12318" max="12318" width="4.140625" style="288" customWidth="1"/>
    <col min="12319" max="12553" width="8.28515625" style="288"/>
    <col min="12554" max="12554" width="15" style="288" customWidth="1"/>
    <col min="12555" max="12555" width="16.7109375" style="288" customWidth="1"/>
    <col min="12556" max="12566" width="2.28515625" style="288" customWidth="1"/>
    <col min="12567" max="12567" width="18.85546875" style="288" customWidth="1"/>
    <col min="12568" max="12568" width="4" style="288" customWidth="1"/>
    <col min="12569" max="12569" width="1.42578125" style="288" customWidth="1"/>
    <col min="12570" max="12570" width="4" style="288" customWidth="1"/>
    <col min="12571" max="12571" width="1.7109375" style="288" customWidth="1"/>
    <col min="12572" max="12572" width="4.140625" style="288" customWidth="1"/>
    <col min="12573" max="12573" width="0.85546875" style="288" customWidth="1"/>
    <col min="12574" max="12574" width="4.140625" style="288" customWidth="1"/>
    <col min="12575" max="12809" width="8.28515625" style="288"/>
    <col min="12810" max="12810" width="15" style="288" customWidth="1"/>
    <col min="12811" max="12811" width="16.7109375" style="288" customWidth="1"/>
    <col min="12812" max="12822" width="2.28515625" style="288" customWidth="1"/>
    <col min="12823" max="12823" width="18.85546875" style="288" customWidth="1"/>
    <col min="12824" max="12824" width="4" style="288" customWidth="1"/>
    <col min="12825" max="12825" width="1.42578125" style="288" customWidth="1"/>
    <col min="12826" max="12826" width="4" style="288" customWidth="1"/>
    <col min="12827" max="12827" width="1.7109375" style="288" customWidth="1"/>
    <col min="12828" max="12828" width="4.140625" style="288" customWidth="1"/>
    <col min="12829" max="12829" width="0.85546875" style="288" customWidth="1"/>
    <col min="12830" max="12830" width="4.140625" style="288" customWidth="1"/>
    <col min="12831" max="13065" width="8.28515625" style="288"/>
    <col min="13066" max="13066" width="15" style="288" customWidth="1"/>
    <col min="13067" max="13067" width="16.7109375" style="288" customWidth="1"/>
    <col min="13068" max="13078" width="2.28515625" style="288" customWidth="1"/>
    <col min="13079" max="13079" width="18.85546875" style="288" customWidth="1"/>
    <col min="13080" max="13080" width="4" style="288" customWidth="1"/>
    <col min="13081" max="13081" width="1.42578125" style="288" customWidth="1"/>
    <col min="13082" max="13082" width="4" style="288" customWidth="1"/>
    <col min="13083" max="13083" width="1.7109375" style="288" customWidth="1"/>
    <col min="13084" max="13084" width="4.140625" style="288" customWidth="1"/>
    <col min="13085" max="13085" width="0.85546875" style="288" customWidth="1"/>
    <col min="13086" max="13086" width="4.140625" style="288" customWidth="1"/>
    <col min="13087" max="13321" width="8.28515625" style="288"/>
    <col min="13322" max="13322" width="15" style="288" customWidth="1"/>
    <col min="13323" max="13323" width="16.7109375" style="288" customWidth="1"/>
    <col min="13324" max="13334" width="2.28515625" style="288" customWidth="1"/>
    <col min="13335" max="13335" width="18.85546875" style="288" customWidth="1"/>
    <col min="13336" max="13336" width="4" style="288" customWidth="1"/>
    <col min="13337" max="13337" width="1.42578125" style="288" customWidth="1"/>
    <col min="13338" max="13338" width="4" style="288" customWidth="1"/>
    <col min="13339" max="13339" width="1.7109375" style="288" customWidth="1"/>
    <col min="13340" max="13340" width="4.140625" style="288" customWidth="1"/>
    <col min="13341" max="13341" width="0.85546875" style="288" customWidth="1"/>
    <col min="13342" max="13342" width="4.140625" style="288" customWidth="1"/>
    <col min="13343" max="13577" width="8.28515625" style="288"/>
    <col min="13578" max="13578" width="15" style="288" customWidth="1"/>
    <col min="13579" max="13579" width="16.7109375" style="288" customWidth="1"/>
    <col min="13580" max="13590" width="2.28515625" style="288" customWidth="1"/>
    <col min="13591" max="13591" width="18.85546875" style="288" customWidth="1"/>
    <col min="13592" max="13592" width="4" style="288" customWidth="1"/>
    <col min="13593" max="13593" width="1.42578125" style="288" customWidth="1"/>
    <col min="13594" max="13594" width="4" style="288" customWidth="1"/>
    <col min="13595" max="13595" width="1.7109375" style="288" customWidth="1"/>
    <col min="13596" max="13596" width="4.140625" style="288" customWidth="1"/>
    <col min="13597" max="13597" width="0.85546875" style="288" customWidth="1"/>
    <col min="13598" max="13598" width="4.140625" style="288" customWidth="1"/>
    <col min="13599" max="13833" width="8.28515625" style="288"/>
    <col min="13834" max="13834" width="15" style="288" customWidth="1"/>
    <col min="13835" max="13835" width="16.7109375" style="288" customWidth="1"/>
    <col min="13836" max="13846" width="2.28515625" style="288" customWidth="1"/>
    <col min="13847" max="13847" width="18.85546875" style="288" customWidth="1"/>
    <col min="13848" max="13848" width="4" style="288" customWidth="1"/>
    <col min="13849" max="13849" width="1.42578125" style="288" customWidth="1"/>
    <col min="13850" max="13850" width="4" style="288" customWidth="1"/>
    <col min="13851" max="13851" width="1.7109375" style="288" customWidth="1"/>
    <col min="13852" max="13852" width="4.140625" style="288" customWidth="1"/>
    <col min="13853" max="13853" width="0.85546875" style="288" customWidth="1"/>
    <col min="13854" max="13854" width="4.140625" style="288" customWidth="1"/>
    <col min="13855" max="14089" width="8.28515625" style="288"/>
    <col min="14090" max="14090" width="15" style="288" customWidth="1"/>
    <col min="14091" max="14091" width="16.7109375" style="288" customWidth="1"/>
    <col min="14092" max="14102" width="2.28515625" style="288" customWidth="1"/>
    <col min="14103" max="14103" width="18.85546875" style="288" customWidth="1"/>
    <col min="14104" max="14104" width="4" style="288" customWidth="1"/>
    <col min="14105" max="14105" width="1.42578125" style="288" customWidth="1"/>
    <col min="14106" max="14106" width="4" style="288" customWidth="1"/>
    <col min="14107" max="14107" width="1.7109375" style="288" customWidth="1"/>
    <col min="14108" max="14108" width="4.140625" style="288" customWidth="1"/>
    <col min="14109" max="14109" width="0.85546875" style="288" customWidth="1"/>
    <col min="14110" max="14110" width="4.140625" style="288" customWidth="1"/>
    <col min="14111" max="14345" width="8.28515625" style="288"/>
    <col min="14346" max="14346" width="15" style="288" customWidth="1"/>
    <col min="14347" max="14347" width="16.7109375" style="288" customWidth="1"/>
    <col min="14348" max="14358" width="2.28515625" style="288" customWidth="1"/>
    <col min="14359" max="14359" width="18.85546875" style="288" customWidth="1"/>
    <col min="14360" max="14360" width="4" style="288" customWidth="1"/>
    <col min="14361" max="14361" width="1.42578125" style="288" customWidth="1"/>
    <col min="14362" max="14362" width="4" style="288" customWidth="1"/>
    <col min="14363" max="14363" width="1.7109375" style="288" customWidth="1"/>
    <col min="14364" max="14364" width="4.140625" style="288" customWidth="1"/>
    <col min="14365" max="14365" width="0.85546875" style="288" customWidth="1"/>
    <col min="14366" max="14366" width="4.140625" style="288" customWidth="1"/>
    <col min="14367" max="14601" width="8.28515625" style="288"/>
    <col min="14602" max="14602" width="15" style="288" customWidth="1"/>
    <col min="14603" max="14603" width="16.7109375" style="288" customWidth="1"/>
    <col min="14604" max="14614" width="2.28515625" style="288" customWidth="1"/>
    <col min="14615" max="14615" width="18.85546875" style="288" customWidth="1"/>
    <col min="14616" max="14616" width="4" style="288" customWidth="1"/>
    <col min="14617" max="14617" width="1.42578125" style="288" customWidth="1"/>
    <col min="14618" max="14618" width="4" style="288" customWidth="1"/>
    <col min="14619" max="14619" width="1.7109375" style="288" customWidth="1"/>
    <col min="14620" max="14620" width="4.140625" style="288" customWidth="1"/>
    <col min="14621" max="14621" width="0.85546875" style="288" customWidth="1"/>
    <col min="14622" max="14622" width="4.140625" style="288" customWidth="1"/>
    <col min="14623" max="14857" width="8.28515625" style="288"/>
    <col min="14858" max="14858" width="15" style="288" customWidth="1"/>
    <col min="14859" max="14859" width="16.7109375" style="288" customWidth="1"/>
    <col min="14860" max="14870" width="2.28515625" style="288" customWidth="1"/>
    <col min="14871" max="14871" width="18.85546875" style="288" customWidth="1"/>
    <col min="14872" max="14872" width="4" style="288" customWidth="1"/>
    <col min="14873" max="14873" width="1.42578125" style="288" customWidth="1"/>
    <col min="14874" max="14874" width="4" style="288" customWidth="1"/>
    <col min="14875" max="14875" width="1.7109375" style="288" customWidth="1"/>
    <col min="14876" max="14876" width="4.140625" style="288" customWidth="1"/>
    <col min="14877" max="14877" width="0.85546875" style="288" customWidth="1"/>
    <col min="14878" max="14878" width="4.140625" style="288" customWidth="1"/>
    <col min="14879" max="15113" width="8.28515625" style="288"/>
    <col min="15114" max="15114" width="15" style="288" customWidth="1"/>
    <col min="15115" max="15115" width="16.7109375" style="288" customWidth="1"/>
    <col min="15116" max="15126" width="2.28515625" style="288" customWidth="1"/>
    <col min="15127" max="15127" width="18.85546875" style="288" customWidth="1"/>
    <col min="15128" max="15128" width="4" style="288" customWidth="1"/>
    <col min="15129" max="15129" width="1.42578125" style="288" customWidth="1"/>
    <col min="15130" max="15130" width="4" style="288" customWidth="1"/>
    <col min="15131" max="15131" width="1.7109375" style="288" customWidth="1"/>
    <col min="15132" max="15132" width="4.140625" style="288" customWidth="1"/>
    <col min="15133" max="15133" width="0.85546875" style="288" customWidth="1"/>
    <col min="15134" max="15134" width="4.140625" style="288" customWidth="1"/>
    <col min="15135" max="15369" width="8.28515625" style="288"/>
    <col min="15370" max="15370" width="15" style="288" customWidth="1"/>
    <col min="15371" max="15371" width="16.7109375" style="288" customWidth="1"/>
    <col min="15372" max="15382" width="2.28515625" style="288" customWidth="1"/>
    <col min="15383" max="15383" width="18.85546875" style="288" customWidth="1"/>
    <col min="15384" max="15384" width="4" style="288" customWidth="1"/>
    <col min="15385" max="15385" width="1.42578125" style="288" customWidth="1"/>
    <col min="15386" max="15386" width="4" style="288" customWidth="1"/>
    <col min="15387" max="15387" width="1.7109375" style="288" customWidth="1"/>
    <col min="15388" max="15388" width="4.140625" style="288" customWidth="1"/>
    <col min="15389" max="15389" width="0.85546875" style="288" customWidth="1"/>
    <col min="15390" max="15390" width="4.140625" style="288" customWidth="1"/>
    <col min="15391" max="15625" width="8.28515625" style="288"/>
    <col min="15626" max="15626" width="15" style="288" customWidth="1"/>
    <col min="15627" max="15627" width="16.7109375" style="288" customWidth="1"/>
    <col min="15628" max="15638" width="2.28515625" style="288" customWidth="1"/>
    <col min="15639" max="15639" width="18.85546875" style="288" customWidth="1"/>
    <col min="15640" max="15640" width="4" style="288" customWidth="1"/>
    <col min="15641" max="15641" width="1.42578125" style="288" customWidth="1"/>
    <col min="15642" max="15642" width="4" style="288" customWidth="1"/>
    <col min="15643" max="15643" width="1.7109375" style="288" customWidth="1"/>
    <col min="15644" max="15644" width="4.140625" style="288" customWidth="1"/>
    <col min="15645" max="15645" width="0.85546875" style="288" customWidth="1"/>
    <col min="15646" max="15646" width="4.140625" style="288" customWidth="1"/>
    <col min="15647" max="15881" width="8.28515625" style="288"/>
    <col min="15882" max="15882" width="15" style="288" customWidth="1"/>
    <col min="15883" max="15883" width="16.7109375" style="288" customWidth="1"/>
    <col min="15884" max="15894" width="2.28515625" style="288" customWidth="1"/>
    <col min="15895" max="15895" width="18.85546875" style="288" customWidth="1"/>
    <col min="15896" max="15896" width="4" style="288" customWidth="1"/>
    <col min="15897" max="15897" width="1.42578125" style="288" customWidth="1"/>
    <col min="15898" max="15898" width="4" style="288" customWidth="1"/>
    <col min="15899" max="15899" width="1.7109375" style="288" customWidth="1"/>
    <col min="15900" max="15900" width="4.140625" style="288" customWidth="1"/>
    <col min="15901" max="15901" width="0.85546875" style="288" customWidth="1"/>
    <col min="15902" max="15902" width="4.140625" style="288" customWidth="1"/>
    <col min="15903" max="16137" width="8.28515625" style="288"/>
    <col min="16138" max="16138" width="15" style="288" customWidth="1"/>
    <col min="16139" max="16139" width="16.7109375" style="288" customWidth="1"/>
    <col min="16140" max="16150" width="2.28515625" style="288" customWidth="1"/>
    <col min="16151" max="16151" width="18.85546875" style="288" customWidth="1"/>
    <col min="16152" max="16152" width="4" style="288" customWidth="1"/>
    <col min="16153" max="16153" width="1.42578125" style="288" customWidth="1"/>
    <col min="16154" max="16154" width="4" style="288" customWidth="1"/>
    <col min="16155" max="16155" width="1.7109375" style="288" customWidth="1"/>
    <col min="16156" max="16156" width="4.140625" style="288" customWidth="1"/>
    <col min="16157" max="16157" width="0.85546875" style="288" customWidth="1"/>
    <col min="16158" max="16158" width="4.140625" style="288" customWidth="1"/>
    <col min="16159" max="16384" width="8.28515625" style="288"/>
  </cols>
  <sheetData>
    <row r="1" spans="1:34" s="285" customFormat="1">
      <c r="A1" s="285" t="s">
        <v>118</v>
      </c>
      <c r="E1" s="284"/>
      <c r="Q1" s="282"/>
      <c r="R1" s="282"/>
      <c r="S1" s="282"/>
      <c r="T1" s="282"/>
      <c r="U1" s="282"/>
      <c r="V1" s="282"/>
      <c r="W1" s="282"/>
      <c r="X1" s="282"/>
      <c r="Y1" s="282"/>
      <c r="Z1" s="282"/>
      <c r="AA1" s="282"/>
      <c r="AF1" s="282"/>
      <c r="AG1" s="282"/>
      <c r="AH1" s="282"/>
    </row>
    <row r="2" spans="1:34" s="285" customFormat="1">
      <c r="A2" s="281" t="s">
        <v>82</v>
      </c>
      <c r="B2" s="281"/>
      <c r="C2" s="281"/>
      <c r="D2" s="288" t="s">
        <v>366</v>
      </c>
      <c r="E2" s="284"/>
      <c r="Q2" s="282"/>
      <c r="R2" s="282"/>
      <c r="S2" s="282"/>
      <c r="T2" s="282"/>
      <c r="U2" s="282"/>
      <c r="V2" s="282"/>
      <c r="W2" s="282"/>
      <c r="X2" s="282"/>
      <c r="Y2" s="282"/>
      <c r="Z2" s="282"/>
      <c r="AA2" s="282"/>
      <c r="AF2" s="282"/>
      <c r="AG2" s="282"/>
      <c r="AH2" s="282"/>
    </row>
    <row r="3" spans="1:34" s="285" customFormat="1">
      <c r="A3" s="281"/>
      <c r="B3" s="281"/>
      <c r="C3" s="281"/>
      <c r="D3" s="288" t="s">
        <v>372</v>
      </c>
      <c r="E3" s="284"/>
      <c r="Q3" s="282"/>
      <c r="R3" s="282"/>
      <c r="S3" s="282"/>
      <c r="T3" s="282"/>
      <c r="U3" s="282"/>
      <c r="V3" s="282"/>
      <c r="W3" s="282"/>
      <c r="X3" s="282"/>
      <c r="Y3" s="282"/>
      <c r="Z3" s="282"/>
      <c r="AA3" s="282"/>
      <c r="AF3" s="282"/>
      <c r="AG3" s="282"/>
      <c r="AH3" s="282"/>
    </row>
    <row r="4" spans="1:34" s="285" customFormat="1">
      <c r="A4" s="281"/>
      <c r="B4" s="281"/>
      <c r="C4" s="281"/>
      <c r="D4" s="288" t="s">
        <v>150</v>
      </c>
      <c r="E4" s="284"/>
      <c r="Q4" s="282"/>
      <c r="R4" s="282"/>
      <c r="S4" s="282"/>
      <c r="T4" s="282"/>
      <c r="U4" s="282"/>
      <c r="V4" s="282"/>
      <c r="W4" s="282"/>
      <c r="X4" s="282"/>
      <c r="Y4" s="282"/>
      <c r="Z4" s="282"/>
      <c r="AA4" s="282"/>
      <c r="AF4" s="282"/>
      <c r="AG4" s="282"/>
      <c r="AH4" s="282"/>
    </row>
    <row r="5" spans="1:34" s="285" customFormat="1">
      <c r="A5" s="281"/>
      <c r="B5" s="281"/>
      <c r="C5" s="281"/>
      <c r="D5" s="288" t="s">
        <v>107</v>
      </c>
      <c r="E5" s="284"/>
      <c r="Q5" s="282"/>
      <c r="R5" s="282"/>
      <c r="S5" s="282"/>
      <c r="T5" s="287"/>
      <c r="U5" s="287"/>
      <c r="V5" s="287"/>
      <c r="W5" s="287"/>
      <c r="X5" s="287"/>
      <c r="Y5" s="287"/>
      <c r="Z5" s="287"/>
      <c r="AA5" s="287"/>
      <c r="AF5" s="287"/>
      <c r="AG5" s="287"/>
      <c r="AH5" s="287"/>
    </row>
    <row r="6" spans="1:34" s="285" customFormat="1">
      <c r="A6" s="281"/>
      <c r="B6" s="281"/>
      <c r="C6" s="281"/>
      <c r="D6" s="288" t="s">
        <v>152</v>
      </c>
      <c r="E6" s="284"/>
      <c r="Q6" s="282"/>
      <c r="R6" s="282"/>
      <c r="S6" s="282"/>
      <c r="T6" s="287"/>
      <c r="U6" s="287"/>
      <c r="V6" s="287"/>
      <c r="W6" s="287"/>
      <c r="X6" s="287"/>
      <c r="Y6" s="287"/>
      <c r="Z6" s="287"/>
      <c r="AA6" s="287"/>
      <c r="AF6" s="287"/>
      <c r="AG6" s="287"/>
      <c r="AH6" s="287"/>
    </row>
    <row r="7" spans="1:34" s="285" customFormat="1">
      <c r="A7" s="281"/>
      <c r="B7" s="281"/>
      <c r="C7" s="281"/>
      <c r="D7" s="288"/>
      <c r="E7" s="284"/>
      <c r="Q7" s="282"/>
      <c r="R7" s="282"/>
      <c r="S7" s="282"/>
      <c r="T7" s="287"/>
      <c r="U7" s="287"/>
      <c r="V7" s="287"/>
      <c r="W7" s="287"/>
      <c r="X7" s="287"/>
      <c r="Y7" s="287"/>
      <c r="Z7" s="287"/>
      <c r="AA7" s="287"/>
      <c r="AF7" s="287"/>
      <c r="AG7" s="287"/>
      <c r="AH7" s="287"/>
    </row>
    <row r="8" spans="1:34" s="285" customFormat="1">
      <c r="A8" s="281"/>
      <c r="B8" s="281"/>
      <c r="C8" s="281"/>
      <c r="D8" s="288"/>
      <c r="E8" s="284"/>
      <c r="Q8" s="282"/>
      <c r="R8" s="282"/>
      <c r="S8" s="282"/>
      <c r="T8" s="287"/>
      <c r="U8" s="287"/>
      <c r="V8" s="287"/>
      <c r="W8" s="287"/>
      <c r="X8" s="287"/>
      <c r="Y8" s="287"/>
      <c r="Z8" s="287"/>
      <c r="AA8" s="287"/>
      <c r="AF8" s="287"/>
      <c r="AG8" s="287"/>
      <c r="AH8" s="287"/>
    </row>
    <row r="9" spans="1:34" s="285" customFormat="1">
      <c r="A9" s="281" t="s">
        <v>3</v>
      </c>
      <c r="B9" s="281"/>
      <c r="C9" s="281"/>
      <c r="D9" s="289">
        <f>Spielplan!C23</f>
        <v>43849</v>
      </c>
      <c r="E9" s="284"/>
      <c r="Q9" s="282"/>
      <c r="R9" s="282"/>
      <c r="S9" s="282"/>
      <c r="T9" s="282"/>
      <c r="U9" s="282"/>
      <c r="V9" s="282"/>
      <c r="W9" s="282"/>
      <c r="X9" s="282"/>
      <c r="Y9" s="282"/>
      <c r="Z9" s="282"/>
      <c r="AA9" s="282"/>
      <c r="AF9" s="282"/>
      <c r="AG9" s="282"/>
      <c r="AH9" s="282"/>
    </row>
    <row r="10" spans="1:34" s="285" customFormat="1">
      <c r="A10" s="281" t="s">
        <v>4</v>
      </c>
      <c r="B10" s="281"/>
      <c r="C10" s="281"/>
      <c r="D10" s="290" t="str">
        <f>Spielplan!G23</f>
        <v>Knittlingen (TSV Kleinvillars)</v>
      </c>
      <c r="E10" s="284"/>
      <c r="Q10" s="282"/>
      <c r="R10" s="282"/>
      <c r="S10" s="282"/>
      <c r="T10" s="282"/>
      <c r="U10" s="282"/>
      <c r="V10" s="282"/>
      <c r="W10" s="282"/>
      <c r="X10" s="282"/>
      <c r="Y10" s="282"/>
      <c r="Z10" s="282"/>
      <c r="AA10" s="282"/>
      <c r="AF10" s="282"/>
      <c r="AG10" s="282"/>
      <c r="AH10" s="282"/>
    </row>
    <row r="11" spans="1:34" s="285" customFormat="1">
      <c r="A11" s="281" t="s">
        <v>6</v>
      </c>
      <c r="B11" s="281"/>
      <c r="C11" s="281"/>
      <c r="D11" s="290"/>
      <c r="Q11" s="282"/>
      <c r="R11" s="282"/>
      <c r="S11" s="282"/>
      <c r="T11" s="282"/>
      <c r="U11" s="282"/>
      <c r="V11" s="282"/>
      <c r="W11" s="282"/>
      <c r="X11" s="282"/>
      <c r="Y11" s="282"/>
      <c r="Z11" s="282"/>
      <c r="AA11" s="282"/>
      <c r="AC11" s="291"/>
      <c r="AF11" s="282"/>
      <c r="AG11" s="282"/>
      <c r="AH11" s="282"/>
    </row>
    <row r="12" spans="1:34" s="285" customFormat="1">
      <c r="A12" s="281" t="s">
        <v>79</v>
      </c>
      <c r="B12" s="281"/>
      <c r="C12" s="281"/>
      <c r="D12" s="292">
        <f>Spielplan!E23</f>
        <v>0.41666666666666669</v>
      </c>
      <c r="E12" s="284"/>
      <c r="Q12" s="282"/>
      <c r="R12" s="282"/>
      <c r="S12" s="282"/>
      <c r="T12" s="282"/>
      <c r="U12" s="282"/>
      <c r="V12" s="282"/>
      <c r="W12" s="282"/>
      <c r="X12" s="282"/>
      <c r="Y12" s="282"/>
      <c r="Z12" s="282"/>
      <c r="AA12" s="282"/>
      <c r="AC12" s="293"/>
      <c r="AF12" s="282"/>
      <c r="AG12" s="282"/>
      <c r="AH12" s="282"/>
    </row>
    <row r="13" spans="1:34" s="285" customFormat="1">
      <c r="A13" s="281" t="s">
        <v>5</v>
      </c>
      <c r="B13" s="281"/>
      <c r="C13" s="281"/>
      <c r="D13" s="285" t="s">
        <v>102</v>
      </c>
      <c r="E13" s="284"/>
      <c r="Q13" s="282"/>
      <c r="R13" s="282"/>
      <c r="S13" s="282"/>
      <c r="T13" s="282"/>
      <c r="U13" s="282"/>
      <c r="V13" s="282"/>
      <c r="W13" s="282"/>
      <c r="X13" s="282"/>
      <c r="Y13" s="282"/>
      <c r="Z13" s="282"/>
      <c r="AA13" s="282"/>
      <c r="AF13" s="282"/>
      <c r="AG13" s="282"/>
      <c r="AH13" s="282"/>
    </row>
    <row r="14" spans="1:34" s="285" customFormat="1">
      <c r="A14" s="281" t="s">
        <v>88</v>
      </c>
      <c r="B14" s="281"/>
      <c r="C14" s="281"/>
      <c r="E14" s="284"/>
      <c r="Q14" s="282"/>
      <c r="R14" s="282"/>
      <c r="S14" s="282"/>
      <c r="T14" s="282"/>
      <c r="U14" s="282"/>
      <c r="V14" s="282"/>
      <c r="W14" s="282"/>
      <c r="X14" s="282"/>
      <c r="Y14" s="282"/>
      <c r="Z14" s="282"/>
      <c r="AA14" s="282"/>
      <c r="AF14" s="282"/>
      <c r="AG14" s="282"/>
      <c r="AH14" s="282"/>
    </row>
    <row r="15" spans="1:34" s="290" customFormat="1">
      <c r="A15" s="294"/>
      <c r="B15" s="294"/>
      <c r="C15" s="294"/>
      <c r="D15" s="282"/>
      <c r="E15" s="284"/>
      <c r="F15" s="282"/>
      <c r="G15" s="282"/>
      <c r="H15" s="282"/>
      <c r="I15" s="282"/>
      <c r="J15" s="282"/>
      <c r="K15" s="282"/>
      <c r="L15" s="282"/>
      <c r="M15" s="282"/>
      <c r="N15" s="282"/>
      <c r="O15" s="282"/>
      <c r="P15" s="282"/>
      <c r="Q15" s="282"/>
      <c r="R15" s="282"/>
      <c r="S15" s="282"/>
      <c r="T15" s="287"/>
      <c r="U15" s="287"/>
      <c r="V15" s="287"/>
      <c r="W15" s="287"/>
      <c r="X15" s="287"/>
      <c r="Y15" s="287"/>
      <c r="Z15" s="287"/>
      <c r="AA15" s="287"/>
      <c r="AF15" s="287"/>
      <c r="AG15" s="287"/>
      <c r="AH15" s="287"/>
    </row>
    <row r="16" spans="1:34" s="290" customFormat="1">
      <c r="A16" s="295" t="s">
        <v>397</v>
      </c>
      <c r="B16" s="295" t="s">
        <v>398</v>
      </c>
      <c r="C16" s="295" t="s">
        <v>80</v>
      </c>
      <c r="D16" s="282" t="s">
        <v>8</v>
      </c>
      <c r="E16" s="284"/>
      <c r="F16" s="285" t="s">
        <v>9</v>
      </c>
      <c r="G16" s="282"/>
      <c r="H16" s="282"/>
      <c r="I16" s="282"/>
      <c r="J16" s="282"/>
      <c r="K16" s="282"/>
      <c r="L16" s="282"/>
      <c r="M16" s="282"/>
      <c r="N16" s="282"/>
      <c r="O16" s="282"/>
      <c r="P16" s="282" t="s">
        <v>10</v>
      </c>
      <c r="Q16" s="287"/>
      <c r="R16" s="282" t="s">
        <v>99</v>
      </c>
      <c r="S16" s="282"/>
      <c r="T16" s="287"/>
      <c r="U16" s="282"/>
      <c r="V16" s="282" t="s">
        <v>100</v>
      </c>
      <c r="W16" s="282"/>
      <c r="X16" s="282" t="s">
        <v>401</v>
      </c>
      <c r="Y16" s="282" t="s">
        <v>402</v>
      </c>
      <c r="Z16" s="282" t="s">
        <v>403</v>
      </c>
      <c r="AA16" s="282" t="s">
        <v>404</v>
      </c>
      <c r="AB16" s="282"/>
      <c r="AD16" s="313">
        <v>1.7361111111111112E-2</v>
      </c>
      <c r="AF16" s="282"/>
      <c r="AG16" s="282" t="s">
        <v>1</v>
      </c>
      <c r="AH16" s="282"/>
    </row>
    <row r="17" spans="1:34" s="290" customFormat="1">
      <c r="A17" s="294"/>
      <c r="B17" s="294"/>
      <c r="C17" s="294"/>
      <c r="D17" s="282"/>
      <c r="E17" s="284"/>
      <c r="F17" s="282"/>
      <c r="G17" s="282"/>
      <c r="H17" s="282"/>
      <c r="I17" s="282"/>
      <c r="J17" s="282"/>
      <c r="K17" s="282"/>
      <c r="L17" s="282"/>
      <c r="M17" s="282"/>
      <c r="N17" s="282"/>
      <c r="O17" s="282"/>
      <c r="P17" s="282"/>
      <c r="Q17" s="282"/>
      <c r="R17" s="282"/>
      <c r="S17" s="282"/>
      <c r="T17" s="282"/>
      <c r="U17" s="282"/>
      <c r="V17" s="282"/>
      <c r="W17" s="282"/>
      <c r="X17" s="282"/>
      <c r="Y17" s="282"/>
      <c r="Z17" s="282"/>
      <c r="AA17" s="282"/>
      <c r="AF17" s="282"/>
      <c r="AG17" s="282"/>
      <c r="AH17" s="282"/>
    </row>
    <row r="18" spans="1:34">
      <c r="A18" s="317">
        <f>'Hoffnungsrunde '!A39+1</f>
        <v>86</v>
      </c>
      <c r="B18" s="287">
        <v>1</v>
      </c>
      <c r="C18" s="287">
        <v>1</v>
      </c>
      <c r="D18" s="293" t="str">
        <f>$D$2</f>
        <v>TV Unterhaugstett 1</v>
      </c>
      <c r="E18" s="297" t="s">
        <v>112</v>
      </c>
      <c r="F18" s="484" t="str">
        <f>$D$3</f>
        <v>TV Stammheim 2</v>
      </c>
      <c r="G18" s="484"/>
      <c r="H18" s="484"/>
      <c r="I18" s="484"/>
      <c r="J18" s="484"/>
      <c r="K18" s="484"/>
      <c r="L18" s="484"/>
      <c r="M18" s="484"/>
      <c r="N18" s="484"/>
      <c r="O18" s="293"/>
      <c r="P18" s="293" t="str">
        <f>$D$6</f>
        <v>TSV Gärtringen</v>
      </c>
      <c r="Q18" s="299"/>
      <c r="R18" s="287" t="s">
        <v>2</v>
      </c>
      <c r="S18" s="299"/>
      <c r="U18" s="299"/>
      <c r="V18" s="287" t="s">
        <v>2</v>
      </c>
      <c r="W18" s="299"/>
      <c r="X18" s="287" t="str">
        <f>IF(S18="","",IF(Q18&gt;S18,1,0))</f>
        <v/>
      </c>
      <c r="Y18" s="287" t="str">
        <f>IF(W18="","",IF(U18&gt;W18,1,0))</f>
        <v/>
      </c>
      <c r="Z18" s="287" t="str">
        <f>IF(S18="","",IF(Q18&lt;S18,1,0))</f>
        <v/>
      </c>
      <c r="AA18" s="287" t="str">
        <f>IF(W18="","",IF(U18&lt;W18,1,0))</f>
        <v/>
      </c>
      <c r="AC18" s="300">
        <f>$D$9</f>
        <v>43849</v>
      </c>
      <c r="AD18" s="301">
        <f>$D$12</f>
        <v>0.41666666666666669</v>
      </c>
      <c r="AE18" s="288" t="str">
        <f>$D$10</f>
        <v>Knittlingen (TSV Kleinvillars)</v>
      </c>
      <c r="AF18" s="287">
        <f>IF(AA18="",0,X18+Y18)</f>
        <v>0</v>
      </c>
      <c r="AG18" s="287" t="s">
        <v>2</v>
      </c>
      <c r="AH18" s="287">
        <f>IF(AA18="",0,Z18+AA18)</f>
        <v>0</v>
      </c>
    </row>
    <row r="19" spans="1:34">
      <c r="A19" s="317">
        <f>A18+1</f>
        <v>87</v>
      </c>
      <c r="B19" s="287">
        <v>2</v>
      </c>
      <c r="C19" s="287">
        <v>1</v>
      </c>
      <c r="D19" s="293" t="str">
        <f>$D$4</f>
        <v>TV Vaihingen/Enz</v>
      </c>
      <c r="E19" s="297" t="s">
        <v>112</v>
      </c>
      <c r="F19" s="484" t="str">
        <f>$D$5</f>
        <v>TSV Kleinvillars</v>
      </c>
      <c r="G19" s="484"/>
      <c r="H19" s="484"/>
      <c r="I19" s="484"/>
      <c r="J19" s="484"/>
      <c r="K19" s="484"/>
      <c r="L19" s="484"/>
      <c r="M19" s="484"/>
      <c r="N19" s="484"/>
      <c r="O19" s="293"/>
      <c r="P19" s="293" t="str">
        <f>$D$3</f>
        <v>TV Stammheim 2</v>
      </c>
      <c r="Q19" s="299"/>
      <c r="R19" s="287" t="s">
        <v>2</v>
      </c>
      <c r="S19" s="299"/>
      <c r="U19" s="299"/>
      <c r="V19" s="287" t="s">
        <v>2</v>
      </c>
      <c r="W19" s="299"/>
      <c r="X19" s="287" t="str">
        <f t="shared" ref="X19:X31" si="0">IF(S19="","",IF(Q19&gt;S19,1,0))</f>
        <v/>
      </c>
      <c r="Y19" s="287" t="str">
        <f t="shared" ref="Y19:Y31" si="1">IF(W19="","",IF(U19&gt;W19,1,0))</f>
        <v/>
      </c>
      <c r="Z19" s="287" t="str">
        <f t="shared" ref="Z19:Z31" si="2">IF(S19="","",IF(Q19&lt;S19,1,0))</f>
        <v/>
      </c>
      <c r="AA19" s="287" t="str">
        <f t="shared" ref="AA19:AA31" si="3">IF(W19="","",IF(U19&lt;W19,1,0))</f>
        <v/>
      </c>
      <c r="AC19" s="300">
        <f>$D$9</f>
        <v>43849</v>
      </c>
      <c r="AD19" s="301">
        <f>AD18+$AD$16</f>
        <v>0.43402777777777779</v>
      </c>
      <c r="AE19" s="288" t="str">
        <f>$D$10</f>
        <v>Knittlingen (TSV Kleinvillars)</v>
      </c>
      <c r="AF19" s="287">
        <f>IF(AA19="",0,X19+Y19)</f>
        <v>0</v>
      </c>
      <c r="AG19" s="287" t="s">
        <v>2</v>
      </c>
      <c r="AH19" s="287">
        <f>IF(AA19="",0,Z19+AA19)</f>
        <v>0</v>
      </c>
    </row>
    <row r="20" spans="1:34">
      <c r="A20" s="287"/>
      <c r="B20" s="287"/>
      <c r="C20" s="287"/>
      <c r="D20" s="293"/>
      <c r="F20" s="293"/>
      <c r="G20" s="293"/>
      <c r="H20" s="293"/>
      <c r="I20" s="293"/>
      <c r="J20" s="293"/>
      <c r="K20" s="293"/>
      <c r="L20" s="293"/>
      <c r="M20" s="293"/>
      <c r="N20" s="293"/>
      <c r="O20" s="293"/>
      <c r="P20" s="293"/>
      <c r="X20" s="287" t="str">
        <f t="shared" si="0"/>
        <v/>
      </c>
      <c r="Y20" s="287" t="str">
        <f t="shared" si="1"/>
        <v/>
      </c>
      <c r="Z20" s="287" t="str">
        <f t="shared" si="2"/>
        <v/>
      </c>
      <c r="AA20" s="287" t="str">
        <f t="shared" si="3"/>
        <v/>
      </c>
    </row>
    <row r="21" spans="1:34">
      <c r="A21" s="317">
        <f>A19+1</f>
        <v>88</v>
      </c>
      <c r="B21" s="287">
        <v>3</v>
      </c>
      <c r="C21" s="287">
        <v>1</v>
      </c>
      <c r="D21" s="293" t="str">
        <f>$D$2</f>
        <v>TV Unterhaugstett 1</v>
      </c>
      <c r="E21" s="297" t="s">
        <v>112</v>
      </c>
      <c r="F21" s="484" t="str">
        <f>$D$6</f>
        <v>TSV Gärtringen</v>
      </c>
      <c r="G21" s="484"/>
      <c r="H21" s="484"/>
      <c r="I21" s="484"/>
      <c r="J21" s="484"/>
      <c r="K21" s="484"/>
      <c r="L21" s="484"/>
      <c r="M21" s="484"/>
      <c r="N21" s="484"/>
      <c r="O21" s="293"/>
      <c r="P21" s="293" t="str">
        <f>$D$5</f>
        <v>TSV Kleinvillars</v>
      </c>
      <c r="Q21" s="299"/>
      <c r="R21" s="287" t="s">
        <v>2</v>
      </c>
      <c r="S21" s="299"/>
      <c r="U21" s="299"/>
      <c r="V21" s="287" t="s">
        <v>2</v>
      </c>
      <c r="W21" s="299"/>
      <c r="X21" s="287" t="str">
        <f t="shared" si="0"/>
        <v/>
      </c>
      <c r="Y21" s="287" t="str">
        <f t="shared" si="1"/>
        <v/>
      </c>
      <c r="Z21" s="287" t="str">
        <f t="shared" si="2"/>
        <v/>
      </c>
      <c r="AA21" s="287" t="str">
        <f t="shared" si="3"/>
        <v/>
      </c>
      <c r="AC21" s="300">
        <f>$D$9</f>
        <v>43849</v>
      </c>
      <c r="AD21" s="301">
        <f>AD19+$AD$16</f>
        <v>0.4513888888888889</v>
      </c>
      <c r="AE21" s="288" t="str">
        <f>$D$10</f>
        <v>Knittlingen (TSV Kleinvillars)</v>
      </c>
      <c r="AF21" s="287">
        <f>IF(AA21="",0,X21+Y21)</f>
        <v>0</v>
      </c>
      <c r="AG21" s="287" t="s">
        <v>2</v>
      </c>
      <c r="AH21" s="287">
        <f>IF(AA21="",0,Z21+AA21)</f>
        <v>0</v>
      </c>
    </row>
    <row r="22" spans="1:34">
      <c r="A22" s="317">
        <f t="shared" ref="A22" si="4">A21+1</f>
        <v>89</v>
      </c>
      <c r="B22" s="287">
        <v>4</v>
      </c>
      <c r="C22" s="287">
        <v>1</v>
      </c>
      <c r="D22" s="293" t="str">
        <f>$D$3</f>
        <v>TV Stammheim 2</v>
      </c>
      <c r="E22" s="297" t="s">
        <v>112</v>
      </c>
      <c r="F22" s="484" t="str">
        <f>$D$4</f>
        <v>TV Vaihingen/Enz</v>
      </c>
      <c r="G22" s="484"/>
      <c r="H22" s="484"/>
      <c r="I22" s="484"/>
      <c r="J22" s="484"/>
      <c r="K22" s="484"/>
      <c r="L22" s="484"/>
      <c r="M22" s="484"/>
      <c r="N22" s="484"/>
      <c r="O22" s="293"/>
      <c r="P22" s="293" t="str">
        <f>$D$2</f>
        <v>TV Unterhaugstett 1</v>
      </c>
      <c r="Q22" s="299"/>
      <c r="R22" s="287" t="s">
        <v>2</v>
      </c>
      <c r="S22" s="299"/>
      <c r="U22" s="299"/>
      <c r="V22" s="287" t="s">
        <v>2</v>
      </c>
      <c r="W22" s="299"/>
      <c r="X22" s="287" t="str">
        <f t="shared" si="0"/>
        <v/>
      </c>
      <c r="Y22" s="287" t="str">
        <f t="shared" si="1"/>
        <v/>
      </c>
      <c r="Z22" s="287" t="str">
        <f t="shared" si="2"/>
        <v/>
      </c>
      <c r="AA22" s="287" t="str">
        <f t="shared" si="3"/>
        <v/>
      </c>
      <c r="AC22" s="300">
        <f>$D$9</f>
        <v>43849</v>
      </c>
      <c r="AD22" s="301">
        <f>AD21+$AD$16</f>
        <v>0.46875</v>
      </c>
      <c r="AE22" s="288" t="str">
        <f>$D$10</f>
        <v>Knittlingen (TSV Kleinvillars)</v>
      </c>
      <c r="AF22" s="287">
        <f>IF(AA22="",0,X22+Y22)</f>
        <v>0</v>
      </c>
      <c r="AG22" s="287" t="s">
        <v>2</v>
      </c>
      <c r="AH22" s="287">
        <f>IF(AA22="",0,Z22+AA22)</f>
        <v>0</v>
      </c>
    </row>
    <row r="23" spans="1:34">
      <c r="A23" s="287"/>
      <c r="D23" s="293"/>
      <c r="F23" s="293"/>
      <c r="G23" s="293"/>
      <c r="H23" s="293"/>
      <c r="I23" s="293"/>
      <c r="J23" s="293"/>
      <c r="K23" s="293"/>
      <c r="L23" s="293"/>
      <c r="M23" s="293"/>
      <c r="N23" s="293"/>
      <c r="O23" s="293"/>
      <c r="P23" s="293"/>
      <c r="X23" s="287" t="str">
        <f t="shared" si="0"/>
        <v/>
      </c>
      <c r="Y23" s="287" t="str">
        <f t="shared" si="1"/>
        <v/>
      </c>
      <c r="Z23" s="287" t="str">
        <f t="shared" si="2"/>
        <v/>
      </c>
      <c r="AA23" s="287" t="str">
        <f t="shared" si="3"/>
        <v/>
      </c>
    </row>
    <row r="24" spans="1:34">
      <c r="A24" s="317">
        <f t="shared" ref="A24" si="5">A22+1</f>
        <v>90</v>
      </c>
      <c r="B24" s="287">
        <v>5</v>
      </c>
      <c r="C24" s="287">
        <v>1</v>
      </c>
      <c r="D24" s="293" t="str">
        <f>$D$5</f>
        <v>TSV Kleinvillars</v>
      </c>
      <c r="E24" s="297" t="s">
        <v>112</v>
      </c>
      <c r="F24" s="484" t="str">
        <f>$D$6</f>
        <v>TSV Gärtringen</v>
      </c>
      <c r="G24" s="484"/>
      <c r="H24" s="484"/>
      <c r="I24" s="484"/>
      <c r="J24" s="484"/>
      <c r="K24" s="484"/>
      <c r="L24" s="484"/>
      <c r="M24" s="484"/>
      <c r="N24" s="484"/>
      <c r="O24" s="293"/>
      <c r="P24" s="293" t="str">
        <f>$D$4</f>
        <v>TV Vaihingen/Enz</v>
      </c>
      <c r="Q24" s="299"/>
      <c r="R24" s="287" t="s">
        <v>2</v>
      </c>
      <c r="S24" s="299"/>
      <c r="U24" s="299"/>
      <c r="V24" s="287" t="s">
        <v>2</v>
      </c>
      <c r="W24" s="299"/>
      <c r="X24" s="287" t="str">
        <f t="shared" si="0"/>
        <v/>
      </c>
      <c r="Y24" s="287" t="str">
        <f t="shared" si="1"/>
        <v/>
      </c>
      <c r="Z24" s="287" t="str">
        <f t="shared" si="2"/>
        <v/>
      </c>
      <c r="AA24" s="287" t="str">
        <f t="shared" si="3"/>
        <v/>
      </c>
      <c r="AC24" s="300">
        <f>$D$9</f>
        <v>43849</v>
      </c>
      <c r="AD24" s="301">
        <f>AD22+$AD$16</f>
        <v>0.4861111111111111</v>
      </c>
      <c r="AE24" s="288" t="str">
        <f>$D$10</f>
        <v>Knittlingen (TSV Kleinvillars)</v>
      </c>
      <c r="AF24" s="287">
        <f>IF(AA24="",0,X24+Y24)</f>
        <v>0</v>
      </c>
      <c r="AG24" s="287" t="s">
        <v>2</v>
      </c>
      <c r="AH24" s="287">
        <f>IF(AA24="",0,Z24+AA24)</f>
        <v>0</v>
      </c>
    </row>
    <row r="25" spans="1:34">
      <c r="A25" s="317">
        <f t="shared" ref="A25" si="6">A24+1</f>
        <v>91</v>
      </c>
      <c r="B25" s="287">
        <v>6</v>
      </c>
      <c r="C25" s="287">
        <v>1</v>
      </c>
      <c r="D25" s="293" t="str">
        <f>$D$2</f>
        <v>TV Unterhaugstett 1</v>
      </c>
      <c r="E25" s="297" t="s">
        <v>112</v>
      </c>
      <c r="F25" s="484" t="str">
        <f>$D$4</f>
        <v>TV Vaihingen/Enz</v>
      </c>
      <c r="G25" s="484"/>
      <c r="H25" s="484"/>
      <c r="I25" s="484"/>
      <c r="J25" s="484"/>
      <c r="K25" s="484"/>
      <c r="L25" s="484"/>
      <c r="M25" s="484"/>
      <c r="N25" s="484"/>
      <c r="O25" s="293"/>
      <c r="P25" s="293" t="str">
        <f>$D$6</f>
        <v>TSV Gärtringen</v>
      </c>
      <c r="Q25" s="299"/>
      <c r="R25" s="287" t="s">
        <v>2</v>
      </c>
      <c r="S25" s="299"/>
      <c r="U25" s="299"/>
      <c r="V25" s="287" t="s">
        <v>2</v>
      </c>
      <c r="W25" s="299"/>
      <c r="X25" s="287" t="str">
        <f t="shared" si="0"/>
        <v/>
      </c>
      <c r="Y25" s="287" t="str">
        <f t="shared" si="1"/>
        <v/>
      </c>
      <c r="Z25" s="287" t="str">
        <f t="shared" si="2"/>
        <v/>
      </c>
      <c r="AA25" s="287" t="str">
        <f t="shared" si="3"/>
        <v/>
      </c>
      <c r="AC25" s="300">
        <f>$D$9</f>
        <v>43849</v>
      </c>
      <c r="AD25" s="301">
        <f>AD24+$AD$16</f>
        <v>0.50347222222222221</v>
      </c>
      <c r="AE25" s="288" t="str">
        <f>$D$10</f>
        <v>Knittlingen (TSV Kleinvillars)</v>
      </c>
      <c r="AF25" s="287">
        <f>IF(AA25="",0,X25+Y25)</f>
        <v>0</v>
      </c>
      <c r="AG25" s="287" t="s">
        <v>2</v>
      </c>
      <c r="AH25" s="287">
        <f>IF(AA25="",0,Z25+AA25)</f>
        <v>0</v>
      </c>
    </row>
    <row r="26" spans="1:34">
      <c r="A26" s="287"/>
      <c r="F26" s="293"/>
      <c r="G26" s="293"/>
      <c r="H26" s="293"/>
      <c r="I26" s="293"/>
      <c r="J26" s="293"/>
      <c r="K26" s="293"/>
      <c r="L26" s="293"/>
      <c r="M26" s="293"/>
      <c r="N26" s="293"/>
      <c r="X26" s="287" t="str">
        <f t="shared" si="0"/>
        <v/>
      </c>
      <c r="Y26" s="287" t="str">
        <f t="shared" si="1"/>
        <v/>
      </c>
      <c r="Z26" s="287" t="str">
        <f t="shared" si="2"/>
        <v/>
      </c>
      <c r="AA26" s="287" t="str">
        <f t="shared" si="3"/>
        <v/>
      </c>
    </row>
    <row r="27" spans="1:34">
      <c r="A27" s="317">
        <f t="shared" ref="A27" si="7">A25+1</f>
        <v>92</v>
      </c>
      <c r="B27" s="287">
        <v>7</v>
      </c>
      <c r="C27" s="287">
        <v>1</v>
      </c>
      <c r="D27" s="293" t="str">
        <f>$D$3</f>
        <v>TV Stammheim 2</v>
      </c>
      <c r="E27" s="297" t="s">
        <v>112</v>
      </c>
      <c r="F27" s="484" t="str">
        <f>$D$5</f>
        <v>TSV Kleinvillars</v>
      </c>
      <c r="G27" s="484"/>
      <c r="H27" s="484"/>
      <c r="I27" s="484"/>
      <c r="J27" s="484"/>
      <c r="K27" s="484"/>
      <c r="L27" s="484"/>
      <c r="M27" s="484"/>
      <c r="N27" s="484"/>
      <c r="O27" s="293"/>
      <c r="P27" s="293" t="str">
        <f>$D$2</f>
        <v>TV Unterhaugstett 1</v>
      </c>
      <c r="Q27" s="299"/>
      <c r="R27" s="287" t="s">
        <v>2</v>
      </c>
      <c r="S27" s="299"/>
      <c r="T27" s="282"/>
      <c r="U27" s="299"/>
      <c r="V27" s="287" t="s">
        <v>2</v>
      </c>
      <c r="W27" s="299"/>
      <c r="X27" s="287" t="str">
        <f t="shared" si="0"/>
        <v/>
      </c>
      <c r="Y27" s="287" t="str">
        <f t="shared" si="1"/>
        <v/>
      </c>
      <c r="Z27" s="287" t="str">
        <f t="shared" si="2"/>
        <v/>
      </c>
      <c r="AA27" s="287" t="str">
        <f t="shared" si="3"/>
        <v/>
      </c>
      <c r="AC27" s="300">
        <f>$D$9</f>
        <v>43849</v>
      </c>
      <c r="AD27" s="301">
        <f>AD25+$AD$16</f>
        <v>0.52083333333333337</v>
      </c>
      <c r="AE27" s="288" t="str">
        <f>$D$10</f>
        <v>Knittlingen (TSV Kleinvillars)</v>
      </c>
      <c r="AF27" s="287">
        <f>IF(AA27="",0,X27+Y27)</f>
        <v>0</v>
      </c>
      <c r="AG27" s="287" t="s">
        <v>2</v>
      </c>
      <c r="AH27" s="287">
        <f>IF(AA27="",0,Z27+AA27)</f>
        <v>0</v>
      </c>
    </row>
    <row r="28" spans="1:34">
      <c r="A28" s="317">
        <f t="shared" ref="A28" si="8">A27+1</f>
        <v>93</v>
      </c>
      <c r="B28" s="287">
        <v>8</v>
      </c>
      <c r="C28" s="287">
        <v>1</v>
      </c>
      <c r="D28" s="293" t="str">
        <f>$D$6</f>
        <v>TSV Gärtringen</v>
      </c>
      <c r="E28" s="297" t="s">
        <v>112</v>
      </c>
      <c r="F28" s="484" t="str">
        <f>$D$4</f>
        <v>TV Vaihingen/Enz</v>
      </c>
      <c r="G28" s="484"/>
      <c r="H28" s="484"/>
      <c r="I28" s="484"/>
      <c r="J28" s="484"/>
      <c r="K28" s="484"/>
      <c r="L28" s="484"/>
      <c r="M28" s="484"/>
      <c r="N28" s="484"/>
      <c r="O28" s="293"/>
      <c r="P28" s="293" t="str">
        <f>$D$3</f>
        <v>TV Stammheim 2</v>
      </c>
      <c r="Q28" s="299"/>
      <c r="R28" s="287" t="s">
        <v>2</v>
      </c>
      <c r="S28" s="299"/>
      <c r="U28" s="299"/>
      <c r="V28" s="287" t="s">
        <v>2</v>
      </c>
      <c r="W28" s="299"/>
      <c r="X28" s="287" t="str">
        <f t="shared" si="0"/>
        <v/>
      </c>
      <c r="Y28" s="287" t="str">
        <f t="shared" si="1"/>
        <v/>
      </c>
      <c r="Z28" s="287" t="str">
        <f t="shared" si="2"/>
        <v/>
      </c>
      <c r="AA28" s="287" t="str">
        <f t="shared" si="3"/>
        <v/>
      </c>
      <c r="AC28" s="300">
        <f>$D$9</f>
        <v>43849</v>
      </c>
      <c r="AD28" s="301">
        <f>AD27+$AD$16</f>
        <v>0.53819444444444453</v>
      </c>
      <c r="AE28" s="288" t="str">
        <f>$D$10</f>
        <v>Knittlingen (TSV Kleinvillars)</v>
      </c>
      <c r="AF28" s="287">
        <f>IF(AA28="",0,X28+Y28)</f>
        <v>0</v>
      </c>
      <c r="AG28" s="287" t="s">
        <v>2</v>
      </c>
      <c r="AH28" s="287">
        <f>IF(AA28="",0,Z28+AA28)</f>
        <v>0</v>
      </c>
    </row>
    <row r="29" spans="1:34">
      <c r="A29" s="287"/>
      <c r="B29" s="287"/>
      <c r="C29" s="287"/>
      <c r="D29" s="293"/>
      <c r="F29" s="293"/>
      <c r="G29" s="293"/>
      <c r="H29" s="293"/>
      <c r="I29" s="293"/>
      <c r="J29" s="293"/>
      <c r="K29" s="293"/>
      <c r="L29" s="293"/>
      <c r="M29" s="293"/>
      <c r="N29" s="293"/>
      <c r="O29" s="293"/>
      <c r="P29" s="293"/>
      <c r="X29" s="287" t="str">
        <f t="shared" si="0"/>
        <v/>
      </c>
      <c r="Y29" s="287" t="str">
        <f t="shared" si="1"/>
        <v/>
      </c>
      <c r="Z29" s="287" t="str">
        <f t="shared" si="2"/>
        <v/>
      </c>
      <c r="AA29" s="287" t="str">
        <f t="shared" si="3"/>
        <v/>
      </c>
    </row>
    <row r="30" spans="1:34">
      <c r="A30" s="317">
        <f t="shared" ref="A30" si="9">A28+1</f>
        <v>94</v>
      </c>
      <c r="B30" s="287">
        <v>9</v>
      </c>
      <c r="C30" s="287">
        <v>1</v>
      </c>
      <c r="D30" s="293" t="str">
        <f>$D$2</f>
        <v>TV Unterhaugstett 1</v>
      </c>
      <c r="E30" s="297" t="s">
        <v>112</v>
      </c>
      <c r="F30" s="484" t="str">
        <f>$D$5</f>
        <v>TSV Kleinvillars</v>
      </c>
      <c r="G30" s="484"/>
      <c r="H30" s="484"/>
      <c r="I30" s="484"/>
      <c r="J30" s="484"/>
      <c r="K30" s="484"/>
      <c r="L30" s="484"/>
      <c r="M30" s="484"/>
      <c r="N30" s="484"/>
      <c r="O30" s="293"/>
      <c r="P30" s="293" t="str">
        <f>$D$4</f>
        <v>TV Vaihingen/Enz</v>
      </c>
      <c r="Q30" s="299"/>
      <c r="R30" s="287" t="s">
        <v>2</v>
      </c>
      <c r="S30" s="299"/>
      <c r="U30" s="299"/>
      <c r="V30" s="287" t="s">
        <v>2</v>
      </c>
      <c r="W30" s="299"/>
      <c r="X30" s="287" t="str">
        <f t="shared" si="0"/>
        <v/>
      </c>
      <c r="Y30" s="287" t="str">
        <f t="shared" si="1"/>
        <v/>
      </c>
      <c r="Z30" s="287" t="str">
        <f t="shared" si="2"/>
        <v/>
      </c>
      <c r="AA30" s="287" t="str">
        <f t="shared" si="3"/>
        <v/>
      </c>
      <c r="AC30" s="300">
        <f>$D$9</f>
        <v>43849</v>
      </c>
      <c r="AD30" s="301">
        <f>AD28+$AD$16</f>
        <v>0.55555555555555569</v>
      </c>
      <c r="AE30" s="288" t="str">
        <f>$D$10</f>
        <v>Knittlingen (TSV Kleinvillars)</v>
      </c>
      <c r="AF30" s="287">
        <f>IF(AA30="",0,X30+Y30)</f>
        <v>0</v>
      </c>
      <c r="AG30" s="287" t="s">
        <v>2</v>
      </c>
      <c r="AH30" s="287">
        <f>IF(AA30="",0,Z30+AA30)</f>
        <v>0</v>
      </c>
    </row>
    <row r="31" spans="1:34" s="287" customFormat="1">
      <c r="A31" s="317">
        <f t="shared" ref="A31" si="10">A30+1</f>
        <v>95</v>
      </c>
      <c r="B31" s="287">
        <v>10</v>
      </c>
      <c r="C31" s="287">
        <v>1</v>
      </c>
      <c r="D31" s="293" t="str">
        <f>$D$3</f>
        <v>TV Stammheim 2</v>
      </c>
      <c r="E31" s="297" t="s">
        <v>112</v>
      </c>
      <c r="F31" s="484" t="str">
        <f>$D$6</f>
        <v>TSV Gärtringen</v>
      </c>
      <c r="G31" s="484"/>
      <c r="H31" s="484"/>
      <c r="I31" s="484"/>
      <c r="J31" s="484"/>
      <c r="K31" s="484"/>
      <c r="L31" s="484"/>
      <c r="M31" s="484"/>
      <c r="N31" s="484"/>
      <c r="O31" s="293"/>
      <c r="P31" s="293" t="str">
        <f>$D$5</f>
        <v>TSV Kleinvillars</v>
      </c>
      <c r="Q31" s="299"/>
      <c r="R31" s="287" t="s">
        <v>2</v>
      </c>
      <c r="S31" s="299"/>
      <c r="U31" s="299"/>
      <c r="V31" s="287" t="s">
        <v>2</v>
      </c>
      <c r="W31" s="299"/>
      <c r="X31" s="287" t="str">
        <f t="shared" si="0"/>
        <v/>
      </c>
      <c r="Y31" s="287" t="str">
        <f t="shared" si="1"/>
        <v/>
      </c>
      <c r="Z31" s="287" t="str">
        <f t="shared" si="2"/>
        <v/>
      </c>
      <c r="AA31" s="287" t="str">
        <f t="shared" si="3"/>
        <v/>
      </c>
      <c r="AC31" s="300">
        <f>$D$9</f>
        <v>43849</v>
      </c>
      <c r="AD31" s="301">
        <f>AD30+$AD$16</f>
        <v>0.57291666666666685</v>
      </c>
      <c r="AE31" s="288" t="str">
        <f>$D$10</f>
        <v>Knittlingen (TSV Kleinvillars)</v>
      </c>
      <c r="AF31" s="287">
        <f>IF(AA31="",0,X31+Y31)</f>
        <v>0</v>
      </c>
      <c r="AG31" s="287" t="s">
        <v>2</v>
      </c>
      <c r="AH31" s="287">
        <f>IF(AA31="",0,Z31+AA31)</f>
        <v>0</v>
      </c>
    </row>
    <row r="32" spans="1:34" s="287" customFormat="1">
      <c r="D32" s="293"/>
      <c r="E32" s="297"/>
      <c r="F32" s="293"/>
      <c r="G32" s="293"/>
      <c r="H32" s="293"/>
      <c r="I32" s="293"/>
      <c r="J32" s="293"/>
      <c r="K32" s="293"/>
      <c r="L32" s="293"/>
      <c r="M32" s="293"/>
      <c r="N32" s="293"/>
      <c r="O32" s="293"/>
      <c r="P32" s="293"/>
      <c r="AD32" s="288"/>
    </row>
    <row r="33" spans="1:37">
      <c r="A33" s="305" t="s">
        <v>95</v>
      </c>
      <c r="B33" s="294"/>
      <c r="C33" s="294"/>
      <c r="D33" s="293"/>
      <c r="F33" s="293"/>
      <c r="G33" s="293"/>
      <c r="H33" s="293"/>
      <c r="I33" s="293"/>
      <c r="J33" s="293"/>
      <c r="K33" s="293"/>
      <c r="L33" s="293"/>
      <c r="M33" s="293"/>
      <c r="N33" s="293"/>
      <c r="O33" s="293"/>
      <c r="P33" s="293"/>
      <c r="R33" s="287" t="s">
        <v>0</v>
      </c>
      <c r="V33" s="287" t="s">
        <v>399</v>
      </c>
      <c r="AB33" s="287"/>
      <c r="AC33" s="287"/>
      <c r="AD33" s="301"/>
      <c r="AE33" s="287"/>
      <c r="AG33" s="287" t="s">
        <v>1</v>
      </c>
      <c r="AI33" s="287"/>
      <c r="AJ33" s="287"/>
      <c r="AK33" s="287"/>
    </row>
    <row r="34" spans="1:37">
      <c r="D34" s="288" t="str">
        <f>T(D2)</f>
        <v>TV Unterhaugstett 1</v>
      </c>
      <c r="E34" s="306"/>
      <c r="F34" s="307">
        <f>AF18</f>
        <v>0</v>
      </c>
      <c r="G34" s="307">
        <f>AF21</f>
        <v>0</v>
      </c>
      <c r="H34" s="307">
        <f>AF25</f>
        <v>0</v>
      </c>
      <c r="I34" s="307">
        <f>AF30</f>
        <v>0</v>
      </c>
      <c r="J34" s="314"/>
      <c r="K34" s="315"/>
      <c r="L34" s="315"/>
      <c r="M34" s="315"/>
      <c r="N34" s="287"/>
      <c r="O34" s="287"/>
      <c r="P34" s="287"/>
      <c r="Q34" s="287">
        <f>Q18+U18+Q21+U21+Q25+U25+Q30+U30</f>
        <v>0</v>
      </c>
      <c r="R34" s="287" t="s">
        <v>2</v>
      </c>
      <c r="S34" s="287">
        <f>S18+W18+S21+W21+S25+W25+S30+W30</f>
        <v>0</v>
      </c>
      <c r="U34" s="287">
        <f>AF18+AF21+AF25+AF30</f>
        <v>0</v>
      </c>
      <c r="V34" s="287" t="s">
        <v>2</v>
      </c>
      <c r="W34" s="287">
        <f>AH18+AH21+AH25+AH30</f>
        <v>0</v>
      </c>
      <c r="AB34" s="287"/>
      <c r="AC34" s="287"/>
      <c r="AD34" s="301"/>
      <c r="AE34" s="287"/>
      <c r="AF34" s="287">
        <f>U34</f>
        <v>0</v>
      </c>
      <c r="AG34" s="287" t="s">
        <v>2</v>
      </c>
      <c r="AH34" s="287">
        <f>W34</f>
        <v>0</v>
      </c>
      <c r="AI34" s="287"/>
      <c r="AJ34" s="287"/>
      <c r="AK34" s="287"/>
    </row>
    <row r="35" spans="1:37">
      <c r="A35" s="294"/>
      <c r="B35" s="294"/>
      <c r="C35" s="294"/>
      <c r="D35" s="293" t="str">
        <f>T(D3)</f>
        <v>TV Stammheim 2</v>
      </c>
      <c r="E35" s="306"/>
      <c r="F35" s="307">
        <f>AH18</f>
        <v>0</v>
      </c>
      <c r="G35" s="307">
        <f>AF22</f>
        <v>0</v>
      </c>
      <c r="H35" s="307">
        <f>AF27</f>
        <v>0</v>
      </c>
      <c r="I35" s="307">
        <f>AF31</f>
        <v>0</v>
      </c>
      <c r="J35" s="314"/>
      <c r="K35" s="315"/>
      <c r="L35" s="315"/>
      <c r="M35" s="315"/>
      <c r="N35" s="287"/>
      <c r="O35" s="287"/>
      <c r="P35" s="287"/>
      <c r="Q35" s="287">
        <f>S18+W18+Q22+U22+Q27+U27+Q31+U31</f>
        <v>0</v>
      </c>
      <c r="R35" s="287" t="s">
        <v>2</v>
      </c>
      <c r="S35" s="287">
        <f>Q18+U18+S22+W22+S27+W27+S31+W31</f>
        <v>0</v>
      </c>
      <c r="T35" s="282"/>
      <c r="U35" s="287">
        <f>AH18+AF22+AF27+AF31</f>
        <v>0</v>
      </c>
      <c r="V35" s="287" t="s">
        <v>2</v>
      </c>
      <c r="W35" s="287">
        <f>AF18+AH22+AH27+AH31</f>
        <v>0</v>
      </c>
      <c r="AB35" s="287"/>
      <c r="AC35" s="287"/>
      <c r="AE35" s="287"/>
      <c r="AF35" s="287">
        <f>U35</f>
        <v>0</v>
      </c>
      <c r="AG35" s="287" t="s">
        <v>2</v>
      </c>
      <c r="AH35" s="287">
        <f>W35</f>
        <v>0</v>
      </c>
      <c r="AI35" s="287"/>
      <c r="AJ35" s="287"/>
      <c r="AK35" s="287"/>
    </row>
    <row r="36" spans="1:37">
      <c r="A36" s="294"/>
      <c r="B36" s="294"/>
      <c r="C36" s="294"/>
      <c r="D36" s="293" t="str">
        <f>T(D4)</f>
        <v>TV Vaihingen/Enz</v>
      </c>
      <c r="E36" s="306"/>
      <c r="F36" s="307">
        <f>AF19</f>
        <v>0</v>
      </c>
      <c r="G36" s="307">
        <f>AH22</f>
        <v>0</v>
      </c>
      <c r="H36" s="307">
        <f>AH25</f>
        <v>0</v>
      </c>
      <c r="I36" s="307">
        <f>AH30</f>
        <v>0</v>
      </c>
      <c r="J36" s="314"/>
      <c r="K36" s="315"/>
      <c r="L36" s="315"/>
      <c r="M36" s="315"/>
      <c r="N36" s="287"/>
      <c r="O36" s="287"/>
      <c r="P36" s="287"/>
      <c r="Q36" s="287">
        <f>Q19+U19+S22+W22+S25+W25+S28+W28</f>
        <v>0</v>
      </c>
      <c r="R36" s="287" t="s">
        <v>2</v>
      </c>
      <c r="S36" s="287">
        <f>S19+W19+Q22+U22+Q25+U25+Q28+U28</f>
        <v>0</v>
      </c>
      <c r="U36" s="287">
        <f>AF19+AH22+AH25+AH28</f>
        <v>0</v>
      </c>
      <c r="V36" s="287" t="s">
        <v>2</v>
      </c>
      <c r="W36" s="287">
        <f>AH19+AF22+AF25+AF28</f>
        <v>0</v>
      </c>
      <c r="AB36" s="287"/>
      <c r="AC36" s="287"/>
      <c r="AD36" s="301"/>
      <c r="AE36" s="287"/>
      <c r="AF36" s="287">
        <f>U36</f>
        <v>0</v>
      </c>
      <c r="AG36" s="287" t="s">
        <v>2</v>
      </c>
      <c r="AH36" s="287">
        <f>W36</f>
        <v>0</v>
      </c>
      <c r="AI36" s="287"/>
      <c r="AJ36" s="287"/>
      <c r="AK36" s="287"/>
    </row>
    <row r="37" spans="1:37">
      <c r="A37" s="294"/>
      <c r="B37" s="294"/>
      <c r="C37" s="294"/>
      <c r="D37" s="293" t="str">
        <f>T(D5)</f>
        <v>TSV Kleinvillars</v>
      </c>
      <c r="E37" s="306"/>
      <c r="F37" s="307">
        <f>AH19</f>
        <v>0</v>
      </c>
      <c r="G37" s="307">
        <f>AF24</f>
        <v>0</v>
      </c>
      <c r="H37" s="307">
        <f>AH27</f>
        <v>0</v>
      </c>
      <c r="I37" s="307">
        <f>AH30</f>
        <v>0</v>
      </c>
      <c r="J37" s="314"/>
      <c r="K37" s="315"/>
      <c r="L37" s="315"/>
      <c r="M37" s="315"/>
      <c r="N37" s="287"/>
      <c r="O37" s="287"/>
      <c r="P37" s="287"/>
      <c r="Q37" s="287">
        <f>S19+W19+Q24+U24+S27+W27+S30+W30</f>
        <v>0</v>
      </c>
      <c r="R37" s="287" t="s">
        <v>2</v>
      </c>
      <c r="S37" s="287">
        <f>Q19+U19+S24+W24+Q27+U27+Q30+U30</f>
        <v>0</v>
      </c>
      <c r="U37" s="287">
        <f>AH19+AF24+AH27+AH30</f>
        <v>0</v>
      </c>
      <c r="V37" s="287" t="s">
        <v>2</v>
      </c>
      <c r="W37" s="287">
        <f>AF19+AH24+AF27+AF30</f>
        <v>0</v>
      </c>
      <c r="AB37" s="287"/>
      <c r="AC37" s="287"/>
      <c r="AD37" s="301"/>
      <c r="AE37" s="287"/>
      <c r="AF37" s="287">
        <f>U37</f>
        <v>0</v>
      </c>
      <c r="AG37" s="287" t="s">
        <v>2</v>
      </c>
      <c r="AH37" s="287">
        <f>W37</f>
        <v>0</v>
      </c>
      <c r="AI37" s="287"/>
      <c r="AJ37" s="287"/>
      <c r="AK37" s="287"/>
    </row>
    <row r="38" spans="1:37">
      <c r="D38" s="288" t="str">
        <f>T(D6)</f>
        <v>TSV Gärtringen</v>
      </c>
      <c r="E38" s="306"/>
      <c r="F38" s="307">
        <f>AH21</f>
        <v>0</v>
      </c>
      <c r="G38" s="307">
        <f>AH24</f>
        <v>0</v>
      </c>
      <c r="H38" s="307">
        <f>AF28</f>
        <v>0</v>
      </c>
      <c r="I38" s="307">
        <f>AH31</f>
        <v>0</v>
      </c>
      <c r="J38" s="314"/>
      <c r="K38" s="315"/>
      <c r="L38" s="315"/>
      <c r="M38" s="315"/>
      <c r="N38" s="287"/>
      <c r="O38" s="287"/>
      <c r="P38" s="287"/>
      <c r="Q38" s="287">
        <f>S21+W21+S24+W24+Q28+U28+S31+W31</f>
        <v>0</v>
      </c>
      <c r="R38" s="287" t="s">
        <v>2</v>
      </c>
      <c r="S38" s="287">
        <f>Q21+U21+Q24+U24+S28+W28+Q31+U31</f>
        <v>0</v>
      </c>
      <c r="U38" s="287">
        <f>AH21+AH24+AF28+AH31</f>
        <v>0</v>
      </c>
      <c r="V38" s="287" t="s">
        <v>2</v>
      </c>
      <c r="W38" s="287">
        <f>AF21+AF24+AH28+AF31</f>
        <v>0</v>
      </c>
      <c r="AB38" s="287"/>
      <c r="AC38" s="287"/>
      <c r="AE38" s="287"/>
      <c r="AF38" s="287">
        <f>U38</f>
        <v>0</v>
      </c>
      <c r="AG38" s="287" t="s">
        <v>2</v>
      </c>
      <c r="AH38" s="287">
        <f>W38</f>
        <v>0</v>
      </c>
      <c r="AI38" s="287"/>
      <c r="AJ38" s="287"/>
      <c r="AK38" s="287"/>
    </row>
    <row r="39" spans="1:37" s="290" customFormat="1">
      <c r="A39" s="294"/>
      <c r="B39" s="294"/>
      <c r="C39" s="294"/>
      <c r="D39" s="293"/>
      <c r="E39" s="302"/>
      <c r="F39" s="293"/>
      <c r="G39" s="293"/>
      <c r="H39" s="293"/>
      <c r="I39" s="293"/>
      <c r="J39" s="293"/>
      <c r="K39" s="293"/>
      <c r="L39" s="293"/>
      <c r="M39" s="293"/>
      <c r="N39" s="293"/>
      <c r="O39" s="293"/>
      <c r="P39" s="293"/>
      <c r="Q39" s="282"/>
      <c r="R39" s="287"/>
      <c r="S39" s="282"/>
      <c r="T39" s="287"/>
      <c r="U39" s="287"/>
      <c r="V39" s="287"/>
      <c r="W39" s="287"/>
      <c r="X39" s="287"/>
      <c r="Y39" s="287"/>
      <c r="Z39" s="287"/>
      <c r="AA39" s="287"/>
      <c r="AD39" s="301"/>
      <c r="AF39" s="287"/>
      <c r="AG39" s="287"/>
      <c r="AH39" s="287"/>
    </row>
    <row r="40" spans="1:37">
      <c r="A40" s="294"/>
      <c r="B40" s="294"/>
      <c r="C40" s="294"/>
      <c r="D40" s="293"/>
      <c r="F40" s="293"/>
      <c r="G40" s="293"/>
      <c r="H40" s="293"/>
      <c r="I40" s="293"/>
      <c r="J40" s="293"/>
      <c r="K40" s="293"/>
      <c r="L40" s="293"/>
      <c r="M40" s="293"/>
      <c r="N40" s="293"/>
      <c r="O40" s="293"/>
      <c r="P40" s="293"/>
    </row>
    <row r="42" spans="1:37">
      <c r="A42" s="294"/>
      <c r="B42" s="294"/>
      <c r="C42" s="294"/>
      <c r="D42" s="293"/>
      <c r="F42" s="293"/>
      <c r="G42" s="293"/>
      <c r="H42" s="293"/>
      <c r="I42" s="293"/>
      <c r="J42" s="293"/>
      <c r="K42" s="293"/>
      <c r="L42" s="293"/>
      <c r="M42" s="293"/>
      <c r="N42" s="293"/>
      <c r="O42" s="293"/>
      <c r="P42" s="293"/>
      <c r="T42" s="282"/>
    </row>
    <row r="43" spans="1:37">
      <c r="A43" s="294"/>
      <c r="B43" s="294"/>
      <c r="C43" s="294"/>
      <c r="D43" s="293"/>
      <c r="F43" s="293"/>
      <c r="G43" s="293"/>
      <c r="H43" s="293"/>
      <c r="I43" s="293"/>
      <c r="J43" s="293"/>
      <c r="K43" s="293"/>
      <c r="L43" s="293"/>
      <c r="M43" s="293"/>
      <c r="N43" s="293"/>
      <c r="O43" s="293"/>
      <c r="P43" s="293"/>
    </row>
    <row r="44" spans="1:37">
      <c r="A44" s="294"/>
      <c r="B44" s="294"/>
      <c r="C44" s="294"/>
      <c r="D44" s="293"/>
      <c r="F44" s="293"/>
      <c r="G44" s="293"/>
      <c r="H44" s="293"/>
      <c r="I44" s="293"/>
      <c r="J44" s="293"/>
      <c r="K44" s="293"/>
      <c r="L44" s="293"/>
      <c r="M44" s="293"/>
      <c r="N44" s="293"/>
      <c r="O44" s="293"/>
      <c r="P44" s="293"/>
    </row>
    <row r="46" spans="1:37">
      <c r="A46" s="294"/>
      <c r="B46" s="294"/>
      <c r="C46" s="294"/>
      <c r="D46" s="293"/>
      <c r="F46" s="293"/>
      <c r="G46" s="293"/>
      <c r="H46" s="293"/>
      <c r="I46" s="293"/>
      <c r="J46" s="293"/>
      <c r="K46" s="293"/>
      <c r="L46" s="293"/>
      <c r="M46" s="293"/>
      <c r="N46" s="293"/>
      <c r="O46" s="293"/>
      <c r="P46" s="293"/>
      <c r="T46" s="282"/>
    </row>
    <row r="48" spans="1:37">
      <c r="A48" s="294"/>
      <c r="B48" s="294"/>
      <c r="C48" s="294"/>
      <c r="D48" s="293"/>
      <c r="F48" s="293"/>
      <c r="G48" s="293"/>
      <c r="H48" s="293"/>
      <c r="I48" s="293"/>
      <c r="J48" s="293"/>
      <c r="K48" s="293"/>
      <c r="L48" s="293"/>
      <c r="M48" s="293"/>
      <c r="N48" s="293"/>
      <c r="O48" s="293"/>
      <c r="P48" s="293"/>
      <c r="T48" s="282"/>
      <c r="U48" s="282"/>
      <c r="V48" s="282"/>
      <c r="W48" s="282"/>
      <c r="X48" s="282"/>
      <c r="Y48" s="282"/>
      <c r="Z48" s="282"/>
      <c r="AA48" s="282"/>
      <c r="AF48" s="282"/>
      <c r="AG48" s="282"/>
      <c r="AH48" s="282"/>
    </row>
    <row r="49" spans="1:34" s="285" customFormat="1">
      <c r="A49" s="281"/>
      <c r="B49" s="281"/>
      <c r="C49" s="281"/>
      <c r="E49" s="284"/>
      <c r="Q49" s="282"/>
      <c r="R49" s="282"/>
      <c r="S49" s="282"/>
      <c r="T49" s="282"/>
      <c r="U49" s="282"/>
      <c r="V49" s="282"/>
      <c r="W49" s="282"/>
      <c r="X49" s="282"/>
      <c r="Y49" s="282"/>
      <c r="Z49" s="282"/>
      <c r="AA49" s="282"/>
      <c r="AF49" s="282"/>
      <c r="AG49" s="282"/>
      <c r="AH49" s="282"/>
    </row>
    <row r="50" spans="1:34" s="285" customFormat="1">
      <c r="A50" s="281"/>
      <c r="B50" s="281"/>
      <c r="C50" s="281"/>
      <c r="E50" s="284"/>
      <c r="Q50" s="282"/>
      <c r="R50" s="282"/>
      <c r="S50" s="282"/>
      <c r="T50" s="282"/>
      <c r="U50" s="282"/>
      <c r="V50" s="282"/>
      <c r="W50" s="282"/>
      <c r="X50" s="282"/>
      <c r="Y50" s="282"/>
      <c r="Z50" s="282"/>
      <c r="AA50" s="282"/>
      <c r="AF50" s="282"/>
      <c r="AG50" s="282"/>
      <c r="AH50" s="282"/>
    </row>
    <row r="51" spans="1:34" s="285" customFormat="1">
      <c r="A51" s="281"/>
      <c r="B51" s="281"/>
      <c r="C51" s="281"/>
      <c r="E51" s="284"/>
      <c r="Q51" s="282"/>
      <c r="R51" s="282"/>
      <c r="S51" s="282"/>
      <c r="T51" s="282"/>
      <c r="U51" s="282"/>
      <c r="V51" s="282"/>
      <c r="W51" s="282"/>
      <c r="X51" s="282"/>
      <c r="Y51" s="282"/>
      <c r="Z51" s="282"/>
      <c r="AA51" s="282"/>
      <c r="AF51" s="282"/>
      <c r="AG51" s="282"/>
      <c r="AH51" s="282"/>
    </row>
    <row r="52" spans="1:34" s="285" customFormat="1">
      <c r="A52" s="281"/>
      <c r="B52" s="281"/>
      <c r="C52" s="281"/>
      <c r="E52" s="284"/>
      <c r="Q52" s="282"/>
      <c r="R52" s="282"/>
      <c r="S52" s="282"/>
      <c r="T52" s="282"/>
      <c r="U52" s="282"/>
      <c r="V52" s="282"/>
      <c r="W52" s="282"/>
      <c r="X52" s="282"/>
      <c r="Y52" s="282"/>
      <c r="Z52" s="282"/>
      <c r="AA52" s="282"/>
      <c r="AF52" s="282"/>
      <c r="AG52" s="282"/>
      <c r="AH52" s="282"/>
    </row>
    <row r="53" spans="1:34" s="285" customFormat="1">
      <c r="A53" s="281"/>
      <c r="B53" s="281"/>
      <c r="C53" s="281"/>
      <c r="E53" s="284"/>
      <c r="Q53" s="282"/>
      <c r="R53" s="282"/>
      <c r="S53" s="282"/>
      <c r="T53" s="282"/>
      <c r="U53" s="282"/>
      <c r="V53" s="282"/>
      <c r="W53" s="282"/>
      <c r="X53" s="282"/>
      <c r="Y53" s="282"/>
      <c r="Z53" s="282"/>
      <c r="AA53" s="282"/>
      <c r="AF53" s="282"/>
      <c r="AG53" s="282"/>
      <c r="AH53" s="282"/>
    </row>
    <row r="54" spans="1:34" s="285" customFormat="1">
      <c r="A54" s="281"/>
      <c r="B54" s="281"/>
      <c r="C54" s="281"/>
      <c r="E54" s="284"/>
      <c r="Q54" s="282"/>
      <c r="R54" s="282"/>
      <c r="S54" s="282"/>
      <c r="T54" s="282"/>
      <c r="U54" s="282"/>
      <c r="V54" s="282"/>
      <c r="W54" s="282"/>
      <c r="X54" s="282"/>
      <c r="Y54" s="282"/>
      <c r="Z54" s="282"/>
      <c r="AA54" s="282"/>
      <c r="AF54" s="282"/>
      <c r="AG54" s="282"/>
      <c r="AH54" s="282"/>
    </row>
    <row r="55" spans="1:34" s="285" customFormat="1">
      <c r="A55" s="281"/>
      <c r="B55" s="281"/>
      <c r="C55" s="281"/>
      <c r="E55" s="284"/>
      <c r="Q55" s="282"/>
      <c r="R55" s="282"/>
      <c r="S55" s="282"/>
      <c r="T55" s="282"/>
      <c r="U55" s="282"/>
      <c r="V55" s="282"/>
      <c r="W55" s="282"/>
      <c r="X55" s="282"/>
      <c r="Y55" s="282"/>
      <c r="Z55" s="282"/>
      <c r="AA55" s="282"/>
      <c r="AF55" s="282"/>
      <c r="AG55" s="282"/>
      <c r="AH55" s="282"/>
    </row>
    <row r="56" spans="1:34" s="285" customFormat="1">
      <c r="A56" s="281"/>
      <c r="B56" s="281"/>
      <c r="C56" s="281"/>
      <c r="E56" s="284"/>
      <c r="Q56" s="282"/>
      <c r="R56" s="282"/>
      <c r="S56" s="282"/>
      <c r="T56" s="287"/>
      <c r="U56" s="287"/>
      <c r="V56" s="287"/>
      <c r="W56" s="287"/>
      <c r="X56" s="287"/>
      <c r="Y56" s="287"/>
      <c r="Z56" s="287"/>
      <c r="AA56" s="287"/>
      <c r="AF56" s="287"/>
      <c r="AG56" s="287"/>
      <c r="AH56" s="287"/>
    </row>
    <row r="57" spans="1:34" s="285" customFormat="1">
      <c r="A57" s="281"/>
      <c r="B57" s="281"/>
      <c r="C57" s="281"/>
      <c r="E57" s="284"/>
      <c r="Q57" s="282"/>
      <c r="R57" s="282"/>
      <c r="S57" s="282"/>
      <c r="T57" s="287"/>
      <c r="U57" s="287"/>
      <c r="V57" s="287"/>
      <c r="W57" s="287"/>
      <c r="X57" s="287"/>
      <c r="Y57" s="287"/>
      <c r="Z57" s="287"/>
      <c r="AA57" s="287"/>
      <c r="AF57" s="287"/>
      <c r="AG57" s="287"/>
      <c r="AH57" s="287"/>
    </row>
    <row r="58" spans="1:34" s="285" customFormat="1">
      <c r="A58" s="281"/>
      <c r="B58" s="281"/>
      <c r="C58" s="281"/>
      <c r="E58" s="284"/>
      <c r="Q58" s="282"/>
      <c r="R58" s="282"/>
      <c r="S58" s="282"/>
      <c r="T58" s="287"/>
      <c r="U58" s="287"/>
      <c r="V58" s="287"/>
      <c r="W58" s="287"/>
      <c r="X58" s="287"/>
      <c r="Y58" s="287"/>
      <c r="Z58" s="287"/>
      <c r="AA58" s="287"/>
      <c r="AF58" s="287"/>
      <c r="AG58" s="287"/>
      <c r="AH58" s="287"/>
    </row>
  </sheetData>
  <sheetProtection sheet="1" objects="1" scenarios="1" selectLockedCells="1"/>
  <mergeCells count="10">
    <mergeCell ref="F27:N27"/>
    <mergeCell ref="F28:N28"/>
    <mergeCell ref="F30:N30"/>
    <mergeCell ref="F31:N31"/>
    <mergeCell ref="F18:N18"/>
    <mergeCell ref="F19:N19"/>
    <mergeCell ref="F21:N21"/>
    <mergeCell ref="F22:N22"/>
    <mergeCell ref="F24:N24"/>
    <mergeCell ref="F25:N25"/>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2019/2020 der U14 männlich</oddHeader>
    <oddFooter>&amp;CErstellt von Markus Knodel am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AK58"/>
  <sheetViews>
    <sheetView view="pageLayout" zoomScaleNormal="100" workbookViewId="0">
      <selection activeCell="I8" sqref="I8"/>
    </sheetView>
  </sheetViews>
  <sheetFormatPr baseColWidth="10" defaultColWidth="8.28515625" defaultRowHeight="12.75"/>
  <cols>
    <col min="1" max="3" width="5" style="288" customWidth="1"/>
    <col min="4" max="4" width="16.7109375" style="288" customWidth="1"/>
    <col min="5" max="5" width="2.28515625" style="302" customWidth="1"/>
    <col min="6" max="15" width="2.28515625" style="288" customWidth="1"/>
    <col min="16" max="16" width="18.85546875" style="288" customWidth="1"/>
    <col min="17" max="17" width="4" style="287" customWidth="1"/>
    <col min="18" max="18" width="1.42578125" style="287" customWidth="1"/>
    <col min="19" max="19" width="4" style="287" customWidth="1"/>
    <col min="20" max="20" width="1.7109375" style="287" customWidth="1"/>
    <col min="21" max="21" width="4.140625" style="287" customWidth="1"/>
    <col min="22" max="22" width="0.85546875" style="287" customWidth="1"/>
    <col min="23" max="23" width="4.140625" style="287" customWidth="1"/>
    <col min="24" max="27" width="4.140625" style="287" hidden="1" customWidth="1"/>
    <col min="28" max="28" width="1.7109375" style="288" customWidth="1"/>
    <col min="29" max="29" width="10.140625" style="288" hidden="1" customWidth="1"/>
    <col min="30" max="30" width="9" style="288" hidden="1" customWidth="1"/>
    <col min="31" max="31" width="8.28515625" style="288" hidden="1" customWidth="1"/>
    <col min="32" max="32" width="4.140625" style="287" customWidth="1"/>
    <col min="33" max="33" width="0.85546875" style="287" customWidth="1"/>
    <col min="34" max="34" width="4.140625" style="287" customWidth="1"/>
    <col min="35" max="265" width="8.28515625" style="288"/>
    <col min="266" max="266" width="15" style="288" customWidth="1"/>
    <col min="267" max="267" width="16.7109375" style="288" customWidth="1"/>
    <col min="268" max="278" width="2.28515625" style="288" customWidth="1"/>
    <col min="279" max="279" width="18.85546875" style="288" customWidth="1"/>
    <col min="280" max="280" width="4" style="288" customWidth="1"/>
    <col min="281" max="281" width="1.42578125" style="288" customWidth="1"/>
    <col min="282" max="282" width="4" style="288" customWidth="1"/>
    <col min="283" max="283" width="1.7109375" style="288" customWidth="1"/>
    <col min="284" max="284" width="4.140625" style="288" customWidth="1"/>
    <col min="285" max="285" width="0.85546875" style="288" customWidth="1"/>
    <col min="286" max="286" width="4.140625" style="288" customWidth="1"/>
    <col min="287" max="521" width="8.28515625" style="288"/>
    <col min="522" max="522" width="15" style="288" customWidth="1"/>
    <col min="523" max="523" width="16.7109375" style="288" customWidth="1"/>
    <col min="524" max="534" width="2.28515625" style="288" customWidth="1"/>
    <col min="535" max="535" width="18.85546875" style="288" customWidth="1"/>
    <col min="536" max="536" width="4" style="288" customWidth="1"/>
    <col min="537" max="537" width="1.42578125" style="288" customWidth="1"/>
    <col min="538" max="538" width="4" style="288" customWidth="1"/>
    <col min="539" max="539" width="1.7109375" style="288" customWidth="1"/>
    <col min="540" max="540" width="4.140625" style="288" customWidth="1"/>
    <col min="541" max="541" width="0.85546875" style="288" customWidth="1"/>
    <col min="542" max="542" width="4.140625" style="288" customWidth="1"/>
    <col min="543" max="777" width="8.28515625" style="288"/>
    <col min="778" max="778" width="15" style="288" customWidth="1"/>
    <col min="779" max="779" width="16.7109375" style="288" customWidth="1"/>
    <col min="780" max="790" width="2.28515625" style="288" customWidth="1"/>
    <col min="791" max="791" width="18.85546875" style="288" customWidth="1"/>
    <col min="792" max="792" width="4" style="288" customWidth="1"/>
    <col min="793" max="793" width="1.42578125" style="288" customWidth="1"/>
    <col min="794" max="794" width="4" style="288" customWidth="1"/>
    <col min="795" max="795" width="1.7109375" style="288" customWidth="1"/>
    <col min="796" max="796" width="4.140625" style="288" customWidth="1"/>
    <col min="797" max="797" width="0.85546875" style="288" customWidth="1"/>
    <col min="798" max="798" width="4.140625" style="288" customWidth="1"/>
    <col min="799" max="1033" width="8.28515625" style="288"/>
    <col min="1034" max="1034" width="15" style="288" customWidth="1"/>
    <col min="1035" max="1035" width="16.7109375" style="288" customWidth="1"/>
    <col min="1036" max="1046" width="2.28515625" style="288" customWidth="1"/>
    <col min="1047" max="1047" width="18.85546875" style="288" customWidth="1"/>
    <col min="1048" max="1048" width="4" style="288" customWidth="1"/>
    <col min="1049" max="1049" width="1.42578125" style="288" customWidth="1"/>
    <col min="1050" max="1050" width="4" style="288" customWidth="1"/>
    <col min="1051" max="1051" width="1.7109375" style="288" customWidth="1"/>
    <col min="1052" max="1052" width="4.140625" style="288" customWidth="1"/>
    <col min="1053" max="1053" width="0.85546875" style="288" customWidth="1"/>
    <col min="1054" max="1054" width="4.140625" style="288" customWidth="1"/>
    <col min="1055" max="1289" width="8.28515625" style="288"/>
    <col min="1290" max="1290" width="15" style="288" customWidth="1"/>
    <col min="1291" max="1291" width="16.7109375" style="288" customWidth="1"/>
    <col min="1292" max="1302" width="2.28515625" style="288" customWidth="1"/>
    <col min="1303" max="1303" width="18.85546875" style="288" customWidth="1"/>
    <col min="1304" max="1304" width="4" style="288" customWidth="1"/>
    <col min="1305" max="1305" width="1.42578125" style="288" customWidth="1"/>
    <col min="1306" max="1306" width="4" style="288" customWidth="1"/>
    <col min="1307" max="1307" width="1.7109375" style="288" customWidth="1"/>
    <col min="1308" max="1308" width="4.140625" style="288" customWidth="1"/>
    <col min="1309" max="1309" width="0.85546875" style="288" customWidth="1"/>
    <col min="1310" max="1310" width="4.140625" style="288" customWidth="1"/>
    <col min="1311" max="1545" width="8.28515625" style="288"/>
    <col min="1546" max="1546" width="15" style="288" customWidth="1"/>
    <col min="1547" max="1547" width="16.7109375" style="288" customWidth="1"/>
    <col min="1548" max="1558" width="2.28515625" style="288" customWidth="1"/>
    <col min="1559" max="1559" width="18.85546875" style="288" customWidth="1"/>
    <col min="1560" max="1560" width="4" style="288" customWidth="1"/>
    <col min="1561" max="1561" width="1.42578125" style="288" customWidth="1"/>
    <col min="1562" max="1562" width="4" style="288" customWidth="1"/>
    <col min="1563" max="1563" width="1.7109375" style="288" customWidth="1"/>
    <col min="1564" max="1564" width="4.140625" style="288" customWidth="1"/>
    <col min="1565" max="1565" width="0.85546875" style="288" customWidth="1"/>
    <col min="1566" max="1566" width="4.140625" style="288" customWidth="1"/>
    <col min="1567" max="1801" width="8.28515625" style="288"/>
    <col min="1802" max="1802" width="15" style="288" customWidth="1"/>
    <col min="1803" max="1803" width="16.7109375" style="288" customWidth="1"/>
    <col min="1804" max="1814" width="2.28515625" style="288" customWidth="1"/>
    <col min="1815" max="1815" width="18.85546875" style="288" customWidth="1"/>
    <col min="1816" max="1816" width="4" style="288" customWidth="1"/>
    <col min="1817" max="1817" width="1.42578125" style="288" customWidth="1"/>
    <col min="1818" max="1818" width="4" style="288" customWidth="1"/>
    <col min="1819" max="1819" width="1.7109375" style="288" customWidth="1"/>
    <col min="1820" max="1820" width="4.140625" style="288" customWidth="1"/>
    <col min="1821" max="1821" width="0.85546875" style="288" customWidth="1"/>
    <col min="1822" max="1822" width="4.140625" style="288" customWidth="1"/>
    <col min="1823" max="2057" width="8.28515625" style="288"/>
    <col min="2058" max="2058" width="15" style="288" customWidth="1"/>
    <col min="2059" max="2059" width="16.7109375" style="288" customWidth="1"/>
    <col min="2060" max="2070" width="2.28515625" style="288" customWidth="1"/>
    <col min="2071" max="2071" width="18.85546875" style="288" customWidth="1"/>
    <col min="2072" max="2072" width="4" style="288" customWidth="1"/>
    <col min="2073" max="2073" width="1.42578125" style="288" customWidth="1"/>
    <col min="2074" max="2074" width="4" style="288" customWidth="1"/>
    <col min="2075" max="2075" width="1.7109375" style="288" customWidth="1"/>
    <col min="2076" max="2076" width="4.140625" style="288" customWidth="1"/>
    <col min="2077" max="2077" width="0.85546875" style="288" customWidth="1"/>
    <col min="2078" max="2078" width="4.140625" style="288" customWidth="1"/>
    <col min="2079" max="2313" width="8.28515625" style="288"/>
    <col min="2314" max="2314" width="15" style="288" customWidth="1"/>
    <col min="2315" max="2315" width="16.7109375" style="288" customWidth="1"/>
    <col min="2316" max="2326" width="2.28515625" style="288" customWidth="1"/>
    <col min="2327" max="2327" width="18.85546875" style="288" customWidth="1"/>
    <col min="2328" max="2328" width="4" style="288" customWidth="1"/>
    <col min="2329" max="2329" width="1.42578125" style="288" customWidth="1"/>
    <col min="2330" max="2330" width="4" style="288" customWidth="1"/>
    <col min="2331" max="2331" width="1.7109375" style="288" customWidth="1"/>
    <col min="2332" max="2332" width="4.140625" style="288" customWidth="1"/>
    <col min="2333" max="2333" width="0.85546875" style="288" customWidth="1"/>
    <col min="2334" max="2334" width="4.140625" style="288" customWidth="1"/>
    <col min="2335" max="2569" width="8.28515625" style="288"/>
    <col min="2570" max="2570" width="15" style="288" customWidth="1"/>
    <col min="2571" max="2571" width="16.7109375" style="288" customWidth="1"/>
    <col min="2572" max="2582" width="2.28515625" style="288" customWidth="1"/>
    <col min="2583" max="2583" width="18.85546875" style="288" customWidth="1"/>
    <col min="2584" max="2584" width="4" style="288" customWidth="1"/>
    <col min="2585" max="2585" width="1.42578125" style="288" customWidth="1"/>
    <col min="2586" max="2586" width="4" style="288" customWidth="1"/>
    <col min="2587" max="2587" width="1.7109375" style="288" customWidth="1"/>
    <col min="2588" max="2588" width="4.140625" style="288" customWidth="1"/>
    <col min="2589" max="2589" width="0.85546875" style="288" customWidth="1"/>
    <col min="2590" max="2590" width="4.140625" style="288" customWidth="1"/>
    <col min="2591" max="2825" width="8.28515625" style="288"/>
    <col min="2826" max="2826" width="15" style="288" customWidth="1"/>
    <col min="2827" max="2827" width="16.7109375" style="288" customWidth="1"/>
    <col min="2828" max="2838" width="2.28515625" style="288" customWidth="1"/>
    <col min="2839" max="2839" width="18.85546875" style="288" customWidth="1"/>
    <col min="2840" max="2840" width="4" style="288" customWidth="1"/>
    <col min="2841" max="2841" width="1.42578125" style="288" customWidth="1"/>
    <col min="2842" max="2842" width="4" style="288" customWidth="1"/>
    <col min="2843" max="2843" width="1.7109375" style="288" customWidth="1"/>
    <col min="2844" max="2844" width="4.140625" style="288" customWidth="1"/>
    <col min="2845" max="2845" width="0.85546875" style="288" customWidth="1"/>
    <col min="2846" max="2846" width="4.140625" style="288" customWidth="1"/>
    <col min="2847" max="3081" width="8.28515625" style="288"/>
    <col min="3082" max="3082" width="15" style="288" customWidth="1"/>
    <col min="3083" max="3083" width="16.7109375" style="288" customWidth="1"/>
    <col min="3084" max="3094" width="2.28515625" style="288" customWidth="1"/>
    <col min="3095" max="3095" width="18.85546875" style="288" customWidth="1"/>
    <col min="3096" max="3096" width="4" style="288" customWidth="1"/>
    <col min="3097" max="3097" width="1.42578125" style="288" customWidth="1"/>
    <col min="3098" max="3098" width="4" style="288" customWidth="1"/>
    <col min="3099" max="3099" width="1.7109375" style="288" customWidth="1"/>
    <col min="3100" max="3100" width="4.140625" style="288" customWidth="1"/>
    <col min="3101" max="3101" width="0.85546875" style="288" customWidth="1"/>
    <col min="3102" max="3102" width="4.140625" style="288" customWidth="1"/>
    <col min="3103" max="3337" width="8.28515625" style="288"/>
    <col min="3338" max="3338" width="15" style="288" customWidth="1"/>
    <col min="3339" max="3339" width="16.7109375" style="288" customWidth="1"/>
    <col min="3340" max="3350" width="2.28515625" style="288" customWidth="1"/>
    <col min="3351" max="3351" width="18.85546875" style="288" customWidth="1"/>
    <col min="3352" max="3352" width="4" style="288" customWidth="1"/>
    <col min="3353" max="3353" width="1.42578125" style="288" customWidth="1"/>
    <col min="3354" max="3354" width="4" style="288" customWidth="1"/>
    <col min="3355" max="3355" width="1.7109375" style="288" customWidth="1"/>
    <col min="3356" max="3356" width="4.140625" style="288" customWidth="1"/>
    <col min="3357" max="3357" width="0.85546875" style="288" customWidth="1"/>
    <col min="3358" max="3358" width="4.140625" style="288" customWidth="1"/>
    <col min="3359" max="3593" width="8.28515625" style="288"/>
    <col min="3594" max="3594" width="15" style="288" customWidth="1"/>
    <col min="3595" max="3595" width="16.7109375" style="288" customWidth="1"/>
    <col min="3596" max="3606" width="2.28515625" style="288" customWidth="1"/>
    <col min="3607" max="3607" width="18.85546875" style="288" customWidth="1"/>
    <col min="3608" max="3608" width="4" style="288" customWidth="1"/>
    <col min="3609" max="3609" width="1.42578125" style="288" customWidth="1"/>
    <col min="3610" max="3610" width="4" style="288" customWidth="1"/>
    <col min="3611" max="3611" width="1.7109375" style="288" customWidth="1"/>
    <col min="3612" max="3612" width="4.140625" style="288" customWidth="1"/>
    <col min="3613" max="3613" width="0.85546875" style="288" customWidth="1"/>
    <col min="3614" max="3614" width="4.140625" style="288" customWidth="1"/>
    <col min="3615" max="3849" width="8.28515625" style="288"/>
    <col min="3850" max="3850" width="15" style="288" customWidth="1"/>
    <col min="3851" max="3851" width="16.7109375" style="288" customWidth="1"/>
    <col min="3852" max="3862" width="2.28515625" style="288" customWidth="1"/>
    <col min="3863" max="3863" width="18.85546875" style="288" customWidth="1"/>
    <col min="3864" max="3864" width="4" style="288" customWidth="1"/>
    <col min="3865" max="3865" width="1.42578125" style="288" customWidth="1"/>
    <col min="3866" max="3866" width="4" style="288" customWidth="1"/>
    <col min="3867" max="3867" width="1.7109375" style="288" customWidth="1"/>
    <col min="3868" max="3868" width="4.140625" style="288" customWidth="1"/>
    <col min="3869" max="3869" width="0.85546875" style="288" customWidth="1"/>
    <col min="3870" max="3870" width="4.140625" style="288" customWidth="1"/>
    <col min="3871" max="4105" width="8.28515625" style="288"/>
    <col min="4106" max="4106" width="15" style="288" customWidth="1"/>
    <col min="4107" max="4107" width="16.7109375" style="288" customWidth="1"/>
    <col min="4108" max="4118" width="2.28515625" style="288" customWidth="1"/>
    <col min="4119" max="4119" width="18.85546875" style="288" customWidth="1"/>
    <col min="4120" max="4120" width="4" style="288" customWidth="1"/>
    <col min="4121" max="4121" width="1.42578125" style="288" customWidth="1"/>
    <col min="4122" max="4122" width="4" style="288" customWidth="1"/>
    <col min="4123" max="4123" width="1.7109375" style="288" customWidth="1"/>
    <col min="4124" max="4124" width="4.140625" style="288" customWidth="1"/>
    <col min="4125" max="4125" width="0.85546875" style="288" customWidth="1"/>
    <col min="4126" max="4126" width="4.140625" style="288" customWidth="1"/>
    <col min="4127" max="4361" width="8.28515625" style="288"/>
    <col min="4362" max="4362" width="15" style="288" customWidth="1"/>
    <col min="4363" max="4363" width="16.7109375" style="288" customWidth="1"/>
    <col min="4364" max="4374" width="2.28515625" style="288" customWidth="1"/>
    <col min="4375" max="4375" width="18.85546875" style="288" customWidth="1"/>
    <col min="4376" max="4376" width="4" style="288" customWidth="1"/>
    <col min="4377" max="4377" width="1.42578125" style="288" customWidth="1"/>
    <col min="4378" max="4378" width="4" style="288" customWidth="1"/>
    <col min="4379" max="4379" width="1.7109375" style="288" customWidth="1"/>
    <col min="4380" max="4380" width="4.140625" style="288" customWidth="1"/>
    <col min="4381" max="4381" width="0.85546875" style="288" customWidth="1"/>
    <col min="4382" max="4382" width="4.140625" style="288" customWidth="1"/>
    <col min="4383" max="4617" width="8.28515625" style="288"/>
    <col min="4618" max="4618" width="15" style="288" customWidth="1"/>
    <col min="4619" max="4619" width="16.7109375" style="288" customWidth="1"/>
    <col min="4620" max="4630" width="2.28515625" style="288" customWidth="1"/>
    <col min="4631" max="4631" width="18.85546875" style="288" customWidth="1"/>
    <col min="4632" max="4632" width="4" style="288" customWidth="1"/>
    <col min="4633" max="4633" width="1.42578125" style="288" customWidth="1"/>
    <col min="4634" max="4634" width="4" style="288" customWidth="1"/>
    <col min="4635" max="4635" width="1.7109375" style="288" customWidth="1"/>
    <col min="4636" max="4636" width="4.140625" style="288" customWidth="1"/>
    <col min="4637" max="4637" width="0.85546875" style="288" customWidth="1"/>
    <col min="4638" max="4638" width="4.140625" style="288" customWidth="1"/>
    <col min="4639" max="4873" width="8.28515625" style="288"/>
    <col min="4874" max="4874" width="15" style="288" customWidth="1"/>
    <col min="4875" max="4875" width="16.7109375" style="288" customWidth="1"/>
    <col min="4876" max="4886" width="2.28515625" style="288" customWidth="1"/>
    <col min="4887" max="4887" width="18.85546875" style="288" customWidth="1"/>
    <col min="4888" max="4888" width="4" style="288" customWidth="1"/>
    <col min="4889" max="4889" width="1.42578125" style="288" customWidth="1"/>
    <col min="4890" max="4890" width="4" style="288" customWidth="1"/>
    <col min="4891" max="4891" width="1.7109375" style="288" customWidth="1"/>
    <col min="4892" max="4892" width="4.140625" style="288" customWidth="1"/>
    <col min="4893" max="4893" width="0.85546875" style="288" customWidth="1"/>
    <col min="4894" max="4894" width="4.140625" style="288" customWidth="1"/>
    <col min="4895" max="5129" width="8.28515625" style="288"/>
    <col min="5130" max="5130" width="15" style="288" customWidth="1"/>
    <col min="5131" max="5131" width="16.7109375" style="288" customWidth="1"/>
    <col min="5132" max="5142" width="2.28515625" style="288" customWidth="1"/>
    <col min="5143" max="5143" width="18.85546875" style="288" customWidth="1"/>
    <col min="5144" max="5144" width="4" style="288" customWidth="1"/>
    <col min="5145" max="5145" width="1.42578125" style="288" customWidth="1"/>
    <col min="5146" max="5146" width="4" style="288" customWidth="1"/>
    <col min="5147" max="5147" width="1.7109375" style="288" customWidth="1"/>
    <col min="5148" max="5148" width="4.140625" style="288" customWidth="1"/>
    <col min="5149" max="5149" width="0.85546875" style="288" customWidth="1"/>
    <col min="5150" max="5150" width="4.140625" style="288" customWidth="1"/>
    <col min="5151" max="5385" width="8.28515625" style="288"/>
    <col min="5386" max="5386" width="15" style="288" customWidth="1"/>
    <col min="5387" max="5387" width="16.7109375" style="288" customWidth="1"/>
    <col min="5388" max="5398" width="2.28515625" style="288" customWidth="1"/>
    <col min="5399" max="5399" width="18.85546875" style="288" customWidth="1"/>
    <col min="5400" max="5400" width="4" style="288" customWidth="1"/>
    <col min="5401" max="5401" width="1.42578125" style="288" customWidth="1"/>
    <col min="5402" max="5402" width="4" style="288" customWidth="1"/>
    <col min="5403" max="5403" width="1.7109375" style="288" customWidth="1"/>
    <col min="5404" max="5404" width="4.140625" style="288" customWidth="1"/>
    <col min="5405" max="5405" width="0.85546875" style="288" customWidth="1"/>
    <col min="5406" max="5406" width="4.140625" style="288" customWidth="1"/>
    <col min="5407" max="5641" width="8.28515625" style="288"/>
    <col min="5642" max="5642" width="15" style="288" customWidth="1"/>
    <col min="5643" max="5643" width="16.7109375" style="288" customWidth="1"/>
    <col min="5644" max="5654" width="2.28515625" style="288" customWidth="1"/>
    <col min="5655" max="5655" width="18.85546875" style="288" customWidth="1"/>
    <col min="5656" max="5656" width="4" style="288" customWidth="1"/>
    <col min="5657" max="5657" width="1.42578125" style="288" customWidth="1"/>
    <col min="5658" max="5658" width="4" style="288" customWidth="1"/>
    <col min="5659" max="5659" width="1.7109375" style="288" customWidth="1"/>
    <col min="5660" max="5660" width="4.140625" style="288" customWidth="1"/>
    <col min="5661" max="5661" width="0.85546875" style="288" customWidth="1"/>
    <col min="5662" max="5662" width="4.140625" style="288" customWidth="1"/>
    <col min="5663" max="5897" width="8.28515625" style="288"/>
    <col min="5898" max="5898" width="15" style="288" customWidth="1"/>
    <col min="5899" max="5899" width="16.7109375" style="288" customWidth="1"/>
    <col min="5900" max="5910" width="2.28515625" style="288" customWidth="1"/>
    <col min="5911" max="5911" width="18.85546875" style="288" customWidth="1"/>
    <col min="5912" max="5912" width="4" style="288" customWidth="1"/>
    <col min="5913" max="5913" width="1.42578125" style="288" customWidth="1"/>
    <col min="5914" max="5914" width="4" style="288" customWidth="1"/>
    <col min="5915" max="5915" width="1.7109375" style="288" customWidth="1"/>
    <col min="5916" max="5916" width="4.140625" style="288" customWidth="1"/>
    <col min="5917" max="5917" width="0.85546875" style="288" customWidth="1"/>
    <col min="5918" max="5918" width="4.140625" style="288" customWidth="1"/>
    <col min="5919" max="6153" width="8.28515625" style="288"/>
    <col min="6154" max="6154" width="15" style="288" customWidth="1"/>
    <col min="6155" max="6155" width="16.7109375" style="288" customWidth="1"/>
    <col min="6156" max="6166" width="2.28515625" style="288" customWidth="1"/>
    <col min="6167" max="6167" width="18.85546875" style="288" customWidth="1"/>
    <col min="6168" max="6168" width="4" style="288" customWidth="1"/>
    <col min="6169" max="6169" width="1.42578125" style="288" customWidth="1"/>
    <col min="6170" max="6170" width="4" style="288" customWidth="1"/>
    <col min="6171" max="6171" width="1.7109375" style="288" customWidth="1"/>
    <col min="6172" max="6172" width="4.140625" style="288" customWidth="1"/>
    <col min="6173" max="6173" width="0.85546875" style="288" customWidth="1"/>
    <col min="6174" max="6174" width="4.140625" style="288" customWidth="1"/>
    <col min="6175" max="6409" width="8.28515625" style="288"/>
    <col min="6410" max="6410" width="15" style="288" customWidth="1"/>
    <col min="6411" max="6411" width="16.7109375" style="288" customWidth="1"/>
    <col min="6412" max="6422" width="2.28515625" style="288" customWidth="1"/>
    <col min="6423" max="6423" width="18.85546875" style="288" customWidth="1"/>
    <col min="6424" max="6424" width="4" style="288" customWidth="1"/>
    <col min="6425" max="6425" width="1.42578125" style="288" customWidth="1"/>
    <col min="6426" max="6426" width="4" style="288" customWidth="1"/>
    <col min="6427" max="6427" width="1.7109375" style="288" customWidth="1"/>
    <col min="6428" max="6428" width="4.140625" style="288" customWidth="1"/>
    <col min="6429" max="6429" width="0.85546875" style="288" customWidth="1"/>
    <col min="6430" max="6430" width="4.140625" style="288" customWidth="1"/>
    <col min="6431" max="6665" width="8.28515625" style="288"/>
    <col min="6666" max="6666" width="15" style="288" customWidth="1"/>
    <col min="6667" max="6667" width="16.7109375" style="288" customWidth="1"/>
    <col min="6668" max="6678" width="2.28515625" style="288" customWidth="1"/>
    <col min="6679" max="6679" width="18.85546875" style="288" customWidth="1"/>
    <col min="6680" max="6680" width="4" style="288" customWidth="1"/>
    <col min="6681" max="6681" width="1.42578125" style="288" customWidth="1"/>
    <col min="6682" max="6682" width="4" style="288" customWidth="1"/>
    <col min="6683" max="6683" width="1.7109375" style="288" customWidth="1"/>
    <col min="6684" max="6684" width="4.140625" style="288" customWidth="1"/>
    <col min="6685" max="6685" width="0.85546875" style="288" customWidth="1"/>
    <col min="6686" max="6686" width="4.140625" style="288" customWidth="1"/>
    <col min="6687" max="6921" width="8.28515625" style="288"/>
    <col min="6922" max="6922" width="15" style="288" customWidth="1"/>
    <col min="6923" max="6923" width="16.7109375" style="288" customWidth="1"/>
    <col min="6924" max="6934" width="2.28515625" style="288" customWidth="1"/>
    <col min="6935" max="6935" width="18.85546875" style="288" customWidth="1"/>
    <col min="6936" max="6936" width="4" style="288" customWidth="1"/>
    <col min="6937" max="6937" width="1.42578125" style="288" customWidth="1"/>
    <col min="6938" max="6938" width="4" style="288" customWidth="1"/>
    <col min="6939" max="6939" width="1.7109375" style="288" customWidth="1"/>
    <col min="6940" max="6940" width="4.140625" style="288" customWidth="1"/>
    <col min="6941" max="6941" width="0.85546875" style="288" customWidth="1"/>
    <col min="6942" max="6942" width="4.140625" style="288" customWidth="1"/>
    <col min="6943" max="7177" width="8.28515625" style="288"/>
    <col min="7178" max="7178" width="15" style="288" customWidth="1"/>
    <col min="7179" max="7179" width="16.7109375" style="288" customWidth="1"/>
    <col min="7180" max="7190" width="2.28515625" style="288" customWidth="1"/>
    <col min="7191" max="7191" width="18.85546875" style="288" customWidth="1"/>
    <col min="7192" max="7192" width="4" style="288" customWidth="1"/>
    <col min="7193" max="7193" width="1.42578125" style="288" customWidth="1"/>
    <col min="7194" max="7194" width="4" style="288" customWidth="1"/>
    <col min="7195" max="7195" width="1.7109375" style="288" customWidth="1"/>
    <col min="7196" max="7196" width="4.140625" style="288" customWidth="1"/>
    <col min="7197" max="7197" width="0.85546875" style="288" customWidth="1"/>
    <col min="7198" max="7198" width="4.140625" style="288" customWidth="1"/>
    <col min="7199" max="7433" width="8.28515625" style="288"/>
    <col min="7434" max="7434" width="15" style="288" customWidth="1"/>
    <col min="7435" max="7435" width="16.7109375" style="288" customWidth="1"/>
    <col min="7436" max="7446" width="2.28515625" style="288" customWidth="1"/>
    <col min="7447" max="7447" width="18.85546875" style="288" customWidth="1"/>
    <col min="7448" max="7448" width="4" style="288" customWidth="1"/>
    <col min="7449" max="7449" width="1.42578125" style="288" customWidth="1"/>
    <col min="7450" max="7450" width="4" style="288" customWidth="1"/>
    <col min="7451" max="7451" width="1.7109375" style="288" customWidth="1"/>
    <col min="7452" max="7452" width="4.140625" style="288" customWidth="1"/>
    <col min="7453" max="7453" width="0.85546875" style="288" customWidth="1"/>
    <col min="7454" max="7454" width="4.140625" style="288" customWidth="1"/>
    <col min="7455" max="7689" width="8.28515625" style="288"/>
    <col min="7690" max="7690" width="15" style="288" customWidth="1"/>
    <col min="7691" max="7691" width="16.7109375" style="288" customWidth="1"/>
    <col min="7692" max="7702" width="2.28515625" style="288" customWidth="1"/>
    <col min="7703" max="7703" width="18.85546875" style="288" customWidth="1"/>
    <col min="7704" max="7704" width="4" style="288" customWidth="1"/>
    <col min="7705" max="7705" width="1.42578125" style="288" customWidth="1"/>
    <col min="7706" max="7706" width="4" style="288" customWidth="1"/>
    <col min="7707" max="7707" width="1.7109375" style="288" customWidth="1"/>
    <col min="7708" max="7708" width="4.140625" style="288" customWidth="1"/>
    <col min="7709" max="7709" width="0.85546875" style="288" customWidth="1"/>
    <col min="7710" max="7710" width="4.140625" style="288" customWidth="1"/>
    <col min="7711" max="7945" width="8.28515625" style="288"/>
    <col min="7946" max="7946" width="15" style="288" customWidth="1"/>
    <col min="7947" max="7947" width="16.7109375" style="288" customWidth="1"/>
    <col min="7948" max="7958" width="2.28515625" style="288" customWidth="1"/>
    <col min="7959" max="7959" width="18.85546875" style="288" customWidth="1"/>
    <col min="7960" max="7960" width="4" style="288" customWidth="1"/>
    <col min="7961" max="7961" width="1.42578125" style="288" customWidth="1"/>
    <col min="7962" max="7962" width="4" style="288" customWidth="1"/>
    <col min="7963" max="7963" width="1.7109375" style="288" customWidth="1"/>
    <col min="7964" max="7964" width="4.140625" style="288" customWidth="1"/>
    <col min="7965" max="7965" width="0.85546875" style="288" customWidth="1"/>
    <col min="7966" max="7966" width="4.140625" style="288" customWidth="1"/>
    <col min="7967" max="8201" width="8.28515625" style="288"/>
    <col min="8202" max="8202" width="15" style="288" customWidth="1"/>
    <col min="8203" max="8203" width="16.7109375" style="288" customWidth="1"/>
    <col min="8204" max="8214" width="2.28515625" style="288" customWidth="1"/>
    <col min="8215" max="8215" width="18.85546875" style="288" customWidth="1"/>
    <col min="8216" max="8216" width="4" style="288" customWidth="1"/>
    <col min="8217" max="8217" width="1.42578125" style="288" customWidth="1"/>
    <col min="8218" max="8218" width="4" style="288" customWidth="1"/>
    <col min="8219" max="8219" width="1.7109375" style="288" customWidth="1"/>
    <col min="8220" max="8220" width="4.140625" style="288" customWidth="1"/>
    <col min="8221" max="8221" width="0.85546875" style="288" customWidth="1"/>
    <col min="8222" max="8222" width="4.140625" style="288" customWidth="1"/>
    <col min="8223" max="8457" width="8.28515625" style="288"/>
    <col min="8458" max="8458" width="15" style="288" customWidth="1"/>
    <col min="8459" max="8459" width="16.7109375" style="288" customWidth="1"/>
    <col min="8460" max="8470" width="2.28515625" style="288" customWidth="1"/>
    <col min="8471" max="8471" width="18.85546875" style="288" customWidth="1"/>
    <col min="8472" max="8472" width="4" style="288" customWidth="1"/>
    <col min="8473" max="8473" width="1.42578125" style="288" customWidth="1"/>
    <col min="8474" max="8474" width="4" style="288" customWidth="1"/>
    <col min="8475" max="8475" width="1.7109375" style="288" customWidth="1"/>
    <col min="8476" max="8476" width="4.140625" style="288" customWidth="1"/>
    <col min="8477" max="8477" width="0.85546875" style="288" customWidth="1"/>
    <col min="8478" max="8478" width="4.140625" style="288" customWidth="1"/>
    <col min="8479" max="8713" width="8.28515625" style="288"/>
    <col min="8714" max="8714" width="15" style="288" customWidth="1"/>
    <col min="8715" max="8715" width="16.7109375" style="288" customWidth="1"/>
    <col min="8716" max="8726" width="2.28515625" style="288" customWidth="1"/>
    <col min="8727" max="8727" width="18.85546875" style="288" customWidth="1"/>
    <col min="8728" max="8728" width="4" style="288" customWidth="1"/>
    <col min="8729" max="8729" width="1.42578125" style="288" customWidth="1"/>
    <col min="8730" max="8730" width="4" style="288" customWidth="1"/>
    <col min="8731" max="8731" width="1.7109375" style="288" customWidth="1"/>
    <col min="8732" max="8732" width="4.140625" style="288" customWidth="1"/>
    <col min="8733" max="8733" width="0.85546875" style="288" customWidth="1"/>
    <col min="8734" max="8734" width="4.140625" style="288" customWidth="1"/>
    <col min="8735" max="8969" width="8.28515625" style="288"/>
    <col min="8970" max="8970" width="15" style="288" customWidth="1"/>
    <col min="8971" max="8971" width="16.7109375" style="288" customWidth="1"/>
    <col min="8972" max="8982" width="2.28515625" style="288" customWidth="1"/>
    <col min="8983" max="8983" width="18.85546875" style="288" customWidth="1"/>
    <col min="8984" max="8984" width="4" style="288" customWidth="1"/>
    <col min="8985" max="8985" width="1.42578125" style="288" customWidth="1"/>
    <col min="8986" max="8986" width="4" style="288" customWidth="1"/>
    <col min="8987" max="8987" width="1.7109375" style="288" customWidth="1"/>
    <col min="8988" max="8988" width="4.140625" style="288" customWidth="1"/>
    <col min="8989" max="8989" width="0.85546875" style="288" customWidth="1"/>
    <col min="8990" max="8990" width="4.140625" style="288" customWidth="1"/>
    <col min="8991" max="9225" width="8.28515625" style="288"/>
    <col min="9226" max="9226" width="15" style="288" customWidth="1"/>
    <col min="9227" max="9227" width="16.7109375" style="288" customWidth="1"/>
    <col min="9228" max="9238" width="2.28515625" style="288" customWidth="1"/>
    <col min="9239" max="9239" width="18.85546875" style="288" customWidth="1"/>
    <col min="9240" max="9240" width="4" style="288" customWidth="1"/>
    <col min="9241" max="9241" width="1.42578125" style="288" customWidth="1"/>
    <col min="9242" max="9242" width="4" style="288" customWidth="1"/>
    <col min="9243" max="9243" width="1.7109375" style="288" customWidth="1"/>
    <col min="9244" max="9244" width="4.140625" style="288" customWidth="1"/>
    <col min="9245" max="9245" width="0.85546875" style="288" customWidth="1"/>
    <col min="9246" max="9246" width="4.140625" style="288" customWidth="1"/>
    <col min="9247" max="9481" width="8.28515625" style="288"/>
    <col min="9482" max="9482" width="15" style="288" customWidth="1"/>
    <col min="9483" max="9483" width="16.7109375" style="288" customWidth="1"/>
    <col min="9484" max="9494" width="2.28515625" style="288" customWidth="1"/>
    <col min="9495" max="9495" width="18.85546875" style="288" customWidth="1"/>
    <col min="9496" max="9496" width="4" style="288" customWidth="1"/>
    <col min="9497" max="9497" width="1.42578125" style="288" customWidth="1"/>
    <col min="9498" max="9498" width="4" style="288" customWidth="1"/>
    <col min="9499" max="9499" width="1.7109375" style="288" customWidth="1"/>
    <col min="9500" max="9500" width="4.140625" style="288" customWidth="1"/>
    <col min="9501" max="9501" width="0.85546875" style="288" customWidth="1"/>
    <col min="9502" max="9502" width="4.140625" style="288" customWidth="1"/>
    <col min="9503" max="9737" width="8.28515625" style="288"/>
    <col min="9738" max="9738" width="15" style="288" customWidth="1"/>
    <col min="9739" max="9739" width="16.7109375" style="288" customWidth="1"/>
    <col min="9740" max="9750" width="2.28515625" style="288" customWidth="1"/>
    <col min="9751" max="9751" width="18.85546875" style="288" customWidth="1"/>
    <col min="9752" max="9752" width="4" style="288" customWidth="1"/>
    <col min="9753" max="9753" width="1.42578125" style="288" customWidth="1"/>
    <col min="9754" max="9754" width="4" style="288" customWidth="1"/>
    <col min="9755" max="9755" width="1.7109375" style="288" customWidth="1"/>
    <col min="9756" max="9756" width="4.140625" style="288" customWidth="1"/>
    <col min="9757" max="9757" width="0.85546875" style="288" customWidth="1"/>
    <col min="9758" max="9758" width="4.140625" style="288" customWidth="1"/>
    <col min="9759" max="9993" width="8.28515625" style="288"/>
    <col min="9994" max="9994" width="15" style="288" customWidth="1"/>
    <col min="9995" max="9995" width="16.7109375" style="288" customWidth="1"/>
    <col min="9996" max="10006" width="2.28515625" style="288" customWidth="1"/>
    <col min="10007" max="10007" width="18.85546875" style="288" customWidth="1"/>
    <col min="10008" max="10008" width="4" style="288" customWidth="1"/>
    <col min="10009" max="10009" width="1.42578125" style="288" customWidth="1"/>
    <col min="10010" max="10010" width="4" style="288" customWidth="1"/>
    <col min="10011" max="10011" width="1.7109375" style="288" customWidth="1"/>
    <col min="10012" max="10012" width="4.140625" style="288" customWidth="1"/>
    <col min="10013" max="10013" width="0.85546875" style="288" customWidth="1"/>
    <col min="10014" max="10014" width="4.140625" style="288" customWidth="1"/>
    <col min="10015" max="10249" width="8.28515625" style="288"/>
    <col min="10250" max="10250" width="15" style="288" customWidth="1"/>
    <col min="10251" max="10251" width="16.7109375" style="288" customWidth="1"/>
    <col min="10252" max="10262" width="2.28515625" style="288" customWidth="1"/>
    <col min="10263" max="10263" width="18.85546875" style="288" customWidth="1"/>
    <col min="10264" max="10264" width="4" style="288" customWidth="1"/>
    <col min="10265" max="10265" width="1.42578125" style="288" customWidth="1"/>
    <col min="10266" max="10266" width="4" style="288" customWidth="1"/>
    <col min="10267" max="10267" width="1.7109375" style="288" customWidth="1"/>
    <col min="10268" max="10268" width="4.140625" style="288" customWidth="1"/>
    <col min="10269" max="10269" width="0.85546875" style="288" customWidth="1"/>
    <col min="10270" max="10270" width="4.140625" style="288" customWidth="1"/>
    <col min="10271" max="10505" width="8.28515625" style="288"/>
    <col min="10506" max="10506" width="15" style="288" customWidth="1"/>
    <col min="10507" max="10507" width="16.7109375" style="288" customWidth="1"/>
    <col min="10508" max="10518" width="2.28515625" style="288" customWidth="1"/>
    <col min="10519" max="10519" width="18.85546875" style="288" customWidth="1"/>
    <col min="10520" max="10520" width="4" style="288" customWidth="1"/>
    <col min="10521" max="10521" width="1.42578125" style="288" customWidth="1"/>
    <col min="10522" max="10522" width="4" style="288" customWidth="1"/>
    <col min="10523" max="10523" width="1.7109375" style="288" customWidth="1"/>
    <col min="10524" max="10524" width="4.140625" style="288" customWidth="1"/>
    <col min="10525" max="10525" width="0.85546875" style="288" customWidth="1"/>
    <col min="10526" max="10526" width="4.140625" style="288" customWidth="1"/>
    <col min="10527" max="10761" width="8.28515625" style="288"/>
    <col min="10762" max="10762" width="15" style="288" customWidth="1"/>
    <col min="10763" max="10763" width="16.7109375" style="288" customWidth="1"/>
    <col min="10764" max="10774" width="2.28515625" style="288" customWidth="1"/>
    <col min="10775" max="10775" width="18.85546875" style="288" customWidth="1"/>
    <col min="10776" max="10776" width="4" style="288" customWidth="1"/>
    <col min="10777" max="10777" width="1.42578125" style="288" customWidth="1"/>
    <col min="10778" max="10778" width="4" style="288" customWidth="1"/>
    <col min="10779" max="10779" width="1.7109375" style="288" customWidth="1"/>
    <col min="10780" max="10780" width="4.140625" style="288" customWidth="1"/>
    <col min="10781" max="10781" width="0.85546875" style="288" customWidth="1"/>
    <col min="10782" max="10782" width="4.140625" style="288" customWidth="1"/>
    <col min="10783" max="11017" width="8.28515625" style="288"/>
    <col min="11018" max="11018" width="15" style="288" customWidth="1"/>
    <col min="11019" max="11019" width="16.7109375" style="288" customWidth="1"/>
    <col min="11020" max="11030" width="2.28515625" style="288" customWidth="1"/>
    <col min="11031" max="11031" width="18.85546875" style="288" customWidth="1"/>
    <col min="11032" max="11032" width="4" style="288" customWidth="1"/>
    <col min="11033" max="11033" width="1.42578125" style="288" customWidth="1"/>
    <col min="11034" max="11034" width="4" style="288" customWidth="1"/>
    <col min="11035" max="11035" width="1.7109375" style="288" customWidth="1"/>
    <col min="11036" max="11036" width="4.140625" style="288" customWidth="1"/>
    <col min="11037" max="11037" width="0.85546875" style="288" customWidth="1"/>
    <col min="11038" max="11038" width="4.140625" style="288" customWidth="1"/>
    <col min="11039" max="11273" width="8.28515625" style="288"/>
    <col min="11274" max="11274" width="15" style="288" customWidth="1"/>
    <col min="11275" max="11275" width="16.7109375" style="288" customWidth="1"/>
    <col min="11276" max="11286" width="2.28515625" style="288" customWidth="1"/>
    <col min="11287" max="11287" width="18.85546875" style="288" customWidth="1"/>
    <col min="11288" max="11288" width="4" style="288" customWidth="1"/>
    <col min="11289" max="11289" width="1.42578125" style="288" customWidth="1"/>
    <col min="11290" max="11290" width="4" style="288" customWidth="1"/>
    <col min="11291" max="11291" width="1.7109375" style="288" customWidth="1"/>
    <col min="11292" max="11292" width="4.140625" style="288" customWidth="1"/>
    <col min="11293" max="11293" width="0.85546875" style="288" customWidth="1"/>
    <col min="11294" max="11294" width="4.140625" style="288" customWidth="1"/>
    <col min="11295" max="11529" width="8.28515625" style="288"/>
    <col min="11530" max="11530" width="15" style="288" customWidth="1"/>
    <col min="11531" max="11531" width="16.7109375" style="288" customWidth="1"/>
    <col min="11532" max="11542" width="2.28515625" style="288" customWidth="1"/>
    <col min="11543" max="11543" width="18.85546875" style="288" customWidth="1"/>
    <col min="11544" max="11544" width="4" style="288" customWidth="1"/>
    <col min="11545" max="11545" width="1.42578125" style="288" customWidth="1"/>
    <col min="11546" max="11546" width="4" style="288" customWidth="1"/>
    <col min="11547" max="11547" width="1.7109375" style="288" customWidth="1"/>
    <col min="11548" max="11548" width="4.140625" style="288" customWidth="1"/>
    <col min="11549" max="11549" width="0.85546875" style="288" customWidth="1"/>
    <col min="11550" max="11550" width="4.140625" style="288" customWidth="1"/>
    <col min="11551" max="11785" width="8.28515625" style="288"/>
    <col min="11786" max="11786" width="15" style="288" customWidth="1"/>
    <col min="11787" max="11787" width="16.7109375" style="288" customWidth="1"/>
    <col min="11788" max="11798" width="2.28515625" style="288" customWidth="1"/>
    <col min="11799" max="11799" width="18.85546875" style="288" customWidth="1"/>
    <col min="11800" max="11800" width="4" style="288" customWidth="1"/>
    <col min="11801" max="11801" width="1.42578125" style="288" customWidth="1"/>
    <col min="11802" max="11802" width="4" style="288" customWidth="1"/>
    <col min="11803" max="11803" width="1.7109375" style="288" customWidth="1"/>
    <col min="11804" max="11804" width="4.140625" style="288" customWidth="1"/>
    <col min="11805" max="11805" width="0.85546875" style="288" customWidth="1"/>
    <col min="11806" max="11806" width="4.140625" style="288" customWidth="1"/>
    <col min="11807" max="12041" width="8.28515625" style="288"/>
    <col min="12042" max="12042" width="15" style="288" customWidth="1"/>
    <col min="12043" max="12043" width="16.7109375" style="288" customWidth="1"/>
    <col min="12044" max="12054" width="2.28515625" style="288" customWidth="1"/>
    <col min="12055" max="12055" width="18.85546875" style="288" customWidth="1"/>
    <col min="12056" max="12056" width="4" style="288" customWidth="1"/>
    <col min="12057" max="12057" width="1.42578125" style="288" customWidth="1"/>
    <col min="12058" max="12058" width="4" style="288" customWidth="1"/>
    <col min="12059" max="12059" width="1.7109375" style="288" customWidth="1"/>
    <col min="12060" max="12060" width="4.140625" style="288" customWidth="1"/>
    <col min="12061" max="12061" width="0.85546875" style="288" customWidth="1"/>
    <col min="12062" max="12062" width="4.140625" style="288" customWidth="1"/>
    <col min="12063" max="12297" width="8.28515625" style="288"/>
    <col min="12298" max="12298" width="15" style="288" customWidth="1"/>
    <col min="12299" max="12299" width="16.7109375" style="288" customWidth="1"/>
    <col min="12300" max="12310" width="2.28515625" style="288" customWidth="1"/>
    <col min="12311" max="12311" width="18.85546875" style="288" customWidth="1"/>
    <col min="12312" max="12312" width="4" style="288" customWidth="1"/>
    <col min="12313" max="12313" width="1.42578125" style="288" customWidth="1"/>
    <col min="12314" max="12314" width="4" style="288" customWidth="1"/>
    <col min="12315" max="12315" width="1.7109375" style="288" customWidth="1"/>
    <col min="12316" max="12316" width="4.140625" style="288" customWidth="1"/>
    <col min="12317" max="12317" width="0.85546875" style="288" customWidth="1"/>
    <col min="12318" max="12318" width="4.140625" style="288" customWidth="1"/>
    <col min="12319" max="12553" width="8.28515625" style="288"/>
    <col min="12554" max="12554" width="15" style="288" customWidth="1"/>
    <col min="12555" max="12555" width="16.7109375" style="288" customWidth="1"/>
    <col min="12556" max="12566" width="2.28515625" style="288" customWidth="1"/>
    <col min="12567" max="12567" width="18.85546875" style="288" customWidth="1"/>
    <col min="12568" max="12568" width="4" style="288" customWidth="1"/>
    <col min="12569" max="12569" width="1.42578125" style="288" customWidth="1"/>
    <col min="12570" max="12570" width="4" style="288" customWidth="1"/>
    <col min="12571" max="12571" width="1.7109375" style="288" customWidth="1"/>
    <col min="12572" max="12572" width="4.140625" style="288" customWidth="1"/>
    <col min="12573" max="12573" width="0.85546875" style="288" customWidth="1"/>
    <col min="12574" max="12574" width="4.140625" style="288" customWidth="1"/>
    <col min="12575" max="12809" width="8.28515625" style="288"/>
    <col min="12810" max="12810" width="15" style="288" customWidth="1"/>
    <col min="12811" max="12811" width="16.7109375" style="288" customWidth="1"/>
    <col min="12812" max="12822" width="2.28515625" style="288" customWidth="1"/>
    <col min="12823" max="12823" width="18.85546875" style="288" customWidth="1"/>
    <col min="12824" max="12824" width="4" style="288" customWidth="1"/>
    <col min="12825" max="12825" width="1.42578125" style="288" customWidth="1"/>
    <col min="12826" max="12826" width="4" style="288" customWidth="1"/>
    <col min="12827" max="12827" width="1.7109375" style="288" customWidth="1"/>
    <col min="12828" max="12828" width="4.140625" style="288" customWidth="1"/>
    <col min="12829" max="12829" width="0.85546875" style="288" customWidth="1"/>
    <col min="12830" max="12830" width="4.140625" style="288" customWidth="1"/>
    <col min="12831" max="13065" width="8.28515625" style="288"/>
    <col min="13066" max="13066" width="15" style="288" customWidth="1"/>
    <col min="13067" max="13067" width="16.7109375" style="288" customWidth="1"/>
    <col min="13068" max="13078" width="2.28515625" style="288" customWidth="1"/>
    <col min="13079" max="13079" width="18.85546875" style="288" customWidth="1"/>
    <col min="13080" max="13080" width="4" style="288" customWidth="1"/>
    <col min="13081" max="13081" width="1.42578125" style="288" customWidth="1"/>
    <col min="13082" max="13082" width="4" style="288" customWidth="1"/>
    <col min="13083" max="13083" width="1.7109375" style="288" customWidth="1"/>
    <col min="13084" max="13084" width="4.140625" style="288" customWidth="1"/>
    <col min="13085" max="13085" width="0.85546875" style="288" customWidth="1"/>
    <col min="13086" max="13086" width="4.140625" style="288" customWidth="1"/>
    <col min="13087" max="13321" width="8.28515625" style="288"/>
    <col min="13322" max="13322" width="15" style="288" customWidth="1"/>
    <col min="13323" max="13323" width="16.7109375" style="288" customWidth="1"/>
    <col min="13324" max="13334" width="2.28515625" style="288" customWidth="1"/>
    <col min="13335" max="13335" width="18.85546875" style="288" customWidth="1"/>
    <col min="13336" max="13336" width="4" style="288" customWidth="1"/>
    <col min="13337" max="13337" width="1.42578125" style="288" customWidth="1"/>
    <col min="13338" max="13338" width="4" style="288" customWidth="1"/>
    <col min="13339" max="13339" width="1.7109375" style="288" customWidth="1"/>
    <col min="13340" max="13340" width="4.140625" style="288" customWidth="1"/>
    <col min="13341" max="13341" width="0.85546875" style="288" customWidth="1"/>
    <col min="13342" max="13342" width="4.140625" style="288" customWidth="1"/>
    <col min="13343" max="13577" width="8.28515625" style="288"/>
    <col min="13578" max="13578" width="15" style="288" customWidth="1"/>
    <col min="13579" max="13579" width="16.7109375" style="288" customWidth="1"/>
    <col min="13580" max="13590" width="2.28515625" style="288" customWidth="1"/>
    <col min="13591" max="13591" width="18.85546875" style="288" customWidth="1"/>
    <col min="13592" max="13592" width="4" style="288" customWidth="1"/>
    <col min="13593" max="13593" width="1.42578125" style="288" customWidth="1"/>
    <col min="13594" max="13594" width="4" style="288" customWidth="1"/>
    <col min="13595" max="13595" width="1.7109375" style="288" customWidth="1"/>
    <col min="13596" max="13596" width="4.140625" style="288" customWidth="1"/>
    <col min="13597" max="13597" width="0.85546875" style="288" customWidth="1"/>
    <col min="13598" max="13598" width="4.140625" style="288" customWidth="1"/>
    <col min="13599" max="13833" width="8.28515625" style="288"/>
    <col min="13834" max="13834" width="15" style="288" customWidth="1"/>
    <col min="13835" max="13835" width="16.7109375" style="288" customWidth="1"/>
    <col min="13836" max="13846" width="2.28515625" style="288" customWidth="1"/>
    <col min="13847" max="13847" width="18.85546875" style="288" customWidth="1"/>
    <col min="13848" max="13848" width="4" style="288" customWidth="1"/>
    <col min="13849" max="13849" width="1.42578125" style="288" customWidth="1"/>
    <col min="13850" max="13850" width="4" style="288" customWidth="1"/>
    <col min="13851" max="13851" width="1.7109375" style="288" customWidth="1"/>
    <col min="13852" max="13852" width="4.140625" style="288" customWidth="1"/>
    <col min="13853" max="13853" width="0.85546875" style="288" customWidth="1"/>
    <col min="13854" max="13854" width="4.140625" style="288" customWidth="1"/>
    <col min="13855" max="14089" width="8.28515625" style="288"/>
    <col min="14090" max="14090" width="15" style="288" customWidth="1"/>
    <col min="14091" max="14091" width="16.7109375" style="288" customWidth="1"/>
    <col min="14092" max="14102" width="2.28515625" style="288" customWidth="1"/>
    <col min="14103" max="14103" width="18.85546875" style="288" customWidth="1"/>
    <col min="14104" max="14104" width="4" style="288" customWidth="1"/>
    <col min="14105" max="14105" width="1.42578125" style="288" customWidth="1"/>
    <col min="14106" max="14106" width="4" style="288" customWidth="1"/>
    <col min="14107" max="14107" width="1.7109375" style="288" customWidth="1"/>
    <col min="14108" max="14108" width="4.140625" style="288" customWidth="1"/>
    <col min="14109" max="14109" width="0.85546875" style="288" customWidth="1"/>
    <col min="14110" max="14110" width="4.140625" style="288" customWidth="1"/>
    <col min="14111" max="14345" width="8.28515625" style="288"/>
    <col min="14346" max="14346" width="15" style="288" customWidth="1"/>
    <col min="14347" max="14347" width="16.7109375" style="288" customWidth="1"/>
    <col min="14348" max="14358" width="2.28515625" style="288" customWidth="1"/>
    <col min="14359" max="14359" width="18.85546875" style="288" customWidth="1"/>
    <col min="14360" max="14360" width="4" style="288" customWidth="1"/>
    <col min="14361" max="14361" width="1.42578125" style="288" customWidth="1"/>
    <col min="14362" max="14362" width="4" style="288" customWidth="1"/>
    <col min="14363" max="14363" width="1.7109375" style="288" customWidth="1"/>
    <col min="14364" max="14364" width="4.140625" style="288" customWidth="1"/>
    <col min="14365" max="14365" width="0.85546875" style="288" customWidth="1"/>
    <col min="14366" max="14366" width="4.140625" style="288" customWidth="1"/>
    <col min="14367" max="14601" width="8.28515625" style="288"/>
    <col min="14602" max="14602" width="15" style="288" customWidth="1"/>
    <col min="14603" max="14603" width="16.7109375" style="288" customWidth="1"/>
    <col min="14604" max="14614" width="2.28515625" style="288" customWidth="1"/>
    <col min="14615" max="14615" width="18.85546875" style="288" customWidth="1"/>
    <col min="14616" max="14616" width="4" style="288" customWidth="1"/>
    <col min="14617" max="14617" width="1.42578125" style="288" customWidth="1"/>
    <col min="14618" max="14618" width="4" style="288" customWidth="1"/>
    <col min="14619" max="14619" width="1.7109375" style="288" customWidth="1"/>
    <col min="14620" max="14620" width="4.140625" style="288" customWidth="1"/>
    <col min="14621" max="14621" width="0.85546875" style="288" customWidth="1"/>
    <col min="14622" max="14622" width="4.140625" style="288" customWidth="1"/>
    <col min="14623" max="14857" width="8.28515625" style="288"/>
    <col min="14858" max="14858" width="15" style="288" customWidth="1"/>
    <col min="14859" max="14859" width="16.7109375" style="288" customWidth="1"/>
    <col min="14860" max="14870" width="2.28515625" style="288" customWidth="1"/>
    <col min="14871" max="14871" width="18.85546875" style="288" customWidth="1"/>
    <col min="14872" max="14872" width="4" style="288" customWidth="1"/>
    <col min="14873" max="14873" width="1.42578125" style="288" customWidth="1"/>
    <col min="14874" max="14874" width="4" style="288" customWidth="1"/>
    <col min="14875" max="14875" width="1.7109375" style="288" customWidth="1"/>
    <col min="14876" max="14876" width="4.140625" style="288" customWidth="1"/>
    <col min="14877" max="14877" width="0.85546875" style="288" customWidth="1"/>
    <col min="14878" max="14878" width="4.140625" style="288" customWidth="1"/>
    <col min="14879" max="15113" width="8.28515625" style="288"/>
    <col min="15114" max="15114" width="15" style="288" customWidth="1"/>
    <col min="15115" max="15115" width="16.7109375" style="288" customWidth="1"/>
    <col min="15116" max="15126" width="2.28515625" style="288" customWidth="1"/>
    <col min="15127" max="15127" width="18.85546875" style="288" customWidth="1"/>
    <col min="15128" max="15128" width="4" style="288" customWidth="1"/>
    <col min="15129" max="15129" width="1.42578125" style="288" customWidth="1"/>
    <col min="15130" max="15130" width="4" style="288" customWidth="1"/>
    <col min="15131" max="15131" width="1.7109375" style="288" customWidth="1"/>
    <col min="15132" max="15132" width="4.140625" style="288" customWidth="1"/>
    <col min="15133" max="15133" width="0.85546875" style="288" customWidth="1"/>
    <col min="15134" max="15134" width="4.140625" style="288" customWidth="1"/>
    <col min="15135" max="15369" width="8.28515625" style="288"/>
    <col min="15370" max="15370" width="15" style="288" customWidth="1"/>
    <col min="15371" max="15371" width="16.7109375" style="288" customWidth="1"/>
    <col min="15372" max="15382" width="2.28515625" style="288" customWidth="1"/>
    <col min="15383" max="15383" width="18.85546875" style="288" customWidth="1"/>
    <col min="15384" max="15384" width="4" style="288" customWidth="1"/>
    <col min="15385" max="15385" width="1.42578125" style="288" customWidth="1"/>
    <col min="15386" max="15386" width="4" style="288" customWidth="1"/>
    <col min="15387" max="15387" width="1.7109375" style="288" customWidth="1"/>
    <col min="15388" max="15388" width="4.140625" style="288" customWidth="1"/>
    <col min="15389" max="15389" width="0.85546875" style="288" customWidth="1"/>
    <col min="15390" max="15390" width="4.140625" style="288" customWidth="1"/>
    <col min="15391" max="15625" width="8.28515625" style="288"/>
    <col min="15626" max="15626" width="15" style="288" customWidth="1"/>
    <col min="15627" max="15627" width="16.7109375" style="288" customWidth="1"/>
    <col min="15628" max="15638" width="2.28515625" style="288" customWidth="1"/>
    <col min="15639" max="15639" width="18.85546875" style="288" customWidth="1"/>
    <col min="15640" max="15640" width="4" style="288" customWidth="1"/>
    <col min="15641" max="15641" width="1.42578125" style="288" customWidth="1"/>
    <col min="15642" max="15642" width="4" style="288" customWidth="1"/>
    <col min="15643" max="15643" width="1.7109375" style="288" customWidth="1"/>
    <col min="15644" max="15644" width="4.140625" style="288" customWidth="1"/>
    <col min="15645" max="15645" width="0.85546875" style="288" customWidth="1"/>
    <col min="15646" max="15646" width="4.140625" style="288" customWidth="1"/>
    <col min="15647" max="15881" width="8.28515625" style="288"/>
    <col min="15882" max="15882" width="15" style="288" customWidth="1"/>
    <col min="15883" max="15883" width="16.7109375" style="288" customWidth="1"/>
    <col min="15884" max="15894" width="2.28515625" style="288" customWidth="1"/>
    <col min="15895" max="15895" width="18.85546875" style="288" customWidth="1"/>
    <col min="15896" max="15896" width="4" style="288" customWidth="1"/>
    <col min="15897" max="15897" width="1.42578125" style="288" customWidth="1"/>
    <col min="15898" max="15898" width="4" style="288" customWidth="1"/>
    <col min="15899" max="15899" width="1.7109375" style="288" customWidth="1"/>
    <col min="15900" max="15900" width="4.140625" style="288" customWidth="1"/>
    <col min="15901" max="15901" width="0.85546875" style="288" customWidth="1"/>
    <col min="15902" max="15902" width="4.140625" style="288" customWidth="1"/>
    <col min="15903" max="16137" width="8.28515625" style="288"/>
    <col min="16138" max="16138" width="15" style="288" customWidth="1"/>
    <col min="16139" max="16139" width="16.7109375" style="288" customWidth="1"/>
    <col min="16140" max="16150" width="2.28515625" style="288" customWidth="1"/>
    <col min="16151" max="16151" width="18.85546875" style="288" customWidth="1"/>
    <col min="16152" max="16152" width="4" style="288" customWidth="1"/>
    <col min="16153" max="16153" width="1.42578125" style="288" customWidth="1"/>
    <col min="16154" max="16154" width="4" style="288" customWidth="1"/>
    <col min="16155" max="16155" width="1.7109375" style="288" customWidth="1"/>
    <col min="16156" max="16156" width="4.140625" style="288" customWidth="1"/>
    <col min="16157" max="16157" width="0.85546875" style="288" customWidth="1"/>
    <col min="16158" max="16158" width="4.140625" style="288" customWidth="1"/>
    <col min="16159" max="16384" width="8.28515625" style="288"/>
  </cols>
  <sheetData>
    <row r="1" spans="1:34" s="285" customFormat="1">
      <c r="A1" s="285" t="s">
        <v>124</v>
      </c>
      <c r="E1" s="284"/>
      <c r="Q1" s="282"/>
      <c r="R1" s="282"/>
      <c r="S1" s="282"/>
      <c r="T1" s="282"/>
      <c r="U1" s="282"/>
      <c r="V1" s="282"/>
      <c r="W1" s="282"/>
      <c r="X1" s="282"/>
      <c r="Y1" s="282"/>
      <c r="Z1" s="282"/>
      <c r="AA1" s="282"/>
      <c r="AF1" s="282"/>
      <c r="AG1" s="282"/>
      <c r="AH1" s="282"/>
    </row>
    <row r="2" spans="1:34" s="285" customFormat="1">
      <c r="A2" s="281" t="s">
        <v>82</v>
      </c>
      <c r="B2" s="281"/>
      <c r="C2" s="281"/>
      <c r="D2" s="288" t="s">
        <v>367</v>
      </c>
      <c r="E2" s="284"/>
      <c r="Q2" s="282"/>
      <c r="R2" s="282"/>
      <c r="S2" s="282"/>
      <c r="T2" s="282"/>
      <c r="U2" s="282"/>
      <c r="V2" s="282"/>
      <c r="W2" s="282"/>
      <c r="X2" s="282"/>
      <c r="Y2" s="282"/>
      <c r="Z2" s="282"/>
      <c r="AA2" s="282"/>
      <c r="AF2" s="282"/>
      <c r="AG2" s="282"/>
      <c r="AH2" s="282"/>
    </row>
    <row r="3" spans="1:34" s="285" customFormat="1">
      <c r="A3" s="281"/>
      <c r="B3" s="281"/>
      <c r="C3" s="281"/>
      <c r="D3" s="288" t="s">
        <v>371</v>
      </c>
      <c r="E3" s="284"/>
      <c r="Q3" s="282"/>
      <c r="R3" s="282"/>
      <c r="S3" s="282"/>
      <c r="T3" s="282"/>
      <c r="U3" s="282"/>
      <c r="V3" s="282"/>
      <c r="W3" s="282"/>
      <c r="X3" s="282"/>
      <c r="Y3" s="282"/>
      <c r="Z3" s="282"/>
      <c r="AA3" s="282"/>
      <c r="AF3" s="282"/>
      <c r="AG3" s="282"/>
      <c r="AH3" s="282"/>
    </row>
    <row r="4" spans="1:34" s="285" customFormat="1">
      <c r="A4" s="281"/>
      <c r="B4" s="281"/>
      <c r="C4" s="281"/>
      <c r="D4" s="288" t="s">
        <v>377</v>
      </c>
      <c r="E4" s="284"/>
      <c r="Q4" s="282"/>
      <c r="R4" s="282"/>
      <c r="S4" s="282"/>
      <c r="T4" s="282"/>
      <c r="U4" s="282"/>
      <c r="V4" s="282"/>
      <c r="W4" s="282"/>
      <c r="X4" s="282"/>
      <c r="Y4" s="282"/>
      <c r="Z4" s="282"/>
      <c r="AA4" s="282"/>
      <c r="AF4" s="282"/>
      <c r="AG4" s="282"/>
      <c r="AH4" s="282"/>
    </row>
    <row r="5" spans="1:34" s="285" customFormat="1">
      <c r="A5" s="281"/>
      <c r="B5" s="281"/>
      <c r="C5" s="281"/>
      <c r="D5" s="288" t="s">
        <v>369</v>
      </c>
      <c r="E5" s="284"/>
      <c r="Q5" s="282"/>
      <c r="R5" s="282"/>
      <c r="S5" s="282"/>
      <c r="T5" s="287"/>
      <c r="U5" s="287"/>
      <c r="V5" s="287"/>
      <c r="W5" s="287"/>
      <c r="X5" s="287"/>
      <c r="Y5" s="287"/>
      <c r="Z5" s="287"/>
      <c r="AA5" s="287"/>
      <c r="AF5" s="287"/>
      <c r="AG5" s="287"/>
      <c r="AH5" s="287"/>
    </row>
    <row r="6" spans="1:34" s="285" customFormat="1">
      <c r="A6" s="281"/>
      <c r="B6" s="281"/>
      <c r="C6" s="281"/>
      <c r="D6" s="288" t="s">
        <v>368</v>
      </c>
      <c r="E6" s="284"/>
      <c r="Q6" s="282"/>
      <c r="R6" s="282"/>
      <c r="S6" s="282"/>
      <c r="T6" s="287"/>
      <c r="U6" s="287"/>
      <c r="V6" s="287"/>
      <c r="W6" s="287"/>
      <c r="X6" s="287"/>
      <c r="Y6" s="287"/>
      <c r="Z6" s="287"/>
      <c r="AA6" s="287"/>
      <c r="AF6" s="287"/>
      <c r="AG6" s="287"/>
      <c r="AH6" s="287"/>
    </row>
    <row r="7" spans="1:34" s="285" customFormat="1">
      <c r="A7" s="281"/>
      <c r="B7" s="281"/>
      <c r="C7" s="281"/>
      <c r="D7" s="288"/>
      <c r="E7" s="284"/>
      <c r="Q7" s="282"/>
      <c r="R7" s="282"/>
      <c r="S7" s="282"/>
      <c r="T7" s="287"/>
      <c r="U7" s="287"/>
      <c r="V7" s="287"/>
      <c r="W7" s="287"/>
      <c r="X7" s="287"/>
      <c r="Y7" s="287"/>
      <c r="Z7" s="287"/>
      <c r="AA7" s="287"/>
      <c r="AF7" s="287"/>
      <c r="AG7" s="287"/>
      <c r="AH7" s="287"/>
    </row>
    <row r="8" spans="1:34" s="285" customFormat="1">
      <c r="A8" s="281"/>
      <c r="B8" s="281"/>
      <c r="C8" s="281"/>
      <c r="D8" s="288"/>
      <c r="E8" s="284"/>
      <c r="Q8" s="282"/>
      <c r="R8" s="282"/>
      <c r="S8" s="282"/>
      <c r="T8" s="287"/>
      <c r="U8" s="287"/>
      <c r="V8" s="287"/>
      <c r="W8" s="287"/>
      <c r="X8" s="287"/>
      <c r="Y8" s="287"/>
      <c r="Z8" s="287"/>
      <c r="AA8" s="287"/>
      <c r="AF8" s="287"/>
      <c r="AG8" s="287"/>
      <c r="AH8" s="287"/>
    </row>
    <row r="9" spans="1:34" s="285" customFormat="1">
      <c r="A9" s="281" t="s">
        <v>3</v>
      </c>
      <c r="B9" s="281"/>
      <c r="C9" s="281"/>
      <c r="D9" s="289">
        <f>Spielplan!C24</f>
        <v>43849</v>
      </c>
      <c r="E9" s="284"/>
      <c r="Q9" s="282"/>
      <c r="R9" s="282"/>
      <c r="S9" s="282"/>
      <c r="T9" s="282"/>
      <c r="U9" s="282"/>
      <c r="V9" s="282"/>
      <c r="W9" s="282"/>
      <c r="X9" s="282"/>
      <c r="Y9" s="282"/>
      <c r="Z9" s="282"/>
      <c r="AA9" s="282"/>
      <c r="AF9" s="282"/>
      <c r="AG9" s="282"/>
      <c r="AH9" s="282"/>
    </row>
    <row r="10" spans="1:34" s="285" customFormat="1">
      <c r="A10" s="281" t="s">
        <v>4</v>
      </c>
      <c r="B10" s="281"/>
      <c r="C10" s="281"/>
      <c r="D10" s="290" t="str">
        <f>Spielplan!G24</f>
        <v>Bad Liebenzell TTV Unterhaugstett)</v>
      </c>
      <c r="E10" s="284"/>
      <c r="Q10" s="282"/>
      <c r="R10" s="282"/>
      <c r="S10" s="282"/>
      <c r="T10" s="282"/>
      <c r="U10" s="282"/>
      <c r="V10" s="282"/>
      <c r="W10" s="282"/>
      <c r="X10" s="282"/>
      <c r="Y10" s="282"/>
      <c r="Z10" s="282"/>
      <c r="AA10" s="282"/>
      <c r="AF10" s="282"/>
      <c r="AG10" s="282"/>
      <c r="AH10" s="282"/>
    </row>
    <row r="11" spans="1:34" s="285" customFormat="1">
      <c r="A11" s="281" t="s">
        <v>6</v>
      </c>
      <c r="B11" s="281"/>
      <c r="C11" s="281"/>
      <c r="D11" s="290"/>
      <c r="Q11" s="282"/>
      <c r="R11" s="282"/>
      <c r="S11" s="282"/>
      <c r="T11" s="282"/>
      <c r="U11" s="282"/>
      <c r="V11" s="282"/>
      <c r="W11" s="282"/>
      <c r="X11" s="282"/>
      <c r="Y11" s="282"/>
      <c r="Z11" s="282"/>
      <c r="AA11" s="282"/>
      <c r="AC11" s="291"/>
      <c r="AF11" s="282"/>
      <c r="AG11" s="282"/>
      <c r="AH11" s="282"/>
    </row>
    <row r="12" spans="1:34" s="285" customFormat="1">
      <c r="A12" s="281" t="s">
        <v>79</v>
      </c>
      <c r="B12" s="281"/>
      <c r="C12" s="281"/>
      <c r="D12" s="292">
        <f>Spielplan!E24</f>
        <v>0.58333333333333337</v>
      </c>
      <c r="E12" s="284"/>
      <c r="Q12" s="282"/>
      <c r="R12" s="282"/>
      <c r="S12" s="282"/>
      <c r="T12" s="282"/>
      <c r="U12" s="282"/>
      <c r="V12" s="282"/>
      <c r="W12" s="282"/>
      <c r="X12" s="282"/>
      <c r="Y12" s="282"/>
      <c r="Z12" s="282"/>
      <c r="AA12" s="282"/>
      <c r="AC12" s="293"/>
      <c r="AF12" s="282"/>
      <c r="AG12" s="282"/>
      <c r="AH12" s="282"/>
    </row>
    <row r="13" spans="1:34" s="285" customFormat="1">
      <c r="A13" s="281" t="s">
        <v>5</v>
      </c>
      <c r="B13" s="281"/>
      <c r="C13" s="281"/>
      <c r="D13" s="285" t="s">
        <v>102</v>
      </c>
      <c r="E13" s="284"/>
      <c r="Q13" s="282"/>
      <c r="R13" s="282"/>
      <c r="S13" s="282"/>
      <c r="T13" s="282"/>
      <c r="U13" s="282"/>
      <c r="V13" s="282"/>
      <c r="W13" s="282"/>
      <c r="X13" s="282"/>
      <c r="Y13" s="282"/>
      <c r="Z13" s="282"/>
      <c r="AA13" s="282"/>
      <c r="AF13" s="282"/>
      <c r="AG13" s="282"/>
      <c r="AH13" s="282"/>
    </row>
    <row r="14" spans="1:34" s="285" customFormat="1">
      <c r="A14" s="281" t="s">
        <v>88</v>
      </c>
      <c r="B14" s="281"/>
      <c r="C14" s="281"/>
      <c r="E14" s="284"/>
      <c r="Q14" s="282"/>
      <c r="R14" s="282"/>
      <c r="S14" s="282"/>
      <c r="T14" s="282"/>
      <c r="U14" s="282"/>
      <c r="V14" s="282"/>
      <c r="W14" s="282"/>
      <c r="X14" s="282"/>
      <c r="Y14" s="282"/>
      <c r="Z14" s="282"/>
      <c r="AA14" s="282"/>
      <c r="AF14" s="282"/>
      <c r="AG14" s="282"/>
      <c r="AH14" s="282"/>
    </row>
    <row r="15" spans="1:34" s="290" customFormat="1">
      <c r="A15" s="294"/>
      <c r="B15" s="294"/>
      <c r="C15" s="294"/>
      <c r="D15" s="282"/>
      <c r="E15" s="284"/>
      <c r="F15" s="282"/>
      <c r="G15" s="282"/>
      <c r="H15" s="282"/>
      <c r="I15" s="282"/>
      <c r="J15" s="282"/>
      <c r="K15" s="282"/>
      <c r="L15" s="282"/>
      <c r="M15" s="282"/>
      <c r="N15" s="282"/>
      <c r="O15" s="282"/>
      <c r="P15" s="282"/>
      <c r="Q15" s="282"/>
      <c r="R15" s="282"/>
      <c r="S15" s="282"/>
      <c r="T15" s="287"/>
      <c r="U15" s="287"/>
      <c r="V15" s="287"/>
      <c r="W15" s="287"/>
      <c r="X15" s="287"/>
      <c r="Y15" s="287"/>
      <c r="Z15" s="287"/>
      <c r="AA15" s="287"/>
      <c r="AF15" s="287"/>
      <c r="AG15" s="287"/>
      <c r="AH15" s="287"/>
    </row>
    <row r="16" spans="1:34" s="290" customFormat="1">
      <c r="A16" s="295" t="s">
        <v>397</v>
      </c>
      <c r="B16" s="295" t="s">
        <v>398</v>
      </c>
      <c r="C16" s="295" t="s">
        <v>80</v>
      </c>
      <c r="D16" s="282" t="s">
        <v>8</v>
      </c>
      <c r="E16" s="284"/>
      <c r="F16" s="285" t="s">
        <v>9</v>
      </c>
      <c r="G16" s="282"/>
      <c r="H16" s="282"/>
      <c r="I16" s="282"/>
      <c r="J16" s="282"/>
      <c r="K16" s="282"/>
      <c r="L16" s="282"/>
      <c r="M16" s="282"/>
      <c r="N16" s="282"/>
      <c r="O16" s="282"/>
      <c r="P16" s="282" t="s">
        <v>10</v>
      </c>
      <c r="Q16" s="287"/>
      <c r="R16" s="282" t="s">
        <v>99</v>
      </c>
      <c r="S16" s="282"/>
      <c r="T16" s="287"/>
      <c r="U16" s="282"/>
      <c r="V16" s="282" t="s">
        <v>100</v>
      </c>
      <c r="W16" s="282"/>
      <c r="X16" s="282" t="s">
        <v>401</v>
      </c>
      <c r="Y16" s="282" t="s">
        <v>402</v>
      </c>
      <c r="Z16" s="282" t="s">
        <v>403</v>
      </c>
      <c r="AA16" s="282" t="s">
        <v>404</v>
      </c>
      <c r="AB16" s="282"/>
      <c r="AD16" s="313">
        <v>1.7361111111111112E-2</v>
      </c>
      <c r="AF16" s="282"/>
      <c r="AG16" s="282" t="s">
        <v>1</v>
      </c>
      <c r="AH16" s="282"/>
    </row>
    <row r="17" spans="1:34" s="290" customFormat="1">
      <c r="A17" s="294"/>
      <c r="B17" s="294"/>
      <c r="C17" s="294"/>
      <c r="D17" s="282"/>
      <c r="E17" s="284"/>
      <c r="F17" s="282"/>
      <c r="G17" s="282"/>
      <c r="H17" s="282"/>
      <c r="I17" s="282"/>
      <c r="J17" s="282"/>
      <c r="K17" s="282"/>
      <c r="L17" s="282"/>
      <c r="M17" s="282"/>
      <c r="N17" s="282"/>
      <c r="O17" s="282"/>
      <c r="P17" s="282"/>
      <c r="Q17" s="282"/>
      <c r="R17" s="282"/>
      <c r="S17" s="282"/>
      <c r="T17" s="282"/>
      <c r="U17" s="282"/>
      <c r="V17" s="282"/>
      <c r="W17" s="282"/>
      <c r="X17" s="282"/>
      <c r="Y17" s="282"/>
      <c r="Z17" s="282"/>
      <c r="AA17" s="282"/>
      <c r="AF17" s="282"/>
      <c r="AG17" s="282"/>
      <c r="AH17" s="282"/>
    </row>
    <row r="18" spans="1:34">
      <c r="A18" s="317">
        <f>'Zwischenrunde 1'!A31+1</f>
        <v>96</v>
      </c>
      <c r="B18" s="287">
        <v>1</v>
      </c>
      <c r="C18" s="287">
        <v>1</v>
      </c>
      <c r="D18" s="293" t="str">
        <f>$D$2</f>
        <v>TV Unterhaugstett 2</v>
      </c>
      <c r="E18" s="297" t="s">
        <v>112</v>
      </c>
      <c r="F18" s="484" t="str">
        <f>$D$3</f>
        <v>TV Stammheim 1</v>
      </c>
      <c r="G18" s="484"/>
      <c r="H18" s="484"/>
      <c r="I18" s="484"/>
      <c r="J18" s="484"/>
      <c r="K18" s="484"/>
      <c r="L18" s="484"/>
      <c r="M18" s="484"/>
      <c r="N18" s="484"/>
      <c r="O18" s="293"/>
      <c r="P18" s="293" t="str">
        <f>$D$6</f>
        <v>TSV Dennach</v>
      </c>
      <c r="Q18" s="299"/>
      <c r="R18" s="287" t="s">
        <v>2</v>
      </c>
      <c r="S18" s="299"/>
      <c r="U18" s="299"/>
      <c r="V18" s="287" t="s">
        <v>2</v>
      </c>
      <c r="W18" s="299"/>
      <c r="X18" s="287" t="str">
        <f>IF(S18="","",IF(Q18&gt;S18,1,0))</f>
        <v/>
      </c>
      <c r="Y18" s="287" t="str">
        <f>IF(W18="","",IF(U18&gt;W18,1,0))</f>
        <v/>
      </c>
      <c r="Z18" s="287" t="str">
        <f>IF(S18="","",IF(Q18&lt;S18,1,0))</f>
        <v/>
      </c>
      <c r="AA18" s="287" t="str">
        <f>IF(W18="","",IF(U18&lt;W18,1,0))</f>
        <v/>
      </c>
      <c r="AC18" s="300">
        <f>$D$9</f>
        <v>43849</v>
      </c>
      <c r="AD18" s="301">
        <f>$D$12</f>
        <v>0.58333333333333337</v>
      </c>
      <c r="AE18" s="288" t="str">
        <f>$D$10</f>
        <v>Bad Liebenzell TTV Unterhaugstett)</v>
      </c>
      <c r="AF18" s="287">
        <f>IF(AA18="",0,X18+Y18)</f>
        <v>0</v>
      </c>
      <c r="AG18" s="287" t="s">
        <v>2</v>
      </c>
      <c r="AH18" s="287">
        <f>IF(AA18="",0,Z18+AA18)</f>
        <v>0</v>
      </c>
    </row>
    <row r="19" spans="1:34">
      <c r="A19" s="317">
        <f>A18+1</f>
        <v>97</v>
      </c>
      <c r="B19" s="287">
        <v>2</v>
      </c>
      <c r="C19" s="287">
        <v>1</v>
      </c>
      <c r="D19" s="293" t="str">
        <f>$D$4</f>
        <v>TV Hohenklingen</v>
      </c>
      <c r="E19" s="297" t="s">
        <v>112</v>
      </c>
      <c r="F19" s="484" t="str">
        <f>$D$5</f>
        <v>TSV Calw</v>
      </c>
      <c r="G19" s="484"/>
      <c r="H19" s="484"/>
      <c r="I19" s="484"/>
      <c r="J19" s="484"/>
      <c r="K19" s="484"/>
      <c r="L19" s="484"/>
      <c r="M19" s="484"/>
      <c r="N19" s="484"/>
      <c r="O19" s="293"/>
      <c r="P19" s="293" t="str">
        <f>$D$3</f>
        <v>TV Stammheim 1</v>
      </c>
      <c r="Q19" s="299"/>
      <c r="R19" s="287" t="s">
        <v>2</v>
      </c>
      <c r="S19" s="299"/>
      <c r="U19" s="299"/>
      <c r="V19" s="287" t="s">
        <v>2</v>
      </c>
      <c r="W19" s="299"/>
      <c r="X19" s="287" t="str">
        <f t="shared" ref="X19:X31" si="0">IF(S19="","",IF(Q19&gt;S19,1,0))</f>
        <v/>
      </c>
      <c r="Y19" s="287" t="str">
        <f t="shared" ref="Y19:Y31" si="1">IF(W19="","",IF(U19&gt;W19,1,0))</f>
        <v/>
      </c>
      <c r="Z19" s="287" t="str">
        <f t="shared" ref="Z19:Z31" si="2">IF(S19="","",IF(Q19&lt;S19,1,0))</f>
        <v/>
      </c>
      <c r="AA19" s="287" t="str">
        <f t="shared" ref="AA19:AA31" si="3">IF(W19="","",IF(U19&lt;W19,1,0))</f>
        <v/>
      </c>
      <c r="AC19" s="300">
        <f>$D$9</f>
        <v>43849</v>
      </c>
      <c r="AD19" s="301">
        <f>AD18+$AD$16</f>
        <v>0.60069444444444453</v>
      </c>
      <c r="AE19" s="288" t="str">
        <f>$D$10</f>
        <v>Bad Liebenzell TTV Unterhaugstett)</v>
      </c>
      <c r="AF19" s="287">
        <f>IF(AA19="",0,X19+Y19)</f>
        <v>0</v>
      </c>
      <c r="AG19" s="287" t="s">
        <v>2</v>
      </c>
      <c r="AH19" s="287">
        <f>IF(AA19="",0,Z19+AA19)</f>
        <v>0</v>
      </c>
    </row>
    <row r="20" spans="1:34">
      <c r="A20" s="287"/>
      <c r="B20" s="287"/>
      <c r="C20" s="287"/>
      <c r="D20" s="293"/>
      <c r="F20" s="293"/>
      <c r="G20" s="293"/>
      <c r="H20" s="293"/>
      <c r="I20" s="293"/>
      <c r="J20" s="293"/>
      <c r="K20" s="293"/>
      <c r="L20" s="293"/>
      <c r="M20" s="293"/>
      <c r="N20" s="293"/>
      <c r="O20" s="293"/>
      <c r="P20" s="293"/>
      <c r="X20" s="287" t="str">
        <f t="shared" si="0"/>
        <v/>
      </c>
      <c r="Y20" s="287" t="str">
        <f t="shared" si="1"/>
        <v/>
      </c>
      <c r="Z20" s="287" t="str">
        <f t="shared" si="2"/>
        <v/>
      </c>
      <c r="AA20" s="287" t="str">
        <f t="shared" si="3"/>
        <v/>
      </c>
    </row>
    <row r="21" spans="1:34">
      <c r="A21" s="317">
        <f>A19+1</f>
        <v>98</v>
      </c>
      <c r="B21" s="287">
        <v>3</v>
      </c>
      <c r="C21" s="287">
        <v>1</v>
      </c>
      <c r="D21" s="293" t="str">
        <f>$D$2</f>
        <v>TV Unterhaugstett 2</v>
      </c>
      <c r="E21" s="297" t="s">
        <v>112</v>
      </c>
      <c r="F21" s="484" t="str">
        <f>$D$6</f>
        <v>TSV Dennach</v>
      </c>
      <c r="G21" s="484"/>
      <c r="H21" s="484"/>
      <c r="I21" s="484"/>
      <c r="J21" s="484"/>
      <c r="K21" s="484"/>
      <c r="L21" s="484"/>
      <c r="M21" s="484"/>
      <c r="N21" s="484"/>
      <c r="O21" s="293"/>
      <c r="P21" s="293" t="str">
        <f>$D$5</f>
        <v>TSV Calw</v>
      </c>
      <c r="Q21" s="299"/>
      <c r="R21" s="287" t="s">
        <v>2</v>
      </c>
      <c r="S21" s="299"/>
      <c r="U21" s="299"/>
      <c r="V21" s="287" t="s">
        <v>2</v>
      </c>
      <c r="W21" s="299"/>
      <c r="X21" s="287" t="str">
        <f t="shared" si="0"/>
        <v/>
      </c>
      <c r="Y21" s="287" t="str">
        <f t="shared" si="1"/>
        <v/>
      </c>
      <c r="Z21" s="287" t="str">
        <f t="shared" si="2"/>
        <v/>
      </c>
      <c r="AA21" s="287" t="str">
        <f t="shared" si="3"/>
        <v/>
      </c>
      <c r="AC21" s="300">
        <f>$D$9</f>
        <v>43849</v>
      </c>
      <c r="AD21" s="301">
        <f>AD19+$AD$16</f>
        <v>0.61805555555555569</v>
      </c>
      <c r="AE21" s="288" t="str">
        <f>$D$10</f>
        <v>Bad Liebenzell TTV Unterhaugstett)</v>
      </c>
      <c r="AF21" s="287">
        <f>IF(AA21="",0,X21+Y21)</f>
        <v>0</v>
      </c>
      <c r="AG21" s="287" t="s">
        <v>2</v>
      </c>
      <c r="AH21" s="287">
        <f>IF(AA21="",0,Z21+AA21)</f>
        <v>0</v>
      </c>
    </row>
    <row r="22" spans="1:34">
      <c r="A22" s="317">
        <f t="shared" ref="A22" si="4">A21+1</f>
        <v>99</v>
      </c>
      <c r="B22" s="287">
        <v>4</v>
      </c>
      <c r="C22" s="287">
        <v>1</v>
      </c>
      <c r="D22" s="293" t="str">
        <f>$D$3</f>
        <v>TV Stammheim 1</v>
      </c>
      <c r="E22" s="297" t="s">
        <v>112</v>
      </c>
      <c r="F22" s="484" t="str">
        <f>$D$4</f>
        <v>TV Hohenklingen</v>
      </c>
      <c r="G22" s="484"/>
      <c r="H22" s="484"/>
      <c r="I22" s="484"/>
      <c r="J22" s="484"/>
      <c r="K22" s="484"/>
      <c r="L22" s="484"/>
      <c r="M22" s="484"/>
      <c r="N22" s="484"/>
      <c r="O22" s="293"/>
      <c r="P22" s="293" t="str">
        <f>$D$2</f>
        <v>TV Unterhaugstett 2</v>
      </c>
      <c r="Q22" s="299"/>
      <c r="R22" s="287" t="s">
        <v>2</v>
      </c>
      <c r="S22" s="299"/>
      <c r="U22" s="299"/>
      <c r="V22" s="287" t="s">
        <v>2</v>
      </c>
      <c r="W22" s="299"/>
      <c r="X22" s="287" t="str">
        <f t="shared" si="0"/>
        <v/>
      </c>
      <c r="Y22" s="287" t="str">
        <f t="shared" si="1"/>
        <v/>
      </c>
      <c r="Z22" s="287" t="str">
        <f t="shared" si="2"/>
        <v/>
      </c>
      <c r="AA22" s="287" t="str">
        <f t="shared" si="3"/>
        <v/>
      </c>
      <c r="AC22" s="300">
        <f>$D$9</f>
        <v>43849</v>
      </c>
      <c r="AD22" s="301">
        <f>AD21+$AD$16</f>
        <v>0.63541666666666685</v>
      </c>
      <c r="AE22" s="288" t="str">
        <f>$D$10</f>
        <v>Bad Liebenzell TTV Unterhaugstett)</v>
      </c>
      <c r="AF22" s="287">
        <f>IF(AA22="",0,X22+Y22)</f>
        <v>0</v>
      </c>
      <c r="AG22" s="287" t="s">
        <v>2</v>
      </c>
      <c r="AH22" s="287">
        <f>IF(AA22="",0,Z22+AA22)</f>
        <v>0</v>
      </c>
    </row>
    <row r="23" spans="1:34">
      <c r="A23" s="287"/>
      <c r="D23" s="293"/>
      <c r="F23" s="293"/>
      <c r="G23" s="293"/>
      <c r="H23" s="293"/>
      <c r="I23" s="293"/>
      <c r="J23" s="293"/>
      <c r="K23" s="293"/>
      <c r="L23" s="293"/>
      <c r="M23" s="293"/>
      <c r="N23" s="293"/>
      <c r="O23" s="293"/>
      <c r="P23" s="293"/>
      <c r="X23" s="287" t="str">
        <f t="shared" si="0"/>
        <v/>
      </c>
      <c r="Y23" s="287" t="str">
        <f t="shared" si="1"/>
        <v/>
      </c>
      <c r="Z23" s="287" t="str">
        <f t="shared" si="2"/>
        <v/>
      </c>
      <c r="AA23" s="287" t="str">
        <f t="shared" si="3"/>
        <v/>
      </c>
    </row>
    <row r="24" spans="1:34">
      <c r="A24" s="317">
        <f t="shared" ref="A24" si="5">A22+1</f>
        <v>100</v>
      </c>
      <c r="B24" s="287">
        <v>5</v>
      </c>
      <c r="C24" s="287">
        <v>1</v>
      </c>
      <c r="D24" s="293" t="str">
        <f>$D$5</f>
        <v>TSV Calw</v>
      </c>
      <c r="E24" s="297" t="s">
        <v>112</v>
      </c>
      <c r="F24" s="484" t="str">
        <f>$D$6</f>
        <v>TSV Dennach</v>
      </c>
      <c r="G24" s="484"/>
      <c r="H24" s="484"/>
      <c r="I24" s="484"/>
      <c r="J24" s="484"/>
      <c r="K24" s="484"/>
      <c r="L24" s="484"/>
      <c r="M24" s="484"/>
      <c r="N24" s="484"/>
      <c r="O24" s="293"/>
      <c r="P24" s="293" t="str">
        <f>$D$4</f>
        <v>TV Hohenklingen</v>
      </c>
      <c r="Q24" s="299"/>
      <c r="R24" s="287" t="s">
        <v>2</v>
      </c>
      <c r="S24" s="299"/>
      <c r="U24" s="299"/>
      <c r="V24" s="287" t="s">
        <v>2</v>
      </c>
      <c r="W24" s="299"/>
      <c r="X24" s="287" t="str">
        <f t="shared" si="0"/>
        <v/>
      </c>
      <c r="Y24" s="287" t="str">
        <f t="shared" si="1"/>
        <v/>
      </c>
      <c r="Z24" s="287" t="str">
        <f t="shared" si="2"/>
        <v/>
      </c>
      <c r="AA24" s="287" t="str">
        <f t="shared" si="3"/>
        <v/>
      </c>
      <c r="AC24" s="300">
        <f>$D$9</f>
        <v>43849</v>
      </c>
      <c r="AD24" s="301">
        <f>AD22+$AD$16</f>
        <v>0.65277777777777801</v>
      </c>
      <c r="AE24" s="288" t="str">
        <f>$D$10</f>
        <v>Bad Liebenzell TTV Unterhaugstett)</v>
      </c>
      <c r="AF24" s="287">
        <f>IF(AA24="",0,X24+Y24)</f>
        <v>0</v>
      </c>
      <c r="AG24" s="287" t="s">
        <v>2</v>
      </c>
      <c r="AH24" s="287">
        <f>IF(AA24="",0,Z24+AA24)</f>
        <v>0</v>
      </c>
    </row>
    <row r="25" spans="1:34">
      <c r="A25" s="317">
        <f t="shared" ref="A25" si="6">A24+1</f>
        <v>101</v>
      </c>
      <c r="B25" s="287">
        <v>6</v>
      </c>
      <c r="C25" s="287">
        <v>1</v>
      </c>
      <c r="D25" s="293" t="str">
        <f>$D$2</f>
        <v>TV Unterhaugstett 2</v>
      </c>
      <c r="E25" s="297" t="s">
        <v>112</v>
      </c>
      <c r="F25" s="484" t="str">
        <f>$D$4</f>
        <v>TV Hohenklingen</v>
      </c>
      <c r="G25" s="484"/>
      <c r="H25" s="484"/>
      <c r="I25" s="484"/>
      <c r="J25" s="484"/>
      <c r="K25" s="484"/>
      <c r="L25" s="484"/>
      <c r="M25" s="484"/>
      <c r="N25" s="484"/>
      <c r="O25" s="293"/>
      <c r="P25" s="293" t="str">
        <f>$D$6</f>
        <v>TSV Dennach</v>
      </c>
      <c r="Q25" s="299"/>
      <c r="R25" s="287" t="s">
        <v>2</v>
      </c>
      <c r="S25" s="299"/>
      <c r="U25" s="299"/>
      <c r="V25" s="287" t="s">
        <v>2</v>
      </c>
      <c r="W25" s="299"/>
      <c r="X25" s="287" t="str">
        <f t="shared" si="0"/>
        <v/>
      </c>
      <c r="Y25" s="287" t="str">
        <f t="shared" si="1"/>
        <v/>
      </c>
      <c r="Z25" s="287" t="str">
        <f t="shared" si="2"/>
        <v/>
      </c>
      <c r="AA25" s="287" t="str">
        <f t="shared" si="3"/>
        <v/>
      </c>
      <c r="AC25" s="300">
        <f>$D$9</f>
        <v>43849</v>
      </c>
      <c r="AD25" s="301">
        <f>AD24+$AD$16</f>
        <v>0.67013888888888917</v>
      </c>
      <c r="AE25" s="288" t="str">
        <f>$D$10</f>
        <v>Bad Liebenzell TTV Unterhaugstett)</v>
      </c>
      <c r="AF25" s="287">
        <f>IF(AA25="",0,X25+Y25)</f>
        <v>0</v>
      </c>
      <c r="AG25" s="287" t="s">
        <v>2</v>
      </c>
      <c r="AH25" s="287">
        <f>IF(AA25="",0,Z25+AA25)</f>
        <v>0</v>
      </c>
    </row>
    <row r="26" spans="1:34">
      <c r="A26" s="287"/>
      <c r="F26" s="293"/>
      <c r="G26" s="293"/>
      <c r="H26" s="293"/>
      <c r="I26" s="293"/>
      <c r="J26" s="293"/>
      <c r="K26" s="293"/>
      <c r="L26" s="293"/>
      <c r="M26" s="293"/>
      <c r="N26" s="293"/>
      <c r="X26" s="287" t="str">
        <f t="shared" si="0"/>
        <v/>
      </c>
      <c r="Y26" s="287" t="str">
        <f t="shared" si="1"/>
        <v/>
      </c>
      <c r="Z26" s="287" t="str">
        <f t="shared" si="2"/>
        <v/>
      </c>
      <c r="AA26" s="287" t="str">
        <f t="shared" si="3"/>
        <v/>
      </c>
    </row>
    <row r="27" spans="1:34">
      <c r="A27" s="317">
        <f t="shared" ref="A27" si="7">A25+1</f>
        <v>102</v>
      </c>
      <c r="B27" s="287">
        <v>7</v>
      </c>
      <c r="C27" s="287">
        <v>1</v>
      </c>
      <c r="D27" s="293" t="str">
        <f>$D$3</f>
        <v>TV Stammheim 1</v>
      </c>
      <c r="E27" s="297" t="s">
        <v>112</v>
      </c>
      <c r="F27" s="484" t="str">
        <f>$D$5</f>
        <v>TSV Calw</v>
      </c>
      <c r="G27" s="484"/>
      <c r="H27" s="484"/>
      <c r="I27" s="484"/>
      <c r="J27" s="484"/>
      <c r="K27" s="484"/>
      <c r="L27" s="484"/>
      <c r="M27" s="484"/>
      <c r="N27" s="484"/>
      <c r="O27" s="293"/>
      <c r="P27" s="293" t="str">
        <f>$D$2</f>
        <v>TV Unterhaugstett 2</v>
      </c>
      <c r="Q27" s="299"/>
      <c r="R27" s="287" t="s">
        <v>2</v>
      </c>
      <c r="S27" s="299"/>
      <c r="T27" s="282"/>
      <c r="U27" s="299"/>
      <c r="V27" s="287" t="s">
        <v>2</v>
      </c>
      <c r="W27" s="299"/>
      <c r="X27" s="287" t="str">
        <f t="shared" si="0"/>
        <v/>
      </c>
      <c r="Y27" s="287" t="str">
        <f t="shared" si="1"/>
        <v/>
      </c>
      <c r="Z27" s="287" t="str">
        <f t="shared" si="2"/>
        <v/>
      </c>
      <c r="AA27" s="287" t="str">
        <f t="shared" si="3"/>
        <v/>
      </c>
      <c r="AC27" s="300">
        <f>$D$9</f>
        <v>43849</v>
      </c>
      <c r="AD27" s="301">
        <f>AD25+$AD$16</f>
        <v>0.68750000000000033</v>
      </c>
      <c r="AE27" s="288" t="str">
        <f>$D$10</f>
        <v>Bad Liebenzell TTV Unterhaugstett)</v>
      </c>
      <c r="AF27" s="287">
        <f>IF(AA27="",0,X27+Y27)</f>
        <v>0</v>
      </c>
      <c r="AG27" s="287" t="s">
        <v>2</v>
      </c>
      <c r="AH27" s="287">
        <f>IF(AA27="",0,Z27+AA27)</f>
        <v>0</v>
      </c>
    </row>
    <row r="28" spans="1:34">
      <c r="A28" s="317">
        <f t="shared" ref="A28" si="8">A27+1</f>
        <v>103</v>
      </c>
      <c r="B28" s="287">
        <v>8</v>
      </c>
      <c r="C28" s="287">
        <v>1</v>
      </c>
      <c r="D28" s="293" t="str">
        <f>$D$6</f>
        <v>TSV Dennach</v>
      </c>
      <c r="E28" s="297" t="s">
        <v>112</v>
      </c>
      <c r="F28" s="484" t="str">
        <f>$D$4</f>
        <v>TV Hohenklingen</v>
      </c>
      <c r="G28" s="484"/>
      <c r="H28" s="484"/>
      <c r="I28" s="484"/>
      <c r="J28" s="484"/>
      <c r="K28" s="484"/>
      <c r="L28" s="484"/>
      <c r="M28" s="484"/>
      <c r="N28" s="484"/>
      <c r="O28" s="293"/>
      <c r="P28" s="293" t="str">
        <f>$D$3</f>
        <v>TV Stammheim 1</v>
      </c>
      <c r="Q28" s="299"/>
      <c r="R28" s="287" t="s">
        <v>2</v>
      </c>
      <c r="S28" s="299"/>
      <c r="U28" s="299"/>
      <c r="V28" s="287" t="s">
        <v>2</v>
      </c>
      <c r="W28" s="299"/>
      <c r="X28" s="287" t="str">
        <f t="shared" si="0"/>
        <v/>
      </c>
      <c r="Y28" s="287" t="str">
        <f t="shared" si="1"/>
        <v/>
      </c>
      <c r="Z28" s="287" t="str">
        <f t="shared" si="2"/>
        <v/>
      </c>
      <c r="AA28" s="287" t="str">
        <f t="shared" si="3"/>
        <v/>
      </c>
      <c r="AC28" s="300">
        <f>$D$9</f>
        <v>43849</v>
      </c>
      <c r="AD28" s="301">
        <f>AD27+$AD$16</f>
        <v>0.70486111111111149</v>
      </c>
      <c r="AE28" s="288" t="str">
        <f>$D$10</f>
        <v>Bad Liebenzell TTV Unterhaugstett)</v>
      </c>
      <c r="AF28" s="287">
        <f>IF(AA28="",0,X28+Y28)</f>
        <v>0</v>
      </c>
      <c r="AG28" s="287" t="s">
        <v>2</v>
      </c>
      <c r="AH28" s="287">
        <f>IF(AA28="",0,Z28+AA28)</f>
        <v>0</v>
      </c>
    </row>
    <row r="29" spans="1:34">
      <c r="A29" s="287"/>
      <c r="B29" s="287"/>
      <c r="C29" s="287"/>
      <c r="D29" s="293"/>
      <c r="F29" s="293"/>
      <c r="G29" s="293"/>
      <c r="H29" s="293"/>
      <c r="I29" s="293"/>
      <c r="J29" s="293"/>
      <c r="K29" s="293"/>
      <c r="L29" s="293"/>
      <c r="M29" s="293"/>
      <c r="N29" s="293"/>
      <c r="O29" s="293"/>
      <c r="P29" s="293"/>
      <c r="X29" s="287" t="str">
        <f t="shared" si="0"/>
        <v/>
      </c>
      <c r="Y29" s="287" t="str">
        <f t="shared" si="1"/>
        <v/>
      </c>
      <c r="Z29" s="287" t="str">
        <f t="shared" si="2"/>
        <v/>
      </c>
      <c r="AA29" s="287" t="str">
        <f t="shared" si="3"/>
        <v/>
      </c>
    </row>
    <row r="30" spans="1:34">
      <c r="A30" s="317">
        <f t="shared" ref="A30" si="9">A28+1</f>
        <v>104</v>
      </c>
      <c r="B30" s="287">
        <v>9</v>
      </c>
      <c r="C30" s="287">
        <v>1</v>
      </c>
      <c r="D30" s="293" t="str">
        <f>$D$2</f>
        <v>TV Unterhaugstett 2</v>
      </c>
      <c r="E30" s="297" t="s">
        <v>112</v>
      </c>
      <c r="F30" s="484" t="str">
        <f>$D$5</f>
        <v>TSV Calw</v>
      </c>
      <c r="G30" s="484"/>
      <c r="H30" s="484"/>
      <c r="I30" s="484"/>
      <c r="J30" s="484"/>
      <c r="K30" s="484"/>
      <c r="L30" s="484"/>
      <c r="M30" s="484"/>
      <c r="N30" s="484"/>
      <c r="O30" s="293"/>
      <c r="P30" s="293" t="str">
        <f>$D$4</f>
        <v>TV Hohenklingen</v>
      </c>
      <c r="Q30" s="299"/>
      <c r="R30" s="287" t="s">
        <v>2</v>
      </c>
      <c r="S30" s="299"/>
      <c r="U30" s="299"/>
      <c r="V30" s="287" t="s">
        <v>2</v>
      </c>
      <c r="W30" s="299"/>
      <c r="X30" s="287" t="str">
        <f t="shared" si="0"/>
        <v/>
      </c>
      <c r="Y30" s="287" t="str">
        <f t="shared" si="1"/>
        <v/>
      </c>
      <c r="Z30" s="287" t="str">
        <f t="shared" si="2"/>
        <v/>
      </c>
      <c r="AA30" s="287" t="str">
        <f t="shared" si="3"/>
        <v/>
      </c>
      <c r="AC30" s="300">
        <f>$D$9</f>
        <v>43849</v>
      </c>
      <c r="AD30" s="301">
        <f>AD28+$AD$16</f>
        <v>0.72222222222222265</v>
      </c>
      <c r="AE30" s="288" t="str">
        <f>$D$10</f>
        <v>Bad Liebenzell TTV Unterhaugstett)</v>
      </c>
      <c r="AF30" s="287">
        <f>IF(AA30="",0,X30+Y30)</f>
        <v>0</v>
      </c>
      <c r="AG30" s="287" t="s">
        <v>2</v>
      </c>
      <c r="AH30" s="287">
        <f>IF(AA30="",0,Z30+AA30)</f>
        <v>0</v>
      </c>
    </row>
    <row r="31" spans="1:34" s="287" customFormat="1">
      <c r="A31" s="317">
        <f t="shared" ref="A31" si="10">A30+1</f>
        <v>105</v>
      </c>
      <c r="B31" s="287">
        <v>10</v>
      </c>
      <c r="C31" s="287">
        <v>1</v>
      </c>
      <c r="D31" s="293" t="str">
        <f>$D$3</f>
        <v>TV Stammheim 1</v>
      </c>
      <c r="E31" s="297" t="s">
        <v>112</v>
      </c>
      <c r="F31" s="484" t="str">
        <f>$D$6</f>
        <v>TSV Dennach</v>
      </c>
      <c r="G31" s="484"/>
      <c r="H31" s="484"/>
      <c r="I31" s="484"/>
      <c r="J31" s="484"/>
      <c r="K31" s="484"/>
      <c r="L31" s="484"/>
      <c r="M31" s="484"/>
      <c r="N31" s="484"/>
      <c r="O31" s="293"/>
      <c r="P31" s="293" t="str">
        <f>$D$5</f>
        <v>TSV Calw</v>
      </c>
      <c r="Q31" s="299"/>
      <c r="R31" s="287" t="s">
        <v>2</v>
      </c>
      <c r="S31" s="299"/>
      <c r="U31" s="299"/>
      <c r="V31" s="287" t="s">
        <v>2</v>
      </c>
      <c r="W31" s="299"/>
      <c r="X31" s="287" t="str">
        <f t="shared" si="0"/>
        <v/>
      </c>
      <c r="Y31" s="287" t="str">
        <f t="shared" si="1"/>
        <v/>
      </c>
      <c r="Z31" s="287" t="str">
        <f t="shared" si="2"/>
        <v/>
      </c>
      <c r="AA31" s="287" t="str">
        <f t="shared" si="3"/>
        <v/>
      </c>
      <c r="AC31" s="300">
        <f>$D$9</f>
        <v>43849</v>
      </c>
      <c r="AD31" s="301">
        <f>AD30+$AD$16</f>
        <v>0.73958333333333381</v>
      </c>
      <c r="AE31" s="288" t="str">
        <f>$D$10</f>
        <v>Bad Liebenzell TTV Unterhaugstett)</v>
      </c>
      <c r="AF31" s="287">
        <f>IF(AA31="",0,X31+Y31)</f>
        <v>0</v>
      </c>
      <c r="AG31" s="287" t="s">
        <v>2</v>
      </c>
      <c r="AH31" s="287">
        <f>IF(AA31="",0,Z31+AA31)</f>
        <v>0</v>
      </c>
    </row>
    <row r="32" spans="1:34" s="287" customFormat="1">
      <c r="A32" s="294"/>
      <c r="B32" s="294"/>
      <c r="C32" s="294"/>
      <c r="D32" s="293"/>
      <c r="E32" s="297"/>
      <c r="F32" s="293"/>
      <c r="G32" s="293"/>
      <c r="H32" s="293"/>
      <c r="I32" s="293"/>
      <c r="J32" s="293"/>
      <c r="K32" s="293"/>
      <c r="L32" s="293"/>
      <c r="M32" s="293"/>
      <c r="N32" s="293"/>
      <c r="O32" s="293"/>
      <c r="P32" s="293"/>
    </row>
    <row r="33" spans="1:37">
      <c r="A33" s="305" t="s">
        <v>95</v>
      </c>
      <c r="B33" s="294"/>
      <c r="C33" s="294"/>
      <c r="D33" s="293"/>
      <c r="F33" s="293"/>
      <c r="G33" s="293"/>
      <c r="H33" s="293"/>
      <c r="I33" s="293"/>
      <c r="J33" s="293"/>
      <c r="K33" s="293"/>
      <c r="L33" s="293"/>
      <c r="M33" s="293"/>
      <c r="N33" s="293"/>
      <c r="O33" s="293"/>
      <c r="P33" s="293"/>
      <c r="R33" s="287" t="s">
        <v>0</v>
      </c>
      <c r="V33" s="287" t="s">
        <v>399</v>
      </c>
      <c r="AB33" s="287"/>
      <c r="AC33" s="287"/>
      <c r="AD33" s="287"/>
      <c r="AE33" s="287"/>
      <c r="AG33" s="287" t="s">
        <v>1</v>
      </c>
      <c r="AI33" s="287"/>
      <c r="AJ33" s="287"/>
      <c r="AK33" s="287"/>
    </row>
    <row r="34" spans="1:37">
      <c r="D34" s="288" t="str">
        <f>T(D2)</f>
        <v>TV Unterhaugstett 2</v>
      </c>
      <c r="E34" s="306"/>
      <c r="F34" s="307">
        <f>AF18</f>
        <v>0</v>
      </c>
      <c r="G34" s="307">
        <f>AF21</f>
        <v>0</v>
      </c>
      <c r="H34" s="307">
        <f>AF25</f>
        <v>0</v>
      </c>
      <c r="I34" s="307">
        <f>AF30</f>
        <v>0</v>
      </c>
      <c r="J34" s="314"/>
      <c r="K34" s="315"/>
      <c r="L34" s="315"/>
      <c r="M34" s="315"/>
      <c r="N34" s="287"/>
      <c r="O34" s="287"/>
      <c r="P34" s="287"/>
      <c r="Q34" s="287">
        <f>Q18+U18+Q21+U21+Q25+U25+Q30+U30</f>
        <v>0</v>
      </c>
      <c r="R34" s="287" t="s">
        <v>2</v>
      </c>
      <c r="S34" s="287">
        <f>S18+W18+S21+W21+S25+W25+S30+W30</f>
        <v>0</v>
      </c>
      <c r="U34" s="287">
        <f>AF18+AF21+AF25+AF30</f>
        <v>0</v>
      </c>
      <c r="V34" s="287" t="s">
        <v>2</v>
      </c>
      <c r="W34" s="287">
        <f>AH18+AH21+AH25+AH30</f>
        <v>0</v>
      </c>
      <c r="AB34" s="287"/>
      <c r="AC34" s="287"/>
      <c r="AD34" s="287"/>
      <c r="AE34" s="287"/>
      <c r="AF34" s="287">
        <f>U34</f>
        <v>0</v>
      </c>
      <c r="AG34" s="287" t="s">
        <v>2</v>
      </c>
      <c r="AH34" s="287">
        <f>W34</f>
        <v>0</v>
      </c>
      <c r="AI34" s="287"/>
      <c r="AJ34" s="287"/>
      <c r="AK34" s="287"/>
    </row>
    <row r="35" spans="1:37">
      <c r="A35" s="294"/>
      <c r="B35" s="294"/>
      <c r="C35" s="294"/>
      <c r="D35" s="293" t="str">
        <f>T(D3)</f>
        <v>TV Stammheim 1</v>
      </c>
      <c r="E35" s="306"/>
      <c r="F35" s="307">
        <f>AH18</f>
        <v>0</v>
      </c>
      <c r="G35" s="307">
        <f>AF22</f>
        <v>0</v>
      </c>
      <c r="H35" s="307">
        <f>AF27</f>
        <v>0</v>
      </c>
      <c r="I35" s="307">
        <f>AF31</f>
        <v>0</v>
      </c>
      <c r="J35" s="314"/>
      <c r="K35" s="315"/>
      <c r="L35" s="315"/>
      <c r="M35" s="315"/>
      <c r="N35" s="287"/>
      <c r="O35" s="287"/>
      <c r="P35" s="287"/>
      <c r="Q35" s="287">
        <f>S18+W18+Q22+U22+Q27+U27+Q31+U31</f>
        <v>0</v>
      </c>
      <c r="R35" s="287" t="s">
        <v>2</v>
      </c>
      <c r="S35" s="287">
        <f>Q18+U18+S22+W22+S27+W27+S31+W31</f>
        <v>0</v>
      </c>
      <c r="T35" s="282"/>
      <c r="U35" s="287">
        <f>AH18+AF22+AF27+AF31</f>
        <v>0</v>
      </c>
      <c r="V35" s="287" t="s">
        <v>2</v>
      </c>
      <c r="W35" s="287">
        <f>AF18+AH22+AH27+AH31</f>
        <v>0</v>
      </c>
      <c r="AB35" s="287"/>
      <c r="AC35" s="287"/>
      <c r="AD35" s="287"/>
      <c r="AE35" s="287"/>
      <c r="AF35" s="287">
        <f>U35</f>
        <v>0</v>
      </c>
      <c r="AG35" s="287" t="s">
        <v>2</v>
      </c>
      <c r="AH35" s="287">
        <f>W35</f>
        <v>0</v>
      </c>
      <c r="AI35" s="287"/>
      <c r="AJ35" s="287"/>
      <c r="AK35" s="287"/>
    </row>
    <row r="36" spans="1:37">
      <c r="A36" s="294"/>
      <c r="B36" s="294"/>
      <c r="C36" s="294"/>
      <c r="D36" s="293" t="str">
        <f>T(D4)</f>
        <v>TV Hohenklingen</v>
      </c>
      <c r="E36" s="306"/>
      <c r="F36" s="307">
        <f>AF19</f>
        <v>0</v>
      </c>
      <c r="G36" s="307">
        <f>AH22</f>
        <v>0</v>
      </c>
      <c r="H36" s="307">
        <f>AH25</f>
        <v>0</v>
      </c>
      <c r="I36" s="307">
        <f>AH30</f>
        <v>0</v>
      </c>
      <c r="J36" s="314"/>
      <c r="K36" s="315"/>
      <c r="L36" s="315"/>
      <c r="M36" s="315"/>
      <c r="N36" s="287"/>
      <c r="O36" s="287"/>
      <c r="P36" s="287"/>
      <c r="Q36" s="287">
        <f>Q19+U19+S22+W22+S25+W25+S28+W28</f>
        <v>0</v>
      </c>
      <c r="R36" s="287" t="s">
        <v>2</v>
      </c>
      <c r="S36" s="287">
        <f>S19+W19+Q22+U22+Q25+U25+Q28+U28</f>
        <v>0</v>
      </c>
      <c r="U36" s="287">
        <f>AF19+AH22+AH25+AH28</f>
        <v>0</v>
      </c>
      <c r="V36" s="287" t="s">
        <v>2</v>
      </c>
      <c r="W36" s="287">
        <f>AH19+AF22+AF25+AF28</f>
        <v>0</v>
      </c>
      <c r="AB36" s="287"/>
      <c r="AC36" s="287"/>
      <c r="AD36" s="287"/>
      <c r="AE36" s="287"/>
      <c r="AF36" s="287">
        <f>U36</f>
        <v>0</v>
      </c>
      <c r="AG36" s="287" t="s">
        <v>2</v>
      </c>
      <c r="AH36" s="287">
        <f>W36</f>
        <v>0</v>
      </c>
      <c r="AI36" s="287"/>
      <c r="AJ36" s="287"/>
      <c r="AK36" s="287"/>
    </row>
    <row r="37" spans="1:37">
      <c r="A37" s="294"/>
      <c r="B37" s="294"/>
      <c r="C37" s="294"/>
      <c r="D37" s="293" t="str">
        <f>T(D5)</f>
        <v>TSV Calw</v>
      </c>
      <c r="E37" s="306"/>
      <c r="F37" s="307">
        <f>AH19</f>
        <v>0</v>
      </c>
      <c r="G37" s="307">
        <f>AF24</f>
        <v>0</v>
      </c>
      <c r="H37" s="307">
        <f>AH27</f>
        <v>0</v>
      </c>
      <c r="I37" s="307">
        <f>AH30</f>
        <v>0</v>
      </c>
      <c r="J37" s="314"/>
      <c r="K37" s="315"/>
      <c r="L37" s="315"/>
      <c r="M37" s="315"/>
      <c r="N37" s="287"/>
      <c r="O37" s="287"/>
      <c r="P37" s="287"/>
      <c r="Q37" s="287">
        <f>S19+W19+Q24+U24+S27+W27+S30+W30</f>
        <v>0</v>
      </c>
      <c r="R37" s="287" t="s">
        <v>2</v>
      </c>
      <c r="S37" s="287">
        <f>Q19+U19+S24+W24+Q27+U27+Q30+U30</f>
        <v>0</v>
      </c>
      <c r="U37" s="287">
        <f>AH19+AF24+AH27+AH30</f>
        <v>0</v>
      </c>
      <c r="V37" s="287" t="s">
        <v>2</v>
      </c>
      <c r="W37" s="287">
        <f>AF19+AH24+AF27+AF30</f>
        <v>0</v>
      </c>
      <c r="AB37" s="287"/>
      <c r="AC37" s="287"/>
      <c r="AD37" s="287"/>
      <c r="AE37" s="287"/>
      <c r="AF37" s="287">
        <f>U37</f>
        <v>0</v>
      </c>
      <c r="AG37" s="287" t="s">
        <v>2</v>
      </c>
      <c r="AH37" s="287">
        <f>W37</f>
        <v>0</v>
      </c>
      <c r="AI37" s="287"/>
      <c r="AJ37" s="287"/>
      <c r="AK37" s="287"/>
    </row>
    <row r="38" spans="1:37">
      <c r="D38" s="288" t="str">
        <f>T(D6)</f>
        <v>TSV Dennach</v>
      </c>
      <c r="E38" s="306"/>
      <c r="F38" s="307">
        <f>AH21</f>
        <v>0</v>
      </c>
      <c r="G38" s="307">
        <f>AH24</f>
        <v>0</v>
      </c>
      <c r="H38" s="307">
        <f>AF28</f>
        <v>0</v>
      </c>
      <c r="I38" s="307">
        <f>AH31</f>
        <v>0</v>
      </c>
      <c r="J38" s="314"/>
      <c r="K38" s="315"/>
      <c r="L38" s="315"/>
      <c r="M38" s="315"/>
      <c r="N38" s="287"/>
      <c r="O38" s="287"/>
      <c r="P38" s="287"/>
      <c r="Q38" s="287">
        <f>S21+W21+S24+W24+Q28+U28+S31+W31</f>
        <v>0</v>
      </c>
      <c r="R38" s="287" t="s">
        <v>2</v>
      </c>
      <c r="S38" s="287">
        <f>Q21+U21+Q24+U24+S28+W28+Q31+U31</f>
        <v>0</v>
      </c>
      <c r="U38" s="287">
        <f>AH21+AH24+AF28+AH31</f>
        <v>0</v>
      </c>
      <c r="V38" s="287" t="s">
        <v>2</v>
      </c>
      <c r="W38" s="287">
        <f>AF21+AF24+AH28+AF31</f>
        <v>0</v>
      </c>
      <c r="AB38" s="287"/>
      <c r="AC38" s="287"/>
      <c r="AD38" s="287"/>
      <c r="AE38" s="287"/>
      <c r="AF38" s="287">
        <f>U38</f>
        <v>0</v>
      </c>
      <c r="AG38" s="287" t="s">
        <v>2</v>
      </c>
      <c r="AH38" s="287">
        <f>W38</f>
        <v>0</v>
      </c>
      <c r="AI38" s="287"/>
      <c r="AJ38" s="287"/>
      <c r="AK38" s="287"/>
    </row>
    <row r="39" spans="1:37" s="290" customFormat="1">
      <c r="A39" s="294"/>
      <c r="B39" s="294"/>
      <c r="C39" s="294"/>
      <c r="D39" s="293"/>
      <c r="E39" s="302"/>
      <c r="F39" s="293"/>
      <c r="G39" s="293"/>
      <c r="H39" s="293"/>
      <c r="I39" s="293"/>
      <c r="J39" s="293"/>
      <c r="K39" s="293"/>
      <c r="L39" s="293"/>
      <c r="M39" s="293"/>
      <c r="N39" s="293"/>
      <c r="O39" s="293"/>
      <c r="P39" s="293"/>
      <c r="Q39" s="282"/>
      <c r="R39" s="287"/>
      <c r="S39" s="282"/>
      <c r="T39" s="287"/>
      <c r="U39" s="287"/>
      <c r="V39" s="287"/>
      <c r="W39" s="287"/>
      <c r="X39" s="287"/>
      <c r="Y39" s="287"/>
      <c r="Z39" s="287"/>
      <c r="AA39" s="287"/>
      <c r="AF39" s="287"/>
      <c r="AG39" s="287"/>
      <c r="AH39" s="287"/>
    </row>
    <row r="40" spans="1:37">
      <c r="A40" s="294"/>
      <c r="B40" s="294"/>
      <c r="C40" s="294"/>
      <c r="D40" s="293"/>
      <c r="F40" s="293"/>
      <c r="G40" s="293"/>
      <c r="H40" s="293"/>
      <c r="I40" s="293"/>
      <c r="J40" s="293"/>
      <c r="K40" s="293"/>
      <c r="L40" s="293"/>
      <c r="M40" s="293"/>
      <c r="N40" s="293"/>
      <c r="O40" s="293"/>
      <c r="P40" s="293"/>
    </row>
    <row r="42" spans="1:37">
      <c r="A42" s="294"/>
      <c r="B42" s="294"/>
      <c r="C42" s="294"/>
      <c r="D42" s="293"/>
      <c r="F42" s="293"/>
      <c r="G42" s="293"/>
      <c r="H42" s="293"/>
      <c r="I42" s="293"/>
      <c r="J42" s="293"/>
      <c r="K42" s="293"/>
      <c r="L42" s="293"/>
      <c r="M42" s="293"/>
      <c r="N42" s="293"/>
      <c r="O42" s="293"/>
      <c r="P42" s="293"/>
      <c r="T42" s="282"/>
    </row>
    <row r="43" spans="1:37">
      <c r="A43" s="294"/>
      <c r="B43" s="294"/>
      <c r="C43" s="294"/>
      <c r="D43" s="293"/>
      <c r="F43" s="293"/>
      <c r="G43" s="293"/>
      <c r="H43" s="293"/>
      <c r="I43" s="293"/>
      <c r="J43" s="293"/>
      <c r="K43" s="293"/>
      <c r="L43" s="293"/>
      <c r="M43" s="293"/>
      <c r="N43" s="293"/>
      <c r="O43" s="293"/>
      <c r="P43" s="293"/>
    </row>
    <row r="44" spans="1:37">
      <c r="A44" s="294"/>
      <c r="B44" s="294"/>
      <c r="C44" s="294"/>
      <c r="D44" s="293"/>
      <c r="F44" s="293"/>
      <c r="G44" s="293"/>
      <c r="H44" s="293"/>
      <c r="I44" s="293"/>
      <c r="J44" s="293"/>
      <c r="K44" s="293"/>
      <c r="L44" s="293"/>
      <c r="M44" s="293"/>
      <c r="N44" s="293"/>
      <c r="O44" s="293"/>
      <c r="P44" s="293"/>
    </row>
    <row r="46" spans="1:37">
      <c r="A46" s="294"/>
      <c r="B46" s="294"/>
      <c r="C46" s="294"/>
      <c r="D46" s="293"/>
      <c r="F46" s="293"/>
      <c r="G46" s="293"/>
      <c r="H46" s="293"/>
      <c r="I46" s="293"/>
      <c r="J46" s="293"/>
      <c r="K46" s="293"/>
      <c r="L46" s="293"/>
      <c r="M46" s="293"/>
      <c r="N46" s="293"/>
      <c r="O46" s="293"/>
      <c r="P46" s="293"/>
      <c r="T46" s="282"/>
    </row>
    <row r="48" spans="1:37">
      <c r="A48" s="294"/>
      <c r="B48" s="294"/>
      <c r="C48" s="294"/>
      <c r="D48" s="293"/>
      <c r="F48" s="293"/>
      <c r="G48" s="293"/>
      <c r="H48" s="293"/>
      <c r="I48" s="293"/>
      <c r="J48" s="293"/>
      <c r="K48" s="293"/>
      <c r="L48" s="293"/>
      <c r="M48" s="293"/>
      <c r="N48" s="293"/>
      <c r="O48" s="293"/>
      <c r="P48" s="293"/>
      <c r="T48" s="282"/>
      <c r="U48" s="282"/>
      <c r="V48" s="282"/>
      <c r="W48" s="282"/>
      <c r="X48" s="282"/>
      <c r="Y48" s="282"/>
      <c r="Z48" s="282"/>
      <c r="AA48" s="282"/>
      <c r="AF48" s="282"/>
      <c r="AG48" s="282"/>
      <c r="AH48" s="282"/>
    </row>
    <row r="49" spans="1:34" s="285" customFormat="1">
      <c r="A49" s="281"/>
      <c r="B49" s="281"/>
      <c r="C49" s="281"/>
      <c r="E49" s="284"/>
      <c r="Q49" s="282"/>
      <c r="R49" s="282"/>
      <c r="S49" s="282"/>
      <c r="T49" s="282"/>
      <c r="U49" s="282"/>
      <c r="V49" s="282"/>
      <c r="W49" s="282"/>
      <c r="X49" s="282"/>
      <c r="Y49" s="282"/>
      <c r="Z49" s="282"/>
      <c r="AA49" s="282"/>
      <c r="AF49" s="282"/>
      <c r="AG49" s="282"/>
      <c r="AH49" s="282"/>
    </row>
    <row r="50" spans="1:34" s="285" customFormat="1">
      <c r="A50" s="281"/>
      <c r="B50" s="281"/>
      <c r="C50" s="281"/>
      <c r="E50" s="284"/>
      <c r="Q50" s="282"/>
      <c r="R50" s="282"/>
      <c r="S50" s="282"/>
      <c r="T50" s="282"/>
      <c r="U50" s="282"/>
      <c r="V50" s="282"/>
      <c r="W50" s="282"/>
      <c r="X50" s="282"/>
      <c r="Y50" s="282"/>
      <c r="Z50" s="282"/>
      <c r="AA50" s="282"/>
      <c r="AF50" s="282"/>
      <c r="AG50" s="282"/>
      <c r="AH50" s="282"/>
    </row>
    <row r="51" spans="1:34" s="285" customFormat="1">
      <c r="A51" s="281"/>
      <c r="B51" s="281"/>
      <c r="C51" s="281"/>
      <c r="E51" s="284"/>
      <c r="Q51" s="282"/>
      <c r="R51" s="282"/>
      <c r="S51" s="282"/>
      <c r="T51" s="282"/>
      <c r="U51" s="282"/>
      <c r="V51" s="282"/>
      <c r="W51" s="282"/>
      <c r="X51" s="282"/>
      <c r="Y51" s="282"/>
      <c r="Z51" s="282"/>
      <c r="AA51" s="282"/>
      <c r="AF51" s="282"/>
      <c r="AG51" s="282"/>
      <c r="AH51" s="282"/>
    </row>
    <row r="52" spans="1:34" s="285" customFormat="1">
      <c r="A52" s="281"/>
      <c r="B52" s="281"/>
      <c r="C52" s="281"/>
      <c r="E52" s="284"/>
      <c r="Q52" s="282"/>
      <c r="R52" s="282"/>
      <c r="S52" s="282"/>
      <c r="T52" s="282"/>
      <c r="U52" s="282"/>
      <c r="V52" s="282"/>
      <c r="W52" s="282"/>
      <c r="X52" s="282"/>
      <c r="Y52" s="282"/>
      <c r="Z52" s="282"/>
      <c r="AA52" s="282"/>
      <c r="AF52" s="282"/>
      <c r="AG52" s="282"/>
      <c r="AH52" s="282"/>
    </row>
    <row r="53" spans="1:34" s="285" customFormat="1">
      <c r="A53" s="281"/>
      <c r="B53" s="281"/>
      <c r="C53" s="281"/>
      <c r="E53" s="284"/>
      <c r="Q53" s="282"/>
      <c r="R53" s="282"/>
      <c r="S53" s="282"/>
      <c r="T53" s="282"/>
      <c r="U53" s="282"/>
      <c r="V53" s="282"/>
      <c r="W53" s="282"/>
      <c r="X53" s="282"/>
      <c r="Y53" s="282"/>
      <c r="Z53" s="282"/>
      <c r="AA53" s="282"/>
      <c r="AF53" s="282"/>
      <c r="AG53" s="282"/>
      <c r="AH53" s="282"/>
    </row>
    <row r="54" spans="1:34" s="285" customFormat="1">
      <c r="A54" s="281"/>
      <c r="B54" s="281"/>
      <c r="C54" s="281"/>
      <c r="E54" s="284"/>
      <c r="Q54" s="282"/>
      <c r="R54" s="282"/>
      <c r="S54" s="282"/>
      <c r="T54" s="282"/>
      <c r="U54" s="282"/>
      <c r="V54" s="282"/>
      <c r="W54" s="282"/>
      <c r="X54" s="282"/>
      <c r="Y54" s="282"/>
      <c r="Z54" s="282"/>
      <c r="AA54" s="282"/>
      <c r="AF54" s="282"/>
      <c r="AG54" s="282"/>
      <c r="AH54" s="282"/>
    </row>
    <row r="55" spans="1:34" s="285" customFormat="1">
      <c r="A55" s="281"/>
      <c r="B55" s="281"/>
      <c r="C55" s="281"/>
      <c r="E55" s="284"/>
      <c r="Q55" s="282"/>
      <c r="R55" s="282"/>
      <c r="S55" s="282"/>
      <c r="T55" s="282"/>
      <c r="U55" s="282"/>
      <c r="V55" s="282"/>
      <c r="W55" s="282"/>
      <c r="X55" s="282"/>
      <c r="Y55" s="282"/>
      <c r="Z55" s="282"/>
      <c r="AA55" s="282"/>
      <c r="AF55" s="282"/>
      <c r="AG55" s="282"/>
      <c r="AH55" s="282"/>
    </row>
    <row r="56" spans="1:34" s="285" customFormat="1">
      <c r="A56" s="281"/>
      <c r="B56" s="281"/>
      <c r="C56" s="281"/>
      <c r="E56" s="284"/>
      <c r="Q56" s="282"/>
      <c r="R56" s="282"/>
      <c r="S56" s="282"/>
      <c r="T56" s="287"/>
      <c r="U56" s="287"/>
      <c r="V56" s="287"/>
      <c r="W56" s="287"/>
      <c r="X56" s="287"/>
      <c r="Y56" s="287"/>
      <c r="Z56" s="287"/>
      <c r="AA56" s="287"/>
      <c r="AF56" s="287"/>
      <c r="AG56" s="287"/>
      <c r="AH56" s="287"/>
    </row>
    <row r="57" spans="1:34" s="285" customFormat="1">
      <c r="A57" s="281"/>
      <c r="B57" s="281"/>
      <c r="C57" s="281"/>
      <c r="E57" s="284"/>
      <c r="Q57" s="282"/>
      <c r="R57" s="282"/>
      <c r="S57" s="282"/>
      <c r="T57" s="287"/>
      <c r="U57" s="287"/>
      <c r="V57" s="287"/>
      <c r="W57" s="287"/>
      <c r="X57" s="287"/>
      <c r="Y57" s="287"/>
      <c r="Z57" s="287"/>
      <c r="AA57" s="287"/>
      <c r="AF57" s="287"/>
      <c r="AG57" s="287"/>
      <c r="AH57" s="287"/>
    </row>
    <row r="58" spans="1:34" s="285" customFormat="1">
      <c r="A58" s="281"/>
      <c r="B58" s="281"/>
      <c r="C58" s="281"/>
      <c r="E58" s="284"/>
      <c r="Q58" s="282"/>
      <c r="R58" s="282"/>
      <c r="S58" s="282"/>
      <c r="T58" s="287"/>
      <c r="U58" s="287"/>
      <c r="V58" s="287"/>
      <c r="W58" s="287"/>
      <c r="X58" s="287"/>
      <c r="Y58" s="287"/>
      <c r="Z58" s="287"/>
      <c r="AA58" s="287"/>
      <c r="AF58" s="287"/>
      <c r="AG58" s="287"/>
      <c r="AH58" s="287"/>
    </row>
  </sheetData>
  <sheetProtection selectLockedCells="1"/>
  <mergeCells count="10">
    <mergeCell ref="F27:N27"/>
    <mergeCell ref="F28:N28"/>
    <mergeCell ref="F30:N30"/>
    <mergeCell ref="F31:N31"/>
    <mergeCell ref="F18:N18"/>
    <mergeCell ref="F19:N19"/>
    <mergeCell ref="F21:N21"/>
    <mergeCell ref="F22:N22"/>
    <mergeCell ref="F24:N24"/>
    <mergeCell ref="F25:N25"/>
  </mergeCells>
  <pageMargins left="0.31496062992125984" right="0.23622047244094491" top="0.62992125984251968" bottom="0.43307086614173229" header="0.27559055118110237" footer="0.23622047244094491"/>
  <pageSetup paperSize="9" scale="90" orientation="portrait" cellComments="asDisplayed" verticalDpi="300" r:id="rId1"/>
  <headerFooter alignWithMargins="0">
    <oddHeader>&amp;C&amp;"Arial,Fett"&amp;18Spielplan Hallensaison 2019/2020 der U14 männlich</oddHeader>
    <oddFooter>&amp;CErstellt von Markus Knodel am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V55"/>
  <sheetViews>
    <sheetView view="pageLayout" zoomScaleNormal="100" workbookViewId="0">
      <selection activeCell="J20" sqref="J20"/>
    </sheetView>
  </sheetViews>
  <sheetFormatPr baseColWidth="10" defaultRowHeight="12.75"/>
  <cols>
    <col min="1" max="1" width="9.140625" style="34" customWidth="1"/>
    <col min="2" max="2" width="22" customWidth="1"/>
    <col min="3" max="3" width="5.5703125" style="10" customWidth="1"/>
    <col min="4" max="4" width="0.42578125" style="33" customWidth="1"/>
    <col min="5" max="5" width="9.7109375" style="34" customWidth="1"/>
    <col min="6" max="6" width="22.28515625" customWidth="1"/>
    <col min="7" max="7" width="5.42578125" style="10" customWidth="1"/>
    <col min="8" max="8" width="3.5703125" style="6" bestFit="1" customWidth="1"/>
    <col min="9" max="9" width="3.7109375" style="88" customWidth="1"/>
    <col min="10" max="10" width="20.85546875" bestFit="1" customWidth="1"/>
    <col min="11" max="11" width="6.42578125" style="10" customWidth="1"/>
    <col min="12" max="12" width="1" style="6" customWidth="1"/>
    <col min="13" max="13" width="1.5703125" style="34" customWidth="1"/>
    <col min="14" max="14" width="18.140625" customWidth="1"/>
    <col min="15" max="15" width="5.7109375" style="10" customWidth="1"/>
    <col min="16" max="16" width="2.140625" style="6" customWidth="1"/>
    <col min="17" max="17" width="3.42578125" customWidth="1"/>
    <col min="18" max="18" width="17.42578125" customWidth="1"/>
    <col min="19" max="19" width="5.7109375" style="10" customWidth="1"/>
    <col min="20" max="20" width="3.28515625" customWidth="1"/>
    <col min="21" max="21" width="22.85546875" customWidth="1"/>
    <col min="22" max="22" width="5.7109375" style="10" customWidth="1"/>
  </cols>
  <sheetData>
    <row r="1" spans="1:22" s="16" customFormat="1" ht="15.75">
      <c r="A1" s="26"/>
      <c r="B1" s="16" t="s">
        <v>89</v>
      </c>
      <c r="C1" s="27"/>
      <c r="D1" s="28"/>
      <c r="E1" s="26"/>
      <c r="H1" s="28"/>
      <c r="I1" s="87"/>
      <c r="K1" s="27"/>
      <c r="L1" s="28"/>
      <c r="M1" s="26"/>
      <c r="P1" s="28"/>
      <c r="V1" s="15"/>
    </row>
    <row r="2" spans="1:22" s="16" customFormat="1" ht="15.75">
      <c r="A2" s="28" t="s">
        <v>15</v>
      </c>
      <c r="C2" s="29"/>
      <c r="D2" s="30"/>
      <c r="E2" s="26"/>
      <c r="G2" s="29" t="s">
        <v>130</v>
      </c>
      <c r="H2" s="28"/>
      <c r="I2" s="87"/>
      <c r="J2"/>
      <c r="K2" s="29"/>
      <c r="L2" s="28"/>
      <c r="M2"/>
      <c r="O2" s="29"/>
      <c r="P2" s="28"/>
      <c r="S2" s="29"/>
      <c r="V2" s="29"/>
    </row>
    <row r="3" spans="1:22" s="99" customFormat="1" ht="15.75">
      <c r="A3" s="98"/>
      <c r="B3" s="99" t="s">
        <v>91</v>
      </c>
      <c r="C3" s="100"/>
      <c r="D3" s="101"/>
      <c r="E3" s="103"/>
      <c r="F3" s="99" t="s">
        <v>92</v>
      </c>
      <c r="G3" s="100"/>
      <c r="H3" s="102"/>
      <c r="J3" s="99" t="s">
        <v>93</v>
      </c>
      <c r="L3" s="102"/>
      <c r="N3" s="99" t="s">
        <v>94</v>
      </c>
      <c r="P3" s="102"/>
    </row>
    <row r="4" spans="1:22" s="105" customFormat="1">
      <c r="A4" s="3"/>
      <c r="B4" s="9"/>
      <c r="C4" s="77"/>
      <c r="D4" s="120"/>
      <c r="E4" s="143"/>
      <c r="G4" s="77"/>
      <c r="H4" s="104"/>
      <c r="I4" s="143"/>
      <c r="J4" s="139"/>
      <c r="K4" s="77"/>
      <c r="L4" s="104"/>
      <c r="M4" s="138"/>
      <c r="N4" s="139"/>
      <c r="O4" s="77"/>
      <c r="P4" s="104"/>
    </row>
    <row r="5" spans="1:22" s="165" customFormat="1">
      <c r="A5" s="158" t="s">
        <v>31</v>
      </c>
      <c r="B5" s="9" t="s">
        <v>119</v>
      </c>
      <c r="C5" s="160"/>
      <c r="D5" s="161"/>
      <c r="E5" s="162"/>
      <c r="F5" s="9" t="s">
        <v>126</v>
      </c>
      <c r="G5" s="160"/>
      <c r="H5" s="163"/>
      <c r="I5" s="162"/>
      <c r="J5" s="118" t="s">
        <v>121</v>
      </c>
      <c r="K5" s="160"/>
      <c r="L5" s="163"/>
      <c r="M5" s="164"/>
      <c r="N5" s="9" t="s">
        <v>128</v>
      </c>
      <c r="O5" s="160"/>
      <c r="P5" s="163"/>
    </row>
    <row r="6" spans="1:22" s="169" customFormat="1">
      <c r="A6" s="158" t="s">
        <v>32</v>
      </c>
      <c r="B6" s="9" t="s">
        <v>125</v>
      </c>
      <c r="C6" s="160"/>
      <c r="D6" s="167"/>
      <c r="E6" s="164"/>
      <c r="F6" s="9" t="s">
        <v>120</v>
      </c>
      <c r="G6" s="166"/>
      <c r="H6" s="168"/>
      <c r="I6" s="164"/>
      <c r="J6" s="118" t="s">
        <v>127</v>
      </c>
      <c r="K6" s="166"/>
      <c r="L6" s="168"/>
      <c r="M6" s="164"/>
      <c r="N6" s="118" t="s">
        <v>122</v>
      </c>
      <c r="O6" s="166"/>
      <c r="P6" s="168"/>
    </row>
    <row r="7" spans="1:22" s="169" customFormat="1">
      <c r="A7" s="221" t="s">
        <v>37</v>
      </c>
      <c r="B7" s="9" t="s">
        <v>114</v>
      </c>
      <c r="C7" s="160"/>
      <c r="D7" s="167"/>
      <c r="E7" s="164"/>
      <c r="F7" s="9" t="s">
        <v>115</v>
      </c>
      <c r="G7" s="166"/>
      <c r="H7" s="168"/>
      <c r="I7" s="164"/>
      <c r="J7" s="118" t="s">
        <v>116</v>
      </c>
      <c r="K7" s="166"/>
      <c r="L7" s="168"/>
      <c r="M7" s="164"/>
      <c r="N7" s="118" t="s">
        <v>117</v>
      </c>
      <c r="O7" s="166"/>
      <c r="P7" s="168"/>
    </row>
    <row r="8" spans="1:22" s="108" customFormat="1">
      <c r="A8" s="155" t="s">
        <v>42</v>
      </c>
      <c r="B8" s="118" t="s">
        <v>131</v>
      </c>
      <c r="C8" s="77"/>
      <c r="D8" s="106"/>
      <c r="E8" s="137"/>
      <c r="F8" s="9" t="s">
        <v>133</v>
      </c>
      <c r="G8" s="80"/>
      <c r="H8" s="107"/>
      <c r="I8" s="137"/>
      <c r="J8" s="118" t="s">
        <v>134</v>
      </c>
      <c r="K8" s="80"/>
      <c r="L8" s="107"/>
      <c r="M8" s="137"/>
      <c r="N8" s="118" t="s">
        <v>136</v>
      </c>
      <c r="O8" s="80"/>
      <c r="P8" s="107"/>
    </row>
    <row r="9" spans="1:22" s="22" customFormat="1">
      <c r="A9" s="156" t="s">
        <v>47</v>
      </c>
      <c r="B9" s="9" t="s">
        <v>132</v>
      </c>
      <c r="C9" s="80"/>
      <c r="D9" s="106"/>
      <c r="E9" s="123"/>
      <c r="F9" s="9"/>
      <c r="G9" s="80"/>
      <c r="H9" s="23"/>
      <c r="I9" s="129"/>
      <c r="J9" s="9" t="s">
        <v>135</v>
      </c>
      <c r="K9" s="77"/>
      <c r="L9" s="23"/>
      <c r="M9" s="137"/>
      <c r="N9" s="9" t="s">
        <v>137</v>
      </c>
      <c r="O9" s="80"/>
      <c r="P9" s="23"/>
    </row>
    <row r="10" spans="1:22" s="99" customFormat="1" ht="15.75">
      <c r="A10" s="157"/>
      <c r="D10" s="101"/>
      <c r="E10" s="103"/>
      <c r="F10" s="9"/>
      <c r="G10" s="100"/>
      <c r="H10" s="102"/>
      <c r="L10" s="102"/>
      <c r="N10" s="9"/>
      <c r="P10" s="102"/>
    </row>
    <row r="11" spans="1:22" s="124" customFormat="1">
      <c r="A11" s="133"/>
      <c r="B11" s="9"/>
      <c r="C11" s="77"/>
      <c r="E11" s="138"/>
      <c r="F11" s="139"/>
      <c r="G11" s="77"/>
      <c r="H11" s="127"/>
      <c r="I11" s="126"/>
      <c r="K11" s="77"/>
      <c r="L11" s="127"/>
      <c r="M11" s="130"/>
      <c r="N11" s="125"/>
      <c r="O11" s="77"/>
      <c r="P11" s="127"/>
      <c r="Q11" s="105"/>
      <c r="R11" s="105"/>
      <c r="S11" s="141"/>
      <c r="T11" s="142"/>
      <c r="U11" s="127"/>
      <c r="V11" s="141"/>
    </row>
    <row r="12" spans="1:22" s="124" customFormat="1">
      <c r="A12" s="138"/>
      <c r="B12" s="83" t="s">
        <v>113</v>
      </c>
      <c r="C12" s="77"/>
      <c r="E12" s="138"/>
      <c r="F12" s="139"/>
      <c r="G12" s="77"/>
      <c r="H12" s="127"/>
      <c r="I12" s="126"/>
      <c r="J12" s="125"/>
      <c r="K12" s="77"/>
      <c r="L12" s="127"/>
      <c r="M12" s="130"/>
      <c r="N12" s="125"/>
      <c r="O12" s="77"/>
      <c r="P12" s="127"/>
      <c r="Q12" s="105"/>
      <c r="R12" s="105"/>
      <c r="S12" s="141"/>
      <c r="T12" s="142"/>
      <c r="U12" s="127"/>
      <c r="V12" s="141"/>
    </row>
    <row r="13" spans="1:22" s="111" customFormat="1">
      <c r="A13" s="137" t="s">
        <v>31</v>
      </c>
      <c r="B13" s="12" t="s">
        <v>123</v>
      </c>
      <c r="C13" s="80"/>
      <c r="E13" s="137"/>
      <c r="F13"/>
      <c r="G13" s="80"/>
      <c r="H13" s="86"/>
      <c r="I13" s="129"/>
      <c r="J13" s="17"/>
      <c r="K13" s="77"/>
      <c r="L13" s="86"/>
      <c r="M13" s="128"/>
      <c r="N13" s="17"/>
      <c r="O13" s="80"/>
      <c r="P13" s="86"/>
      <c r="Q13" s="108"/>
      <c r="R13" s="108"/>
      <c r="S13" s="109"/>
      <c r="T13" s="112"/>
      <c r="U13" s="23"/>
      <c r="V13" s="109"/>
    </row>
    <row r="14" spans="1:22" s="111" customFormat="1">
      <c r="A14" s="137" t="s">
        <v>32</v>
      </c>
      <c r="B14" s="12" t="s">
        <v>129</v>
      </c>
      <c r="C14" s="80"/>
      <c r="E14" s="137"/>
      <c r="F14"/>
      <c r="G14" s="80"/>
      <c r="H14" s="86"/>
      <c r="I14" s="129"/>
      <c r="J14" s="17"/>
      <c r="K14" s="77"/>
      <c r="L14" s="86"/>
      <c r="M14" s="128"/>
      <c r="N14" s="17"/>
      <c r="O14" s="80"/>
      <c r="P14" s="86"/>
      <c r="Q14" s="108"/>
      <c r="R14" s="108"/>
      <c r="S14" s="109"/>
      <c r="T14" s="112"/>
      <c r="U14" s="23"/>
      <c r="V14" s="109"/>
    </row>
    <row r="15" spans="1:22" s="25" customFormat="1">
      <c r="A15" s="137" t="s">
        <v>37</v>
      </c>
      <c r="B15" s="12" t="s">
        <v>138</v>
      </c>
      <c r="C15" s="80"/>
      <c r="E15" s="137"/>
      <c r="F15"/>
      <c r="G15" s="80"/>
      <c r="H15" s="37"/>
      <c r="I15" s="129"/>
      <c r="J15" s="76"/>
      <c r="K15" s="77"/>
      <c r="L15" s="37"/>
      <c r="M15" s="128"/>
      <c r="N15" s="17"/>
      <c r="O15" s="80"/>
      <c r="P15" s="37"/>
      <c r="Q15" s="105"/>
      <c r="R15" s="105"/>
      <c r="S15" s="35"/>
      <c r="T15" s="113"/>
      <c r="U15" s="37"/>
      <c r="V15" s="35"/>
    </row>
    <row r="16" spans="1:22" s="25" customFormat="1">
      <c r="A16" s="137" t="s">
        <v>42</v>
      </c>
      <c r="B16" s="12" t="s">
        <v>139</v>
      </c>
      <c r="C16" s="80"/>
      <c r="E16" s="137"/>
      <c r="F16" s="12"/>
      <c r="G16" s="80"/>
      <c r="H16" s="37"/>
      <c r="I16" s="129"/>
      <c r="J16" s="17"/>
      <c r="K16" s="77"/>
      <c r="L16" s="37"/>
      <c r="M16" s="76"/>
      <c r="N16" s="23"/>
      <c r="O16" s="80"/>
      <c r="P16" s="37"/>
      <c r="Q16" s="105"/>
      <c r="R16" s="105"/>
      <c r="S16" s="35"/>
      <c r="T16" s="113"/>
      <c r="U16" s="37"/>
      <c r="V16" s="35"/>
    </row>
    <row r="17" spans="1:22" s="118" customFormat="1">
      <c r="B17" s="170"/>
      <c r="C17" s="171"/>
      <c r="D17" s="172"/>
      <c r="E17" s="172"/>
      <c r="F17" s="170"/>
      <c r="G17" s="171"/>
      <c r="H17" s="173"/>
      <c r="I17" s="173"/>
      <c r="J17" s="170"/>
      <c r="K17" s="171"/>
      <c r="L17" s="173"/>
      <c r="M17" s="174"/>
      <c r="N17" s="170"/>
      <c r="O17" s="148"/>
      <c r="P17" s="83"/>
      <c r="Q17" s="105"/>
      <c r="R17" s="105"/>
      <c r="S17" s="148"/>
      <c r="T17" s="119"/>
      <c r="U17" s="83"/>
      <c r="V17" s="148"/>
    </row>
    <row r="18" spans="1:22" s="118" customFormat="1">
      <c r="A18" s="119"/>
      <c r="B18" s="83" t="s">
        <v>74</v>
      </c>
      <c r="C18" s="77"/>
      <c r="D18" s="120"/>
      <c r="F18" s="121" t="s">
        <v>78</v>
      </c>
      <c r="G18" s="77"/>
      <c r="H18" s="83"/>
      <c r="I18" s="119"/>
      <c r="J18" s="122" t="s">
        <v>75</v>
      </c>
      <c r="K18" s="77"/>
      <c r="L18" s="83"/>
      <c r="N18" s="83" t="s">
        <v>76</v>
      </c>
      <c r="O18" s="77"/>
      <c r="P18" s="83"/>
    </row>
    <row r="19" spans="1:22" s="22" customFormat="1">
      <c r="B19" s="165"/>
      <c r="C19" s="80"/>
      <c r="D19" s="106"/>
      <c r="E19" s="112"/>
      <c r="F19" s="159"/>
      <c r="G19" s="80"/>
      <c r="H19" s="23"/>
      <c r="I19" s="119"/>
      <c r="J19" s="124"/>
      <c r="K19" s="80"/>
      <c r="L19" s="23"/>
      <c r="M19" s="119"/>
      <c r="N19" s="118"/>
      <c r="O19" s="80"/>
      <c r="P19" s="23"/>
    </row>
    <row r="20" spans="1:22" s="22" customFormat="1">
      <c r="A20" s="119" t="s">
        <v>31</v>
      </c>
      <c r="B20" s="12" t="str">
        <f>B5</f>
        <v>1. Gruppe A</v>
      </c>
      <c r="C20" s="77"/>
      <c r="D20" s="120"/>
      <c r="E20" s="119" t="s">
        <v>31</v>
      </c>
      <c r="F20" s="12" t="str">
        <f>B6</f>
        <v>2. Gruppe A</v>
      </c>
      <c r="G20" s="77"/>
      <c r="H20" s="23"/>
      <c r="I20" s="142"/>
      <c r="J20" s="9"/>
      <c r="K20" s="80"/>
      <c r="L20" s="23"/>
      <c r="M20" s="142"/>
      <c r="N20" s="9"/>
      <c r="O20" s="80"/>
      <c r="P20" s="23"/>
    </row>
    <row r="21" spans="1:22" s="22" customFormat="1">
      <c r="A21" s="119" t="s">
        <v>32</v>
      </c>
      <c r="B21" s="22" t="str">
        <f>F6</f>
        <v>2. Gruppe B</v>
      </c>
      <c r="C21" s="77"/>
      <c r="D21" s="120"/>
      <c r="E21" s="119" t="s">
        <v>32</v>
      </c>
      <c r="F21" s="12" t="str">
        <f>F5</f>
        <v>1. Gruppe B</v>
      </c>
      <c r="G21" s="179"/>
      <c r="H21" s="23"/>
      <c r="I21" s="114"/>
      <c r="J21" s="12"/>
      <c r="K21" s="80"/>
      <c r="L21" s="23"/>
      <c r="M21" s="114"/>
      <c r="N21" s="12"/>
      <c r="O21" s="80"/>
      <c r="P21" s="23"/>
    </row>
    <row r="22" spans="1:22" s="22" customFormat="1">
      <c r="A22" s="119" t="s">
        <v>37</v>
      </c>
      <c r="B22" s="22" t="str">
        <f>J5</f>
        <v>1. Gruppe C</v>
      </c>
      <c r="C22" s="77"/>
      <c r="D22" s="120"/>
      <c r="E22" s="119" t="s">
        <v>37</v>
      </c>
      <c r="F22" s="12" t="str">
        <f>J6</f>
        <v>2. Gruppe C</v>
      </c>
      <c r="G22" s="180"/>
      <c r="H22" s="23"/>
      <c r="I22" s="114"/>
      <c r="J22" s="12"/>
      <c r="K22" s="80"/>
      <c r="L22" s="23"/>
      <c r="M22" s="114"/>
      <c r="N22" s="12"/>
      <c r="O22" s="80"/>
      <c r="P22" s="23"/>
    </row>
    <row r="23" spans="1:22" s="22" customFormat="1">
      <c r="A23" s="114" t="s">
        <v>42</v>
      </c>
      <c r="B23" s="12" t="str">
        <f>N6</f>
        <v>2. Gruppe D</v>
      </c>
      <c r="C23" s="80"/>
      <c r="D23" s="106"/>
      <c r="E23" s="114" t="s">
        <v>42</v>
      </c>
      <c r="F23" s="12" t="str">
        <f>N5</f>
        <v>1. Gruppe D</v>
      </c>
      <c r="G23" s="80"/>
      <c r="H23" s="23"/>
      <c r="I23" s="114"/>
      <c r="J23" s="12"/>
      <c r="K23" s="80"/>
      <c r="L23" s="23"/>
      <c r="M23" s="114"/>
      <c r="O23" s="80"/>
      <c r="P23" s="23"/>
    </row>
    <row r="24" spans="1:22" s="22" customFormat="1">
      <c r="A24" s="114" t="s">
        <v>47</v>
      </c>
      <c r="B24" s="12" t="str">
        <f>B13</f>
        <v>1. Hoffnungsrunde</v>
      </c>
      <c r="C24" s="80"/>
      <c r="D24" s="106"/>
      <c r="E24" s="114" t="s">
        <v>47</v>
      </c>
      <c r="F24" s="12" t="str">
        <f>B14</f>
        <v>2. Hoffnungsrunde</v>
      </c>
      <c r="G24" s="80"/>
      <c r="H24" s="23"/>
      <c r="I24" s="114"/>
      <c r="J24" s="12"/>
      <c r="K24" s="80"/>
      <c r="L24" s="23"/>
      <c r="M24" s="114"/>
      <c r="N24" s="12"/>
      <c r="O24" s="80"/>
      <c r="P24" s="23"/>
    </row>
    <row r="25" spans="1:22" s="118" customFormat="1">
      <c r="A25" s="114" t="s">
        <v>81</v>
      </c>
      <c r="B25" s="12"/>
      <c r="C25" s="79"/>
      <c r="D25" s="181"/>
      <c r="E25" s="114" t="s">
        <v>81</v>
      </c>
      <c r="F25" s="12"/>
      <c r="G25" s="79"/>
      <c r="H25" s="83"/>
      <c r="I25" s="119"/>
      <c r="J25" s="12"/>
      <c r="K25" s="148"/>
      <c r="L25" s="83"/>
      <c r="N25" s="22"/>
      <c r="O25" s="148"/>
      <c r="P25" s="83"/>
    </row>
    <row r="26" spans="1:22" s="22" customFormat="1">
      <c r="A26" s="112"/>
      <c r="B26" s="23"/>
      <c r="C26" s="80"/>
      <c r="D26" s="106"/>
      <c r="E26" s="76"/>
      <c r="F26" s="18"/>
      <c r="G26" s="80"/>
      <c r="H26" s="23"/>
      <c r="I26" s="112"/>
      <c r="J26" s="175"/>
      <c r="K26" s="80"/>
      <c r="L26" s="23"/>
      <c r="M26" s="76"/>
      <c r="N26" s="175"/>
      <c r="O26" s="80"/>
      <c r="P26" s="23"/>
    </row>
    <row r="27" spans="1:22" s="108" customFormat="1">
      <c r="A27" s="112"/>
      <c r="B27" s="25" t="s">
        <v>77</v>
      </c>
      <c r="C27" s="80"/>
      <c r="D27" s="106"/>
      <c r="E27" s="112"/>
      <c r="G27" s="80"/>
      <c r="H27" s="107"/>
      <c r="I27" s="24"/>
      <c r="K27" s="106"/>
      <c r="L27" s="107"/>
      <c r="M27" s="24"/>
      <c r="N27" s="22"/>
      <c r="O27" s="80"/>
      <c r="P27" s="107"/>
      <c r="S27" s="80"/>
      <c r="V27" s="80"/>
    </row>
    <row r="28" spans="1:22" s="223" customFormat="1" ht="15">
      <c r="A28" s="224"/>
      <c r="B28" s="223" t="s">
        <v>71</v>
      </c>
      <c r="C28" s="225"/>
      <c r="D28" s="226"/>
      <c r="E28" s="224"/>
      <c r="F28" s="223" t="s">
        <v>73</v>
      </c>
      <c r="G28" s="225"/>
      <c r="H28" s="222"/>
      <c r="I28" s="227"/>
      <c r="J28" s="223" t="s">
        <v>16</v>
      </c>
      <c r="K28" s="225"/>
      <c r="L28" s="222"/>
      <c r="N28" s="223" t="s">
        <v>72</v>
      </c>
      <c r="P28" s="222"/>
    </row>
    <row r="29" spans="1:22" s="108" customFormat="1">
      <c r="A29" s="137"/>
      <c r="B29" s="118"/>
      <c r="C29" s="80"/>
      <c r="D29" s="106"/>
      <c r="E29" s="137"/>
      <c r="F29" s="140"/>
      <c r="G29" s="80"/>
      <c r="H29" s="107"/>
      <c r="I29" s="137"/>
      <c r="J29" s="12"/>
      <c r="K29" s="80"/>
      <c r="L29" s="107"/>
      <c r="M29" s="137"/>
      <c r="N29"/>
      <c r="O29" s="80"/>
      <c r="P29" s="107"/>
    </row>
    <row r="30" spans="1:22" s="108" customFormat="1">
      <c r="B30" s="9"/>
      <c r="C30" s="182" t="s">
        <v>31</v>
      </c>
      <c r="D30" s="106"/>
      <c r="E30" s="11"/>
      <c r="G30" s="80"/>
      <c r="H30" s="107"/>
      <c r="I30" s="137"/>
      <c r="K30" s="80"/>
      <c r="L30" s="107"/>
      <c r="M30" s="137"/>
      <c r="O30" s="80"/>
      <c r="P30" s="107"/>
    </row>
    <row r="31" spans="1:22" s="22" customFormat="1">
      <c r="A31" s="175"/>
      <c r="B31" s="9"/>
      <c r="C31" s="183" t="s">
        <v>32</v>
      </c>
      <c r="D31" s="106"/>
      <c r="E31" s="137"/>
      <c r="G31" s="80"/>
      <c r="H31" s="23"/>
      <c r="I31" s="11"/>
      <c r="K31" s="80"/>
      <c r="L31" s="23"/>
      <c r="M31" s="137"/>
      <c r="O31" s="80"/>
      <c r="P31" s="23"/>
    </row>
    <row r="32" spans="1:22" s="111" customFormat="1">
      <c r="A32" s="175"/>
      <c r="B32" s="9"/>
      <c r="C32" s="183" t="s">
        <v>37</v>
      </c>
      <c r="D32" s="110"/>
      <c r="E32" s="137"/>
      <c r="G32" s="80"/>
      <c r="H32" s="86"/>
      <c r="I32" s="137"/>
      <c r="K32" s="80"/>
      <c r="L32" s="86"/>
      <c r="M32" s="137"/>
      <c r="O32" s="80"/>
      <c r="P32" s="86"/>
    </row>
    <row r="33" spans="1:22" s="111" customFormat="1">
      <c r="A33" s="137"/>
      <c r="B33" s="9"/>
      <c r="C33" s="183" t="s">
        <v>42</v>
      </c>
      <c r="E33" s="137"/>
      <c r="G33" s="80"/>
      <c r="H33" s="86"/>
      <c r="I33" s="137"/>
      <c r="K33" s="80"/>
      <c r="L33" s="86"/>
      <c r="M33" s="137"/>
      <c r="O33" s="80"/>
      <c r="P33" s="86"/>
      <c r="Q33" s="108"/>
      <c r="R33" s="108"/>
      <c r="S33" s="109"/>
      <c r="T33" s="112"/>
      <c r="U33" s="23"/>
      <c r="V33" s="109"/>
    </row>
    <row r="34" spans="1:22" s="25" customFormat="1">
      <c r="A34" s="1"/>
      <c r="B34" s="9"/>
      <c r="C34" s="183" t="s">
        <v>47</v>
      </c>
      <c r="E34" s="1"/>
      <c r="G34" s="80"/>
      <c r="H34" s="37"/>
      <c r="I34" s="1"/>
      <c r="K34" s="80"/>
      <c r="L34" s="37"/>
      <c r="M34" s="137"/>
      <c r="O34" s="80"/>
      <c r="P34" s="37"/>
      <c r="Q34" s="105"/>
      <c r="R34" s="105"/>
      <c r="S34" s="35"/>
      <c r="T34" s="113"/>
      <c r="U34" s="37"/>
      <c r="V34" s="35"/>
    </row>
    <row r="35" spans="1:22" s="25" customFormat="1">
      <c r="B35" s="9"/>
      <c r="C35" s="83" t="s">
        <v>81</v>
      </c>
      <c r="K35" s="80"/>
      <c r="L35" s="37"/>
      <c r="M35" s="76"/>
      <c r="O35" s="80"/>
      <c r="P35" s="37"/>
      <c r="Q35" s="105"/>
      <c r="R35" s="105"/>
      <c r="S35" s="35"/>
      <c r="T35" s="113"/>
      <c r="U35" s="37"/>
      <c r="V35" s="35"/>
    </row>
    <row r="36" spans="1:22" s="68" customFormat="1">
      <c r="A36" s="176"/>
      <c r="B36" s="118"/>
      <c r="C36" s="66"/>
      <c r="E36" s="144"/>
      <c r="G36" s="66"/>
      <c r="H36" s="67"/>
      <c r="I36" s="144"/>
      <c r="K36" s="146"/>
      <c r="L36" s="67"/>
      <c r="M36" s="132"/>
      <c r="O36" s="146"/>
      <c r="P36" s="67"/>
      <c r="S36" s="66"/>
      <c r="V36" s="66"/>
    </row>
    <row r="37" spans="1:22" s="68" customFormat="1">
      <c r="A37" s="147"/>
      <c r="C37" s="146"/>
      <c r="D37" s="67"/>
      <c r="E37" s="132"/>
      <c r="G37" s="66"/>
      <c r="H37" s="67"/>
      <c r="I37" s="132"/>
      <c r="J37" s="145"/>
      <c r="K37" s="146"/>
      <c r="L37" s="67"/>
      <c r="M37" s="132"/>
      <c r="O37" s="66"/>
      <c r="P37" s="67"/>
      <c r="S37" s="66"/>
      <c r="V37" s="66"/>
    </row>
    <row r="38" spans="1:22" s="81" customFormat="1">
      <c r="A38" s="2"/>
      <c r="B38" s="118"/>
      <c r="C38" s="82"/>
      <c r="D38" s="78"/>
      <c r="E38" s="2"/>
      <c r="F38" s="17"/>
      <c r="G38" s="79"/>
      <c r="H38" s="78"/>
      <c r="I38" s="2"/>
      <c r="J38" s="17"/>
      <c r="K38" s="82"/>
      <c r="L38" s="78"/>
      <c r="M38" s="2"/>
      <c r="N38" s="17"/>
      <c r="O38" s="80"/>
      <c r="P38" s="78"/>
      <c r="S38" s="80"/>
      <c r="V38" s="80"/>
    </row>
    <row r="39" spans="1:22" s="81" customFormat="1">
      <c r="A39" s="131"/>
      <c r="C39" s="118"/>
      <c r="D39" s="78"/>
      <c r="E39" s="2"/>
      <c r="F39" s="17"/>
      <c r="G39" s="82"/>
      <c r="H39" s="78"/>
      <c r="I39" s="2"/>
      <c r="J39" s="17"/>
      <c r="K39" s="82"/>
      <c r="L39" s="78"/>
      <c r="M39" s="2"/>
      <c r="N39" s="18"/>
      <c r="O39" s="80"/>
      <c r="P39" s="78"/>
      <c r="S39" s="80"/>
      <c r="V39" s="80"/>
    </row>
    <row r="40" spans="1:22" s="81" customFormat="1">
      <c r="A40" s="2"/>
      <c r="D40" s="78"/>
      <c r="E40" s="2"/>
      <c r="F40" s="22"/>
      <c r="G40" s="79"/>
      <c r="H40" s="78"/>
      <c r="I40" s="2"/>
      <c r="J40" s="17"/>
      <c r="K40" s="80"/>
      <c r="L40" s="78"/>
      <c r="M40" s="2"/>
      <c r="N40" s="17"/>
      <c r="O40" s="80"/>
      <c r="P40" s="78"/>
      <c r="S40" s="80"/>
      <c r="V40" s="80"/>
    </row>
    <row r="41" spans="1:22">
      <c r="A41" s="2"/>
      <c r="C41" s="36"/>
      <c r="D41" s="13"/>
      <c r="E41" s="2"/>
      <c r="F41" s="17"/>
      <c r="G41" s="36"/>
      <c r="I41" s="2"/>
      <c r="J41" s="22"/>
      <c r="K41" s="80"/>
      <c r="M41" s="2"/>
      <c r="N41" s="17"/>
      <c r="O41" s="36"/>
      <c r="S41" s="31"/>
      <c r="V41" s="31"/>
    </row>
    <row r="42" spans="1:22" s="68" customFormat="1">
      <c r="A42" s="69"/>
      <c r="C42" s="93"/>
      <c r="D42" s="94"/>
      <c r="E42" s="70"/>
      <c r="F42" s="92"/>
      <c r="G42" s="66"/>
      <c r="H42" s="67"/>
      <c r="I42" s="95"/>
      <c r="K42" s="66"/>
      <c r="L42" s="67"/>
      <c r="M42" s="96"/>
      <c r="O42" s="66"/>
      <c r="P42" s="67"/>
      <c r="S42" s="66"/>
      <c r="V42" s="66"/>
    </row>
    <row r="43" spans="1:22" s="68" customFormat="1">
      <c r="A43" s="69"/>
      <c r="B43" s="92"/>
      <c r="C43" s="93"/>
      <c r="D43" s="94"/>
      <c r="E43" s="70"/>
      <c r="F43" s="92"/>
      <c r="G43" s="66"/>
      <c r="H43" s="67"/>
      <c r="I43" s="95"/>
      <c r="K43" s="66"/>
      <c r="L43" s="67"/>
      <c r="M43" s="70"/>
      <c r="N43" s="97"/>
      <c r="O43" s="66"/>
      <c r="P43" s="67"/>
      <c r="S43" s="66"/>
      <c r="V43" s="66"/>
    </row>
    <row r="44" spans="1:22" s="76" customFormat="1">
      <c r="A44" s="70"/>
      <c r="B44" s="68"/>
      <c r="C44" s="71"/>
      <c r="D44" s="72"/>
      <c r="E44" s="73"/>
      <c r="F44" s="68"/>
      <c r="G44" s="71"/>
      <c r="H44" s="74"/>
      <c r="I44" s="89"/>
      <c r="J44" s="68"/>
      <c r="K44" s="71"/>
      <c r="L44" s="74"/>
      <c r="M44" s="75"/>
      <c r="N44" s="68"/>
      <c r="O44" s="71"/>
      <c r="P44" s="74"/>
      <c r="S44" s="71"/>
      <c r="V44" s="71"/>
    </row>
    <row r="45" spans="1:22">
      <c r="F45" s="21"/>
      <c r="I45" s="90"/>
      <c r="J45" s="6"/>
    </row>
    <row r="47" spans="1:22" s="16" customFormat="1" ht="15.75">
      <c r="A47" s="34"/>
      <c r="C47" s="38"/>
      <c r="D47" s="6"/>
      <c r="E47" s="34"/>
      <c r="F47"/>
      <c r="G47" s="29"/>
      <c r="H47" s="28"/>
      <c r="I47" s="87"/>
      <c r="K47" s="29"/>
      <c r="L47" s="28"/>
      <c r="M47" s="26"/>
      <c r="O47" s="29"/>
      <c r="P47" s="28"/>
      <c r="S47" s="29"/>
      <c r="V47" s="29"/>
    </row>
    <row r="48" spans="1:22" s="16" customFormat="1" ht="15.75">
      <c r="A48" s="34"/>
      <c r="C48" s="38"/>
      <c r="D48" s="6"/>
      <c r="E48" s="34"/>
      <c r="F48"/>
      <c r="G48" s="29"/>
      <c r="H48" s="28"/>
      <c r="I48" s="87"/>
      <c r="K48" s="29"/>
      <c r="L48" s="28"/>
      <c r="M48" s="26"/>
      <c r="O48" s="29"/>
      <c r="P48" s="28"/>
      <c r="S48" s="29"/>
      <c r="V48" s="29"/>
    </row>
    <row r="49" spans="1:22" s="9" customFormat="1">
      <c r="A49" s="34"/>
      <c r="B49" s="17"/>
      <c r="C49" s="38"/>
      <c r="D49" s="6"/>
      <c r="E49" s="34"/>
      <c r="F49"/>
      <c r="G49"/>
      <c r="H49" s="4"/>
      <c r="I49" s="91"/>
      <c r="K49" s="8"/>
      <c r="L49" s="4"/>
      <c r="M49" s="39"/>
      <c r="O49" s="8"/>
      <c r="P49" s="4"/>
      <c r="S49" s="8"/>
      <c r="V49" s="8"/>
    </row>
    <row r="50" spans="1:22" s="9" customFormat="1">
      <c r="A50" s="34"/>
      <c r="B50" s="17"/>
      <c r="C50" s="38"/>
      <c r="D50" s="6"/>
      <c r="E50" s="34"/>
      <c r="F50"/>
      <c r="G50" s="6"/>
      <c r="H50" s="4"/>
      <c r="I50" s="91"/>
      <c r="K50" s="8"/>
      <c r="L50" s="4"/>
      <c r="M50" s="39"/>
      <c r="O50" s="8"/>
      <c r="P50" s="4"/>
      <c r="S50" s="8"/>
      <c r="V50" s="8"/>
    </row>
    <row r="51" spans="1:22" s="9" customFormat="1">
      <c r="A51" s="34"/>
      <c r="B51" s="17"/>
      <c r="C51" s="38"/>
      <c r="D51" s="6"/>
      <c r="E51" s="34"/>
      <c r="F51"/>
      <c r="G51" s="6"/>
      <c r="H51" s="4"/>
      <c r="I51" s="91"/>
      <c r="K51" s="8"/>
      <c r="L51" s="4"/>
      <c r="M51" s="39"/>
      <c r="O51" s="8"/>
      <c r="P51" s="4"/>
      <c r="S51" s="8"/>
      <c r="V51" s="8"/>
    </row>
    <row r="52" spans="1:22">
      <c r="B52" s="23"/>
      <c r="C52" s="38"/>
      <c r="D52" s="6"/>
      <c r="G52" s="6"/>
    </row>
    <row r="53" spans="1:22">
      <c r="B53" s="23"/>
      <c r="C53" s="38"/>
      <c r="D53" s="6"/>
      <c r="G53" s="6"/>
    </row>
    <row r="54" spans="1:22">
      <c r="B54" s="23"/>
      <c r="C54" s="38"/>
      <c r="D54" s="6"/>
      <c r="G54" s="4"/>
    </row>
    <row r="55" spans="1:22">
      <c r="B55" s="76"/>
    </row>
  </sheetData>
  <autoFilter ref="A27:B36" xr:uid="{00000000-0009-0000-0000-000008000000}">
    <filterColumn colId="0">
      <colorFilter dxfId="0"/>
    </filterColumn>
  </autoFilter>
  <phoneticPr fontId="28" type="noConversion"/>
  <pageMargins left="0.31496062992125984" right="0.23622047244094491" top="0.62992125984251968" bottom="0.43307086614173229" header="0.27559055118110237" footer="0.23622047244094491"/>
  <pageSetup paperSize="9" orientation="landscape" cellComments="asDisplayed" r:id="rId1"/>
  <headerFooter alignWithMargins="0">
    <oddHeader>&amp;C&amp;"Arial,Fett"&amp;18Spielplan Halle 2016/2017   U14 männlich</oddHeader>
    <oddFooter>&amp;CErstellt von Markus Knodel am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44150681AF064F854BB8E3E358FE2A" ma:contentTypeVersion="8" ma:contentTypeDescription="Ein neues Dokument erstellen." ma:contentTypeScope="" ma:versionID="80b5d605b25a137103adb40c4886bffe">
  <xsd:schema xmlns:xsd="http://www.w3.org/2001/XMLSchema" xmlns:xs="http://www.w3.org/2001/XMLSchema" xmlns:p="http://schemas.microsoft.com/office/2006/metadata/properties" xmlns:ns2="3c8b561b-ce90-4313-b0b4-1aabdd23ac7b" targetNamespace="http://schemas.microsoft.com/office/2006/metadata/properties" ma:root="true" ma:fieldsID="f0b120322b67a1ab5af6e2de21520c5a" ns2:_="">
    <xsd:import namespace="3c8b561b-ce90-4313-b0b4-1aabdd23ac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b561b-ce90-4313-b0b4-1aabdd23a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C575DC-3205-4C80-A0A5-98CF6CBEC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b561b-ce90-4313-b0b4-1aabdd23ac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86A2A5-E2A3-4D84-89A8-ABDF49A6AECA}">
  <ds:schemaRefs>
    <ds:schemaRef ds:uri="http://schemas.microsoft.com/sharepoint/v3/contenttype/forms"/>
  </ds:schemaRefs>
</ds:datastoreItem>
</file>

<file path=customXml/itemProps3.xml><?xml version="1.0" encoding="utf-8"?>
<ds:datastoreItem xmlns:ds="http://schemas.openxmlformats.org/officeDocument/2006/customXml" ds:itemID="{E2840812-9BFD-469C-8628-E3D0A00CA75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3</vt:i4>
      </vt:variant>
    </vt:vector>
  </HeadingPairs>
  <TitlesOfParts>
    <vt:vector size="19" baseType="lpstr">
      <vt:lpstr>Ausschreibung</vt:lpstr>
      <vt:lpstr>Spielplan</vt:lpstr>
      <vt:lpstr>VR Gr.A</vt:lpstr>
      <vt:lpstr>VR Gr.B</vt:lpstr>
      <vt:lpstr>VR Gr.C</vt:lpstr>
      <vt:lpstr>Hoffnungsrunde </vt:lpstr>
      <vt:lpstr>Zwischenrunde 1</vt:lpstr>
      <vt:lpstr>Zwischenrunde 2</vt:lpstr>
      <vt:lpstr>Abschlusstabelle</vt:lpstr>
      <vt:lpstr>BZM </vt:lpstr>
      <vt:lpstr>LLM</vt:lpstr>
      <vt:lpstr>WM</vt:lpstr>
      <vt:lpstr>Spielbericht</vt:lpstr>
      <vt:lpstr>Checkliste</vt:lpstr>
      <vt:lpstr>STB-Jugendregelungen</vt:lpstr>
      <vt:lpstr>LSO_auf_Basis_SpOF</vt:lpstr>
      <vt:lpstr>Ausschreibung!Druckbereich</vt:lpstr>
      <vt:lpstr>Spielbericht!Druckbereich</vt:lpstr>
      <vt:lpstr>'BZM '!U14Runde_2020</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Sina-Marie Maier</cp:lastModifiedBy>
  <cp:lastPrinted>2019-10-20T21:34:26Z</cp:lastPrinted>
  <dcterms:created xsi:type="dcterms:W3CDTF">2006-04-13T14:37:39Z</dcterms:created>
  <dcterms:modified xsi:type="dcterms:W3CDTF">2020-01-08T08:29:58Z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0x0101007C44150681AF064F854BB8E3E358FE2A</vt:lpwstr>
  </property>
</Properties>
</file>