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portarten\Faustball\Halle 17 18\"/>
    </mc:Choice>
  </mc:AlternateContent>
  <bookViews>
    <workbookView xWindow="0" yWindow="0" windowWidth="28800" windowHeight="12345" tabRatio="907"/>
  </bookViews>
  <sheets>
    <sheet name="Ausschreibung" sheetId="1" r:id="rId1"/>
    <sheet name="Spielplan" sheetId="2" r:id="rId2"/>
    <sheet name="Abschlusstabelle" sheetId="3" state="hidden" r:id="rId3"/>
    <sheet name="VR Gr.A" sheetId="4" r:id="rId4"/>
    <sheet name="VR Gr.B" sheetId="5" r:id="rId5"/>
    <sheet name="Ausschreibung Zwischenrunde" sheetId="6" state="hidden" r:id="rId6"/>
    <sheet name="VR Gr.C" sheetId="7" r:id="rId7"/>
    <sheet name="Hoffnungsrunde" sheetId="8" r:id="rId8"/>
    <sheet name="Zwischenrunde 1" sheetId="9" r:id="rId9"/>
    <sheet name="Zwischenrunde 2" sheetId="10" r:id="rId10"/>
    <sheet name="BZM" sheetId="11" r:id="rId11"/>
    <sheet name="BZM " sheetId="12" state="hidden" r:id="rId12"/>
    <sheet name="LLM" sheetId="22" r:id="rId13"/>
    <sheet name="LLM alt" sheetId="13" state="hidden" r:id="rId14"/>
    <sheet name="WM" sheetId="23" r:id="rId15"/>
    <sheet name="WM alt" sheetId="14" state="hidden" r:id="rId16"/>
    <sheet name="Spielbericht" sheetId="15" r:id="rId17"/>
    <sheet name="Spielereinsatzliste" sheetId="16" r:id="rId18"/>
    <sheet name="Checkliste" sheetId="17" r:id="rId19"/>
    <sheet name="STB-Jugendregelungen" sheetId="19" r:id="rId20"/>
    <sheet name="LSO_auf_Basis_SpOF" sheetId="20" r:id="rId21"/>
    <sheet name="Tabelle1" sheetId="21" state="hidden" r:id="rId22"/>
  </sheets>
  <definedNames>
    <definedName name="_xlnm._FilterDatabase" localSheetId="2" hidden="1">Abschlusstabelle!$A$27:$B$36</definedName>
    <definedName name="_xlnm.Print_Area" localSheetId="0">Ausschreibung!$A$1:$D$43</definedName>
    <definedName name="_xlnm.Print_Area" localSheetId="16">Spielbericht!$A$1:$AH$37</definedName>
    <definedName name="U14Runde">'VR Gr.A'!$A:$AE</definedName>
    <definedName name="Z_25948C26_48C0_4C68_A3D0_23B3A9528908_.wvu.FilterData" localSheetId="2" hidden="1">Abschlusstabelle!$A$27:$B$36</definedName>
    <definedName name="Z_25948C26_48C0_4C68_A3D0_23B3A9528908_.wvu.PrintArea" localSheetId="0" hidden="1">Ausschreibung!$A$1:$D$43</definedName>
    <definedName name="Z_25948C26_48C0_4C68_A3D0_23B3A9528908_.wvu.PrintArea" localSheetId="16" hidden="1">Spielbericht!$A$1:$AH$37</definedName>
  </definedNames>
  <calcPr calcId="162913"/>
  <customWorkbookViews>
    <customWorkbookView name="Knodel, Nadine - Persönliche Ansicht" guid="{25948C26-48C0-4C68-A3D0-23B3A9528908}" mergeInterval="0" personalView="1" maximized="1" xWindow="-8" yWindow="-8" windowWidth="1936" windowHeight="1056" tabRatio="907" activeSheetId="15"/>
  </customWorkbookViews>
</workbook>
</file>

<file path=xl/calcChain.xml><?xml version="1.0" encoding="utf-8"?>
<calcChain xmlns="http://schemas.openxmlformats.org/spreadsheetml/2006/main">
  <c r="AE46" i="23" l="1"/>
  <c r="AE43" i="23"/>
  <c r="AE25" i="23"/>
  <c r="AE23" i="23"/>
  <c r="AE19" i="23"/>
  <c r="AC49" i="23"/>
  <c r="AC26" i="23"/>
  <c r="AC20" i="23"/>
  <c r="D13" i="23"/>
  <c r="AD19" i="23" s="1"/>
  <c r="AD20" i="23" s="1"/>
  <c r="AD22" i="23" s="1"/>
  <c r="AD23" i="23" s="1"/>
  <c r="AD25" i="23" s="1"/>
  <c r="AD26" i="23" s="1"/>
  <c r="AD40" i="23" s="1"/>
  <c r="AD43" i="23" s="1"/>
  <c r="AD46" i="23" s="1"/>
  <c r="AD49" i="23" s="1"/>
  <c r="AD52" i="23" s="1"/>
  <c r="D11" i="23"/>
  <c r="AE52" i="23" s="1"/>
  <c r="D10" i="23"/>
  <c r="AC19" i="23" s="1"/>
  <c r="AD19" i="22"/>
  <c r="AD20" i="22" s="1"/>
  <c r="AD22" i="22" s="1"/>
  <c r="AD23" i="22" s="1"/>
  <c r="AD25" i="22" s="1"/>
  <c r="AD26" i="22" s="1"/>
  <c r="AD40" i="22" s="1"/>
  <c r="AD43" i="22" s="1"/>
  <c r="AD46" i="22" s="1"/>
  <c r="AD49" i="22" s="1"/>
  <c r="AD52" i="22" s="1"/>
  <c r="AC46" i="22"/>
  <c r="AC43" i="22"/>
  <c r="AC25" i="22"/>
  <c r="AC23" i="22"/>
  <c r="D13" i="22"/>
  <c r="D11" i="22"/>
  <c r="AE49" i="22" s="1"/>
  <c r="D10" i="22"/>
  <c r="AC19" i="22" s="1"/>
  <c r="AE31" i="10"/>
  <c r="AE30" i="10"/>
  <c r="AE28" i="10"/>
  <c r="AE27" i="10"/>
  <c r="AE25" i="10"/>
  <c r="AE24" i="10"/>
  <c r="AE22" i="10"/>
  <c r="AE21" i="10"/>
  <c r="AE19" i="10"/>
  <c r="AE18" i="10"/>
  <c r="C63" i="23"/>
  <c r="C62" i="23"/>
  <c r="C61" i="23"/>
  <c r="C60" i="23"/>
  <c r="C59" i="23"/>
  <c r="C58" i="23"/>
  <c r="AN52" i="23"/>
  <c r="AM52" i="23"/>
  <c r="AL52" i="23"/>
  <c r="AK52" i="23"/>
  <c r="AJ52" i="23"/>
  <c r="AI52" i="23"/>
  <c r="AO52" i="23" s="1"/>
  <c r="P52" i="23"/>
  <c r="F52" i="23"/>
  <c r="D52" i="23"/>
  <c r="AN49" i="23"/>
  <c r="AM49" i="23"/>
  <c r="AL49" i="23"/>
  <c r="AK49" i="23"/>
  <c r="AJ49" i="23"/>
  <c r="AP49" i="23" s="1"/>
  <c r="AI49" i="23"/>
  <c r="AO49" i="23" s="1"/>
  <c r="F49" i="23"/>
  <c r="D49" i="23"/>
  <c r="AN46" i="23"/>
  <c r="AM46" i="23"/>
  <c r="AL46" i="23"/>
  <c r="AP46" i="23" s="1"/>
  <c r="AK46" i="23"/>
  <c r="AO46" i="23" s="1"/>
  <c r="AJ46" i="23"/>
  <c r="AI46" i="23"/>
  <c r="P46" i="23"/>
  <c r="AN43" i="23"/>
  <c r="AM43" i="23"/>
  <c r="AL43" i="23"/>
  <c r="AK43" i="23"/>
  <c r="AJ43" i="23"/>
  <c r="AP43" i="23" s="1"/>
  <c r="AI43" i="23"/>
  <c r="AN40" i="23"/>
  <c r="AM40" i="23"/>
  <c r="AL40" i="23"/>
  <c r="AK40" i="23"/>
  <c r="AJ40" i="23"/>
  <c r="AI40" i="23"/>
  <c r="D35" i="23"/>
  <c r="P49" i="23" s="1"/>
  <c r="D34" i="23"/>
  <c r="F43" i="23" s="1"/>
  <c r="D33" i="23"/>
  <c r="D46" i="23" s="1"/>
  <c r="D31" i="23"/>
  <c r="D40" i="23" s="1"/>
  <c r="D30" i="23"/>
  <c r="P40" i="23" s="1"/>
  <c r="D29" i="23"/>
  <c r="D43" i="23" s="1"/>
  <c r="AA26" i="23"/>
  <c r="Y26" i="23"/>
  <c r="AJ23" i="23" s="1"/>
  <c r="P26" i="23"/>
  <c r="F26" i="23"/>
  <c r="D26" i="23"/>
  <c r="AA25" i="23"/>
  <c r="AJ20" i="23" s="1"/>
  <c r="Y25" i="23"/>
  <c r="P25" i="23"/>
  <c r="F25" i="23"/>
  <c r="D25" i="23"/>
  <c r="AT24" i="23"/>
  <c r="AM24" i="23"/>
  <c r="AI24" i="23"/>
  <c r="AH24" i="23"/>
  <c r="AT23" i="23"/>
  <c r="AM23" i="23"/>
  <c r="AH23" i="23"/>
  <c r="AA23" i="23"/>
  <c r="AJ24" i="23" s="1"/>
  <c r="AL24" i="23" s="1"/>
  <c r="AN24" i="23" s="1"/>
  <c r="Y23" i="23"/>
  <c r="P23" i="23"/>
  <c r="F23" i="23"/>
  <c r="D23" i="23"/>
  <c r="AT22" i="23"/>
  <c r="AM22" i="23"/>
  <c r="AJ22" i="23"/>
  <c r="AI22" i="23"/>
  <c r="AL22" i="23" s="1"/>
  <c r="AH22" i="23"/>
  <c r="AA22" i="23"/>
  <c r="Y22" i="23"/>
  <c r="AJ18" i="23" s="1"/>
  <c r="P22" i="23"/>
  <c r="F22" i="23"/>
  <c r="D22" i="23"/>
  <c r="AT20" i="23"/>
  <c r="AM20" i="23"/>
  <c r="AI20" i="23"/>
  <c r="AH20" i="23"/>
  <c r="AA20" i="23"/>
  <c r="AI23" i="23" s="1"/>
  <c r="AL23" i="23" s="1"/>
  <c r="AN23" i="23" s="1"/>
  <c r="Y20" i="23"/>
  <c r="P20" i="23"/>
  <c r="F20" i="23"/>
  <c r="D20" i="23"/>
  <c r="AT19" i="23"/>
  <c r="AM19" i="23"/>
  <c r="AJ19" i="23"/>
  <c r="AH19" i="23"/>
  <c r="AA19" i="23"/>
  <c r="AI19" i="23" s="1"/>
  <c r="Y19" i="23"/>
  <c r="P19" i="23"/>
  <c r="F19" i="23"/>
  <c r="D19" i="23"/>
  <c r="AT18" i="23"/>
  <c r="AM18" i="23"/>
  <c r="AI18" i="23"/>
  <c r="AH18" i="23"/>
  <c r="D35" i="22"/>
  <c r="D34" i="22"/>
  <c r="D33" i="22"/>
  <c r="D31" i="22"/>
  <c r="D30" i="22"/>
  <c r="D29" i="22"/>
  <c r="AE22" i="22" l="1"/>
  <c r="AE52" i="22"/>
  <c r="AE43" i="22"/>
  <c r="AL20" i="23"/>
  <c r="AO40" i="23"/>
  <c r="P43" i="23"/>
  <c r="AP52" i="23"/>
  <c r="AC20" i="22"/>
  <c r="AC26" i="22"/>
  <c r="AC49" i="22"/>
  <c r="AE19" i="22"/>
  <c r="AE25" i="22"/>
  <c r="AE46" i="22"/>
  <c r="AC23" i="23"/>
  <c r="AC43" i="23"/>
  <c r="AE20" i="23"/>
  <c r="AE26" i="23"/>
  <c r="AE49" i="23"/>
  <c r="AE40" i="22"/>
  <c r="AE23" i="22"/>
  <c r="AC22" i="23"/>
  <c r="AC40" i="23"/>
  <c r="AC52" i="23"/>
  <c r="AL19" i="23"/>
  <c r="AN19" i="23" s="1"/>
  <c r="AP40" i="23"/>
  <c r="AO43" i="23"/>
  <c r="AC22" i="22"/>
  <c r="AC40" i="22"/>
  <c r="AC52" i="22"/>
  <c r="AE20" i="22"/>
  <c r="AE26" i="22"/>
  <c r="AC25" i="23"/>
  <c r="AC46" i="23"/>
  <c r="AE22" i="23"/>
  <c r="AE40" i="23"/>
  <c r="F46" i="23"/>
  <c r="AN22" i="23"/>
  <c r="AP22" i="23" s="1"/>
  <c r="AQ22" i="23" s="1"/>
  <c r="AO24" i="23"/>
  <c r="AO23" i="23"/>
  <c r="AO22" i="23"/>
  <c r="AL18" i="23"/>
  <c r="AP23" i="23"/>
  <c r="AQ23" i="23" s="1"/>
  <c r="F40" i="23"/>
  <c r="AI40" i="22"/>
  <c r="AT24" i="22"/>
  <c r="AP24" i="23" l="1"/>
  <c r="AQ24" i="23" s="1"/>
  <c r="AR24" i="23" s="1"/>
  <c r="AS24" i="23" s="1"/>
  <c r="AO20" i="23"/>
  <c r="AO19" i="23"/>
  <c r="AO18" i="23"/>
  <c r="AN18" i="23"/>
  <c r="AN20" i="23"/>
  <c r="AT23" i="22"/>
  <c r="AT22" i="22"/>
  <c r="AT20" i="22"/>
  <c r="AT19" i="22"/>
  <c r="AT18" i="22"/>
  <c r="AH24" i="22"/>
  <c r="AH23" i="22"/>
  <c r="AH22" i="22"/>
  <c r="AH20" i="22"/>
  <c r="AH19" i="22"/>
  <c r="AH18" i="22"/>
  <c r="AA26" i="22"/>
  <c r="AA25" i="22"/>
  <c r="AA23" i="22"/>
  <c r="AA22" i="22"/>
  <c r="AA20" i="22"/>
  <c r="Y26" i="22"/>
  <c r="Y25" i="22"/>
  <c r="Y23" i="22"/>
  <c r="Y22" i="22"/>
  <c r="Y20" i="22"/>
  <c r="AA19" i="22"/>
  <c r="Y19" i="22"/>
  <c r="AR22" i="23" l="1"/>
  <c r="AS22" i="23" s="1"/>
  <c r="AR23" i="23"/>
  <c r="AS23" i="23" s="1"/>
  <c r="AP19" i="23"/>
  <c r="AQ19" i="23" s="1"/>
  <c r="AP20" i="23"/>
  <c r="AQ20" i="23" s="1"/>
  <c r="AR20" i="23" s="1"/>
  <c r="AS20" i="23" s="1"/>
  <c r="AP18" i="23"/>
  <c r="AQ18" i="23" s="1"/>
  <c r="AM24" i="22"/>
  <c r="AM23" i="22"/>
  <c r="AM22" i="22"/>
  <c r="AM20" i="22"/>
  <c r="AM18" i="22"/>
  <c r="AM19" i="22"/>
  <c r="AN52" i="22"/>
  <c r="AM52" i="22"/>
  <c r="AL52" i="22"/>
  <c r="AK52" i="22"/>
  <c r="AJ52" i="22"/>
  <c r="AI52" i="22"/>
  <c r="AN49" i="22"/>
  <c r="AM49" i="22"/>
  <c r="AL49" i="22"/>
  <c r="AK49" i="22"/>
  <c r="AJ49" i="22"/>
  <c r="AI49" i="22"/>
  <c r="AN46" i="22"/>
  <c r="AM46" i="22"/>
  <c r="AL46" i="22"/>
  <c r="AK46" i="22"/>
  <c r="AJ46" i="22"/>
  <c r="AI46" i="22"/>
  <c r="AN43" i="22"/>
  <c r="AM43" i="22"/>
  <c r="AL43" i="22"/>
  <c r="AK43" i="22"/>
  <c r="AJ43" i="22"/>
  <c r="AI43" i="22"/>
  <c r="AN40" i="22"/>
  <c r="AM40" i="22"/>
  <c r="AL40" i="22"/>
  <c r="AK40" i="22"/>
  <c r="AJ40" i="22"/>
  <c r="P26" i="22"/>
  <c r="P25" i="22"/>
  <c r="P23" i="22"/>
  <c r="P22" i="22"/>
  <c r="P20" i="22"/>
  <c r="P19" i="22"/>
  <c r="G16" i="13"/>
  <c r="F26" i="22"/>
  <c r="D26" i="22"/>
  <c r="F25" i="22"/>
  <c r="D25" i="22"/>
  <c r="F23" i="22"/>
  <c r="D23" i="22"/>
  <c r="F22" i="22"/>
  <c r="D22" i="22"/>
  <c r="F20" i="22"/>
  <c r="D20" i="22"/>
  <c r="F19" i="22"/>
  <c r="D19" i="22"/>
  <c r="G21" i="13"/>
  <c r="G19" i="13"/>
  <c r="G18" i="13"/>
  <c r="G15" i="13"/>
  <c r="G22" i="13"/>
  <c r="F22" i="13"/>
  <c r="F21" i="13"/>
  <c r="F19" i="13"/>
  <c r="F18" i="13"/>
  <c r="F16" i="13"/>
  <c r="F15" i="13"/>
  <c r="D22" i="13"/>
  <c r="D21" i="13"/>
  <c r="D19" i="13"/>
  <c r="D18" i="13"/>
  <c r="D16" i="13"/>
  <c r="D15" i="13"/>
  <c r="D7" i="13"/>
  <c r="AJ22" i="22"/>
  <c r="AJ23" i="22"/>
  <c r="AJ20" i="22"/>
  <c r="AJ19" i="22"/>
  <c r="AJ24" i="22"/>
  <c r="AI22" i="22"/>
  <c r="AI20" i="22"/>
  <c r="AJ18" i="22"/>
  <c r="AI23" i="22"/>
  <c r="AI24" i="22"/>
  <c r="AI19" i="22"/>
  <c r="AI18" i="22"/>
  <c r="AE53" i="11"/>
  <c r="AE54" i="11"/>
  <c r="AE51" i="11"/>
  <c r="AE50" i="11"/>
  <c r="AE48" i="11"/>
  <c r="AE47" i="11"/>
  <c r="AE45" i="11"/>
  <c r="AE44" i="11"/>
  <c r="AE42" i="11"/>
  <c r="AE41" i="11"/>
  <c r="AE30" i="11"/>
  <c r="AE27" i="11"/>
  <c r="AE24" i="11"/>
  <c r="AE21" i="11"/>
  <c r="AE31" i="11"/>
  <c r="AE28" i="11"/>
  <c r="AE25" i="11"/>
  <c r="AE22" i="11"/>
  <c r="AE19" i="11"/>
  <c r="AE18" i="11"/>
  <c r="W5" i="15"/>
  <c r="W7" i="15"/>
  <c r="AR19" i="23" l="1"/>
  <c r="AS19" i="23" s="1"/>
  <c r="AR18" i="23"/>
  <c r="AS18" i="23" s="1"/>
  <c r="AP40" i="22"/>
  <c r="AP52" i="22"/>
  <c r="AP49" i="22"/>
  <c r="AP46" i="22"/>
  <c r="AP43" i="22"/>
  <c r="AL22" i="22"/>
  <c r="AL23" i="22"/>
  <c r="AL18" i="22"/>
  <c r="AL19" i="22"/>
  <c r="AL24" i="22"/>
  <c r="AL20" i="22"/>
  <c r="AO46" i="22"/>
  <c r="AO43" i="22"/>
  <c r="AO40" i="22"/>
  <c r="AO52" i="22"/>
  <c r="AO49" i="22"/>
  <c r="AE31" i="9"/>
  <c r="AE30" i="9"/>
  <c r="AE28" i="9"/>
  <c r="AE27" i="9"/>
  <c r="AE25" i="9"/>
  <c r="AE24" i="9"/>
  <c r="AE22" i="9"/>
  <c r="AE21" i="9"/>
  <c r="AE19" i="9"/>
  <c r="AE18" i="9"/>
  <c r="P52" i="4"/>
  <c r="P38" i="8"/>
  <c r="P36" i="8"/>
  <c r="P35" i="8"/>
  <c r="P33" i="8"/>
  <c r="P32" i="8"/>
  <c r="P30" i="8"/>
  <c r="P29" i="8"/>
  <c r="P27" i="8"/>
  <c r="P26" i="8"/>
  <c r="P24" i="8"/>
  <c r="P23" i="8"/>
  <c r="P21" i="8"/>
  <c r="P20" i="8"/>
  <c r="P18" i="8"/>
  <c r="P17" i="8"/>
  <c r="F38" i="8"/>
  <c r="F36" i="8"/>
  <c r="F35" i="8"/>
  <c r="F33" i="8"/>
  <c r="F32" i="8"/>
  <c r="F30" i="8"/>
  <c r="F29" i="8"/>
  <c r="F27" i="8"/>
  <c r="F26" i="8"/>
  <c r="F24" i="8"/>
  <c r="F23" i="8"/>
  <c r="F21" i="8"/>
  <c r="F20" i="8"/>
  <c r="F18" i="8"/>
  <c r="F17" i="8"/>
  <c r="D38" i="8"/>
  <c r="D36" i="8"/>
  <c r="D35" i="8"/>
  <c r="D33" i="8"/>
  <c r="D32" i="8"/>
  <c r="D30" i="8"/>
  <c r="D29" i="8"/>
  <c r="D27" i="8"/>
  <c r="D26" i="8"/>
  <c r="D24" i="8"/>
  <c r="D23" i="8"/>
  <c r="D21" i="8"/>
  <c r="D20" i="8"/>
  <c r="D18" i="8"/>
  <c r="D17" i="8"/>
  <c r="AE38" i="8"/>
  <c r="AC38" i="8"/>
  <c r="AE36" i="8"/>
  <c r="AC36" i="8"/>
  <c r="AE35" i="8"/>
  <c r="AC35" i="8"/>
  <c r="AE33" i="8"/>
  <c r="AC33" i="8"/>
  <c r="AE32" i="8"/>
  <c r="AC32" i="8"/>
  <c r="AE30" i="8"/>
  <c r="AC30" i="8"/>
  <c r="AE29" i="8"/>
  <c r="AC29" i="8"/>
  <c r="AE27" i="8"/>
  <c r="AC27" i="8"/>
  <c r="AE26" i="8"/>
  <c r="AC26" i="8"/>
  <c r="AE24" i="8"/>
  <c r="AC24" i="8"/>
  <c r="AE23" i="8"/>
  <c r="AC23" i="8"/>
  <c r="AE21" i="8"/>
  <c r="AC21" i="8"/>
  <c r="AE20" i="8"/>
  <c r="AC20" i="8"/>
  <c r="AE18" i="8"/>
  <c r="AC18" i="8"/>
  <c r="AE17" i="8"/>
  <c r="AC17" i="8"/>
  <c r="AA54" i="11"/>
  <c r="Y54" i="11"/>
  <c r="AA53" i="11"/>
  <c r="Y53" i="11"/>
  <c r="AA51" i="11"/>
  <c r="Y51" i="11"/>
  <c r="AA50" i="11"/>
  <c r="Y50" i="11"/>
  <c r="AA48" i="11"/>
  <c r="Y48" i="11"/>
  <c r="AA47" i="11"/>
  <c r="Y47" i="11"/>
  <c r="AA45" i="11"/>
  <c r="Y45" i="11"/>
  <c r="AA44" i="11"/>
  <c r="Y44" i="11"/>
  <c r="AA42" i="11"/>
  <c r="Y42" i="11"/>
  <c r="AA41" i="11"/>
  <c r="Y41" i="11"/>
  <c r="AA31" i="11"/>
  <c r="Y31" i="11"/>
  <c r="AA30" i="11"/>
  <c r="Y30" i="11"/>
  <c r="AA28" i="11"/>
  <c r="Y28" i="11"/>
  <c r="AA27" i="11"/>
  <c r="Y27" i="11"/>
  <c r="AA25" i="11"/>
  <c r="Y25" i="11"/>
  <c r="AA24" i="11"/>
  <c r="Y24" i="11"/>
  <c r="AA22" i="11"/>
  <c r="Y22" i="11"/>
  <c r="AA21" i="11"/>
  <c r="Y21" i="11"/>
  <c r="AA19" i="11"/>
  <c r="Y19" i="11"/>
  <c r="AA18" i="11"/>
  <c r="Y18" i="11"/>
  <c r="AA31" i="10"/>
  <c r="Y31" i="10"/>
  <c r="AA30" i="10"/>
  <c r="Y30" i="10"/>
  <c r="AA28" i="10"/>
  <c r="Y28" i="10"/>
  <c r="AA27" i="10"/>
  <c r="Y27" i="10"/>
  <c r="AA25" i="10"/>
  <c r="Y25" i="10"/>
  <c r="AA24" i="10"/>
  <c r="Y24" i="10"/>
  <c r="AA22" i="10"/>
  <c r="Y22" i="10"/>
  <c r="AA21" i="10"/>
  <c r="Y21" i="10"/>
  <c r="AA19" i="10"/>
  <c r="Y19" i="10"/>
  <c r="AA18" i="10"/>
  <c r="Y18" i="10"/>
  <c r="AA31" i="9"/>
  <c r="Y31" i="9"/>
  <c r="AA30" i="9"/>
  <c r="Y30" i="9"/>
  <c r="AA28" i="9"/>
  <c r="Y28" i="9"/>
  <c r="AA27" i="9"/>
  <c r="Y27" i="9"/>
  <c r="AA25" i="9"/>
  <c r="Y25" i="9"/>
  <c r="AA24" i="9"/>
  <c r="Y24" i="9"/>
  <c r="AA22" i="9"/>
  <c r="Y22" i="9"/>
  <c r="AA21" i="9"/>
  <c r="Y21" i="9"/>
  <c r="AA19" i="9"/>
  <c r="Y19" i="9"/>
  <c r="AA18" i="9"/>
  <c r="Y18" i="9"/>
  <c r="AA18" i="8"/>
  <c r="AA20" i="8"/>
  <c r="AA21" i="8"/>
  <c r="G43" i="8" s="1"/>
  <c r="AA23" i="8"/>
  <c r="AA24" i="8"/>
  <c r="G46" i="8" s="1"/>
  <c r="AA26" i="8"/>
  <c r="H41" i="8" s="1"/>
  <c r="AA27" i="8"/>
  <c r="AA29" i="8"/>
  <c r="H45" i="8" s="1"/>
  <c r="AA30" i="8"/>
  <c r="I43" i="8" s="1"/>
  <c r="AA32" i="8"/>
  <c r="I41" i="8" s="1"/>
  <c r="AA33" i="8"/>
  <c r="I45" i="8" s="1"/>
  <c r="AA35" i="8"/>
  <c r="J46" i="8" s="1"/>
  <c r="AA36" i="8"/>
  <c r="J45" i="8" s="1"/>
  <c r="AA38" i="8"/>
  <c r="J44" i="8" s="1"/>
  <c r="Y18" i="8"/>
  <c r="Y20" i="8"/>
  <c r="Y21" i="8"/>
  <c r="G41" i="8" s="1"/>
  <c r="Y23" i="8"/>
  <c r="Y24" i="8"/>
  <c r="H43" i="8" s="1"/>
  <c r="Y26" i="8"/>
  <c r="G45" i="8" s="1"/>
  <c r="Y27" i="8"/>
  <c r="Y29" i="8"/>
  <c r="H44" i="8" s="1"/>
  <c r="Y30" i="8"/>
  <c r="I42" i="8" s="1"/>
  <c r="Y32" i="8"/>
  <c r="I46" i="8" s="1"/>
  <c r="Y33" i="8"/>
  <c r="J42" i="8" s="1"/>
  <c r="Y35" i="8"/>
  <c r="I44" i="8" s="1"/>
  <c r="Y36" i="8"/>
  <c r="J43" i="8" s="1"/>
  <c r="Y38" i="8"/>
  <c r="J41" i="8" s="1"/>
  <c r="AA17" i="8"/>
  <c r="F42" i="8" s="1"/>
  <c r="Y17" i="8"/>
  <c r="F41" i="8" s="1"/>
  <c r="D75" i="4"/>
  <c r="F31" i="4"/>
  <c r="D5" i="4"/>
  <c r="D36" i="4" s="1"/>
  <c r="D3" i="4"/>
  <c r="D34" i="4" s="1"/>
  <c r="D4" i="4"/>
  <c r="D25" i="4" s="1"/>
  <c r="F4" i="15"/>
  <c r="D76" i="4" l="1"/>
  <c r="P67" i="4"/>
  <c r="P70" i="4"/>
  <c r="P58" i="4"/>
  <c r="P64" i="4"/>
  <c r="D74" i="4"/>
  <c r="P50" i="4"/>
  <c r="P56" i="4"/>
  <c r="P65" i="4"/>
  <c r="AO18" i="22"/>
  <c r="AO20" i="22"/>
  <c r="AO19" i="22"/>
  <c r="AO23" i="22"/>
  <c r="AO22" i="22"/>
  <c r="AO24" i="22"/>
  <c r="AN20" i="22"/>
  <c r="AN19" i="22"/>
  <c r="AN18" i="22"/>
  <c r="AN22" i="22"/>
  <c r="AN23" i="22"/>
  <c r="AN24" i="22"/>
  <c r="H42" i="8"/>
  <c r="H46" i="8"/>
  <c r="G44" i="8"/>
  <c r="G42" i="8"/>
  <c r="F46" i="8"/>
  <c r="F45" i="8"/>
  <c r="F44" i="8"/>
  <c r="F43" i="8"/>
  <c r="D50" i="4"/>
  <c r="D62" i="4"/>
  <c r="F61" i="4"/>
  <c r="F24" i="4"/>
  <c r="D53" i="4"/>
  <c r="F19" i="4"/>
  <c r="F50" i="4"/>
  <c r="F62" i="4"/>
  <c r="D55" i="4"/>
  <c r="F22" i="4"/>
  <c r="P33" i="4"/>
  <c r="F65" i="4"/>
  <c r="D70" i="4"/>
  <c r="F55" i="4"/>
  <c r="F67" i="4"/>
  <c r="F39" i="4"/>
  <c r="D59" i="4"/>
  <c r="F56" i="4"/>
  <c r="F68" i="4"/>
  <c r="F28" i="4"/>
  <c r="D49" i="4"/>
  <c r="P19" i="4"/>
  <c r="P36" i="4"/>
  <c r="D24" i="4"/>
  <c r="P31" i="4"/>
  <c r="P27" i="4"/>
  <c r="P25" i="4"/>
  <c r="P21" i="4"/>
  <c r="D30" i="4"/>
  <c r="F18" i="4"/>
  <c r="D31" i="4"/>
  <c r="D37" i="4"/>
  <c r="D19" i="4"/>
  <c r="D35" i="11"/>
  <c r="AD41" i="11" s="1"/>
  <c r="AD42" i="11" s="1"/>
  <c r="AD44" i="11" s="1"/>
  <c r="AD45" i="11" s="1"/>
  <c r="AD47" i="11" s="1"/>
  <c r="AD48" i="11" s="1"/>
  <c r="AD50" i="11" s="1"/>
  <c r="AD51" i="11" s="1"/>
  <c r="AD53" i="11" s="1"/>
  <c r="AD54" i="11" s="1"/>
  <c r="D32" i="11"/>
  <c r="D12" i="11"/>
  <c r="AD18" i="11" s="1"/>
  <c r="AD19" i="11" s="1"/>
  <c r="AD21" i="11" s="1"/>
  <c r="AD22" i="11" s="1"/>
  <c r="AD24" i="11" s="1"/>
  <c r="AD25" i="11" s="1"/>
  <c r="AD27" i="11" s="1"/>
  <c r="AD28" i="11" s="1"/>
  <c r="AD30" i="11" s="1"/>
  <c r="AD31" i="11" s="1"/>
  <c r="D9" i="11"/>
  <c r="D9" i="10"/>
  <c r="D12" i="10"/>
  <c r="AD18" i="10" s="1"/>
  <c r="AD19" i="10" s="1"/>
  <c r="AD21" i="10" s="1"/>
  <c r="AD22" i="10" s="1"/>
  <c r="AD24" i="10" s="1"/>
  <c r="AD25" i="10" s="1"/>
  <c r="AD27" i="10" s="1"/>
  <c r="AD28" i="10" s="1"/>
  <c r="AD30" i="10" s="1"/>
  <c r="AD31" i="10" s="1"/>
  <c r="D9" i="9"/>
  <c r="D12" i="9"/>
  <c r="AD18" i="9" s="1"/>
  <c r="AD19" i="9" s="1"/>
  <c r="AD21" i="9" s="1"/>
  <c r="AD22" i="9" s="1"/>
  <c r="AD24" i="9" s="1"/>
  <c r="AD25" i="9" s="1"/>
  <c r="AD27" i="9" s="1"/>
  <c r="AD28" i="9" s="1"/>
  <c r="AD30" i="9" s="1"/>
  <c r="AD31" i="9" s="1"/>
  <c r="D12" i="7"/>
  <c r="D43" i="5"/>
  <c r="W4" i="15"/>
  <c r="AC24" i="11" l="1"/>
  <c r="AC21" i="11"/>
  <c r="AC28" i="11"/>
  <c r="AC19" i="11"/>
  <c r="AC25" i="11"/>
  <c r="AC27" i="11"/>
  <c r="AC22" i="11"/>
  <c r="AC18" i="11"/>
  <c r="AC30" i="11"/>
  <c r="AC31" i="11"/>
  <c r="AC27" i="9"/>
  <c r="AC21" i="9"/>
  <c r="AC22" i="9"/>
  <c r="AC31" i="9"/>
  <c r="AC25" i="9"/>
  <c r="AC19" i="9"/>
  <c r="AC28" i="9"/>
  <c r="AC30" i="9"/>
  <c r="AC24" i="9"/>
  <c r="AC18" i="9"/>
  <c r="AC53" i="11"/>
  <c r="AC47" i="11"/>
  <c r="AC48" i="11"/>
  <c r="AC41" i="11"/>
  <c r="AC51" i="11"/>
  <c r="AC45" i="11"/>
  <c r="AC42" i="11"/>
  <c r="AC50" i="11"/>
  <c r="AC44" i="11"/>
  <c r="AC54" i="11"/>
  <c r="AC31" i="10"/>
  <c r="AC25" i="10"/>
  <c r="AC19" i="10"/>
  <c r="AC28" i="10"/>
  <c r="AC22" i="10"/>
  <c r="AC27" i="10"/>
  <c r="AC30" i="10"/>
  <c r="AC24" i="10"/>
  <c r="AC18" i="10"/>
  <c r="AC21" i="10"/>
  <c r="AP20" i="22"/>
  <c r="AP19" i="22"/>
  <c r="AP18" i="22"/>
  <c r="AP24" i="22"/>
  <c r="AP23" i="22"/>
  <c r="AP22" i="22"/>
  <c r="AQ22" i="22" s="1"/>
  <c r="AE42" i="7"/>
  <c r="AE44" i="7"/>
  <c r="AE45" i="7"/>
  <c r="AE47" i="7"/>
  <c r="AE48" i="7"/>
  <c r="AE50" i="7"/>
  <c r="AE51" i="7"/>
  <c r="AE53" i="7"/>
  <c r="AE54" i="7"/>
  <c r="AE41" i="7"/>
  <c r="AE19" i="7"/>
  <c r="AE21" i="7"/>
  <c r="AE22" i="7"/>
  <c r="AE24" i="7"/>
  <c r="AE25" i="7"/>
  <c r="AE27" i="7"/>
  <c r="AE28" i="7"/>
  <c r="AE30" i="7"/>
  <c r="AE31" i="7"/>
  <c r="AE18" i="7"/>
  <c r="AE50" i="5"/>
  <c r="AE52" i="5"/>
  <c r="AE53" i="5"/>
  <c r="AE55" i="5"/>
  <c r="AE56" i="5"/>
  <c r="AE58" i="5"/>
  <c r="AE59" i="5"/>
  <c r="AE61" i="5"/>
  <c r="AE62" i="5"/>
  <c r="AE64" i="5"/>
  <c r="AE65" i="5"/>
  <c r="AE67" i="5"/>
  <c r="AE68" i="5"/>
  <c r="AE70" i="5"/>
  <c r="AE49" i="5"/>
  <c r="AE19" i="5"/>
  <c r="AE21" i="5"/>
  <c r="AE22" i="5"/>
  <c r="AE24" i="5"/>
  <c r="AE25" i="5"/>
  <c r="AE27" i="5"/>
  <c r="AE28" i="5"/>
  <c r="AE30" i="5"/>
  <c r="AE31" i="5"/>
  <c r="AE33" i="5"/>
  <c r="AE34" i="5"/>
  <c r="AE36" i="5"/>
  <c r="AE37" i="5"/>
  <c r="AE39" i="5"/>
  <c r="AE18" i="5"/>
  <c r="AE50" i="4"/>
  <c r="AE52" i="4"/>
  <c r="AE53" i="4"/>
  <c r="AE55" i="4"/>
  <c r="AE56" i="4"/>
  <c r="AE58" i="4"/>
  <c r="AE59" i="4"/>
  <c r="AE61" i="4"/>
  <c r="AE62" i="4"/>
  <c r="AE64" i="4"/>
  <c r="AE65" i="4"/>
  <c r="AE67" i="4"/>
  <c r="AE68" i="4"/>
  <c r="AE70" i="4"/>
  <c r="AE49" i="4"/>
  <c r="W3" i="15"/>
  <c r="AQ18" i="22" l="1"/>
  <c r="AQ23" i="22"/>
  <c r="AQ19" i="22"/>
  <c r="AQ20" i="22"/>
  <c r="AQ24" i="22"/>
  <c r="AE39" i="4"/>
  <c r="AE37" i="4"/>
  <c r="AE36" i="4"/>
  <c r="AE34" i="4"/>
  <c r="AE33" i="4"/>
  <c r="AE31" i="4"/>
  <c r="AE30" i="4"/>
  <c r="AE28" i="4"/>
  <c r="AE27" i="4"/>
  <c r="AE25" i="4"/>
  <c r="AE24" i="4"/>
  <c r="AE22" i="4"/>
  <c r="AE21" i="4"/>
  <c r="AE19" i="4"/>
  <c r="AE18" i="4"/>
  <c r="AR24" i="22" l="1"/>
  <c r="AS24" i="22" s="1"/>
  <c r="AR22" i="22"/>
  <c r="AS22" i="22" s="1"/>
  <c r="AR23" i="22"/>
  <c r="AS23" i="22" s="1"/>
  <c r="AR19" i="22"/>
  <c r="AS19" i="22" s="1"/>
  <c r="AR20" i="22"/>
  <c r="AS20" i="22" s="1"/>
  <c r="AR18" i="22"/>
  <c r="AS18" i="22" s="1"/>
  <c r="AA54" i="7"/>
  <c r="Y54" i="7"/>
  <c r="AA53" i="7"/>
  <c r="Y53" i="7"/>
  <c r="AA51" i="7"/>
  <c r="Y51" i="7"/>
  <c r="AA50" i="7"/>
  <c r="Y50" i="7"/>
  <c r="AA48" i="7"/>
  <c r="Y48" i="7"/>
  <c r="AA47" i="7"/>
  <c r="Y47" i="7"/>
  <c r="AA45" i="7"/>
  <c r="Y45" i="7"/>
  <c r="AA44" i="7"/>
  <c r="Y44" i="7"/>
  <c r="AA42" i="7"/>
  <c r="Y42" i="7"/>
  <c r="AA41" i="7"/>
  <c r="Y41" i="7"/>
  <c r="AA31" i="7"/>
  <c r="Y31" i="7"/>
  <c r="AA30" i="7"/>
  <c r="Y30" i="7"/>
  <c r="AA28" i="7"/>
  <c r="Y28" i="7"/>
  <c r="AA27" i="7"/>
  <c r="Y27" i="7"/>
  <c r="AA25" i="7"/>
  <c r="Y25" i="7"/>
  <c r="AA24" i="7"/>
  <c r="Y24" i="7"/>
  <c r="AA22" i="7"/>
  <c r="Y22" i="7"/>
  <c r="AA21" i="7"/>
  <c r="Y21" i="7"/>
  <c r="AA19" i="7"/>
  <c r="Y19" i="7"/>
  <c r="AA18" i="7"/>
  <c r="Y18" i="7"/>
  <c r="AA70" i="5"/>
  <c r="O73" i="5" s="1"/>
  <c r="Y70" i="5"/>
  <c r="O76" i="5" s="1"/>
  <c r="AA68" i="5"/>
  <c r="O75" i="5" s="1"/>
  <c r="Y68" i="5"/>
  <c r="O77" i="5" s="1"/>
  <c r="AA67" i="5"/>
  <c r="N76" i="5" s="1"/>
  <c r="Y67" i="5"/>
  <c r="O78" i="5" s="1"/>
  <c r="AA65" i="5"/>
  <c r="O74" i="5" s="1"/>
  <c r="Y65" i="5"/>
  <c r="N77" i="5" s="1"/>
  <c r="AA64" i="5"/>
  <c r="N78" i="5" s="1"/>
  <c r="Y64" i="5"/>
  <c r="N73" i="5" s="1"/>
  <c r="AA62" i="5"/>
  <c r="N74" i="5" s="1"/>
  <c r="Y62" i="5"/>
  <c r="N75" i="5" s="1"/>
  <c r="AA61" i="5"/>
  <c r="M76" i="5" s="1"/>
  <c r="Y61" i="5"/>
  <c r="M77" i="5" s="1"/>
  <c r="AA59" i="5"/>
  <c r="M78" i="5" s="1"/>
  <c r="Y59" i="5"/>
  <c r="M74" i="5" s="1"/>
  <c r="AA58" i="5"/>
  <c r="L77" i="5" s="1"/>
  <c r="Y58" i="5"/>
  <c r="M73" i="5" s="1"/>
  <c r="AA56" i="5"/>
  <c r="M75" i="5" s="1"/>
  <c r="Y56" i="5"/>
  <c r="L78" i="5" s="1"/>
  <c r="AA55" i="5"/>
  <c r="L74" i="5" s="1"/>
  <c r="Y55" i="5"/>
  <c r="L76" i="5" s="1"/>
  <c r="AA53" i="5"/>
  <c r="L73" i="5" s="1"/>
  <c r="Y53" i="5"/>
  <c r="L75" i="5" s="1"/>
  <c r="AA52" i="5"/>
  <c r="K77" i="5" s="1"/>
  <c r="Y52" i="5"/>
  <c r="K78" i="5" s="1"/>
  <c r="AA50" i="5"/>
  <c r="K75" i="5" s="1"/>
  <c r="Y50" i="5"/>
  <c r="K76" i="5" s="1"/>
  <c r="AA49" i="5"/>
  <c r="K73" i="5" s="1"/>
  <c r="Y49" i="5"/>
  <c r="K74" i="5" s="1"/>
  <c r="AA39" i="5"/>
  <c r="J76" i="5" s="1"/>
  <c r="Y39" i="5"/>
  <c r="J73" i="5" s="1"/>
  <c r="AA37" i="5"/>
  <c r="J77" i="5" s="1"/>
  <c r="Y37" i="5"/>
  <c r="J75" i="5" s="1"/>
  <c r="AA36" i="5"/>
  <c r="J78" i="5" s="1"/>
  <c r="Y36" i="5"/>
  <c r="I76" i="5" s="1"/>
  <c r="AA34" i="5"/>
  <c r="I77" i="5" s="1"/>
  <c r="Y34" i="5"/>
  <c r="J74" i="5" s="1"/>
  <c r="AA33" i="5"/>
  <c r="I73" i="5" s="1"/>
  <c r="Y33" i="5"/>
  <c r="I78" i="5" s="1"/>
  <c r="AA31" i="5"/>
  <c r="I75" i="5" s="1"/>
  <c r="Y31" i="5"/>
  <c r="I74" i="5" s="1"/>
  <c r="AA30" i="5"/>
  <c r="H77" i="5" s="1"/>
  <c r="Y30" i="5"/>
  <c r="H76" i="5" s="1"/>
  <c r="AA28" i="5"/>
  <c r="H74" i="5" s="1"/>
  <c r="Y28" i="5"/>
  <c r="H78" i="5" s="1"/>
  <c r="AA27" i="5"/>
  <c r="H73" i="5" s="1"/>
  <c r="Y27" i="5"/>
  <c r="G77" i="5" s="1"/>
  <c r="AA25" i="5"/>
  <c r="G78" i="5" s="1"/>
  <c r="Y25" i="5"/>
  <c r="H75" i="5" s="1"/>
  <c r="AA24" i="5"/>
  <c r="G76" i="5" s="1"/>
  <c r="Y24" i="5"/>
  <c r="G74" i="5" s="1"/>
  <c r="AA22" i="5"/>
  <c r="G75" i="5" s="1"/>
  <c r="Y22" i="5"/>
  <c r="G73" i="5" s="1"/>
  <c r="AA21" i="5"/>
  <c r="Y21" i="5"/>
  <c r="AA19" i="5"/>
  <c r="Y19" i="5"/>
  <c r="AA18" i="5"/>
  <c r="Y18" i="5"/>
  <c r="Y49" i="4"/>
  <c r="K74" i="4" s="1"/>
  <c r="Y50" i="4"/>
  <c r="K76" i="4" s="1"/>
  <c r="Y52" i="4"/>
  <c r="K78" i="4" s="1"/>
  <c r="Y53" i="4"/>
  <c r="L75" i="4" s="1"/>
  <c r="Y55" i="4"/>
  <c r="L76" i="4" s="1"/>
  <c r="Y56" i="4"/>
  <c r="L78" i="4" s="1"/>
  <c r="Y58" i="4"/>
  <c r="M73" i="4" s="1"/>
  <c r="Y59" i="4"/>
  <c r="M74" i="4" s="1"/>
  <c r="Y61" i="4"/>
  <c r="M77" i="4" s="1"/>
  <c r="Y62" i="4"/>
  <c r="N75" i="4" s="1"/>
  <c r="Y64" i="4"/>
  <c r="N73" i="4" s="1"/>
  <c r="Y65" i="4"/>
  <c r="N77" i="4" s="1"/>
  <c r="Y67" i="4"/>
  <c r="O78" i="4" s="1"/>
  <c r="Y68" i="4"/>
  <c r="O77" i="4" s="1"/>
  <c r="Y70" i="4"/>
  <c r="O76" i="4" s="1"/>
  <c r="AA70" i="4"/>
  <c r="O73" i="4" s="1"/>
  <c r="AA68" i="4"/>
  <c r="O75" i="4" s="1"/>
  <c r="AA67" i="4"/>
  <c r="N76" i="4" s="1"/>
  <c r="AA65" i="4"/>
  <c r="O74" i="4" s="1"/>
  <c r="AA64" i="4"/>
  <c r="N78" i="4" s="1"/>
  <c r="AA62" i="4"/>
  <c r="N74" i="4" s="1"/>
  <c r="AA61" i="4"/>
  <c r="M76" i="4" s="1"/>
  <c r="AA59" i="4"/>
  <c r="M78" i="4" s="1"/>
  <c r="AA58" i="4"/>
  <c r="L77" i="4" s="1"/>
  <c r="AA56" i="4"/>
  <c r="M75" i="4" s="1"/>
  <c r="AA55" i="4"/>
  <c r="L74" i="4" s="1"/>
  <c r="AA53" i="4"/>
  <c r="L73" i="4" s="1"/>
  <c r="AA52" i="4"/>
  <c r="K77" i="4" s="1"/>
  <c r="AA50" i="4"/>
  <c r="K75" i="4" s="1"/>
  <c r="AA49" i="4"/>
  <c r="K73" i="4" s="1"/>
  <c r="AA39" i="4"/>
  <c r="J76" i="4" s="1"/>
  <c r="AA37" i="4"/>
  <c r="J77" i="4" s="1"/>
  <c r="AA36" i="4"/>
  <c r="J78" i="4" s="1"/>
  <c r="AA34" i="4"/>
  <c r="I77" i="4" s="1"/>
  <c r="AA33" i="4"/>
  <c r="I73" i="4" s="1"/>
  <c r="AA31" i="4"/>
  <c r="I75" i="4" s="1"/>
  <c r="AA30" i="4"/>
  <c r="H77" i="4" s="1"/>
  <c r="AA28" i="4"/>
  <c r="H74" i="4" s="1"/>
  <c r="AA27" i="4"/>
  <c r="H73" i="4" s="1"/>
  <c r="AA25" i="4"/>
  <c r="G78" i="4" s="1"/>
  <c r="AA24" i="4"/>
  <c r="G76" i="4" s="1"/>
  <c r="AA22" i="4"/>
  <c r="G75" i="4" s="1"/>
  <c r="AA21" i="4"/>
  <c r="F78" i="4" s="1"/>
  <c r="AA19" i="4"/>
  <c r="F76" i="4" s="1"/>
  <c r="Y39" i="4"/>
  <c r="J73" i="4" s="1"/>
  <c r="Y37" i="4"/>
  <c r="J75" i="4" s="1"/>
  <c r="Y36" i="4"/>
  <c r="I76" i="4" s="1"/>
  <c r="Y34" i="4"/>
  <c r="J74" i="4" s="1"/>
  <c r="Y33" i="4"/>
  <c r="I78" i="4" s="1"/>
  <c r="Y31" i="4"/>
  <c r="I74" i="4" s="1"/>
  <c r="Y30" i="4"/>
  <c r="H76" i="4" s="1"/>
  <c r="Y28" i="4"/>
  <c r="H78" i="4" s="1"/>
  <c r="Y27" i="4"/>
  <c r="G77" i="4" s="1"/>
  <c r="Y25" i="4"/>
  <c r="H75" i="4" s="1"/>
  <c r="Y24" i="4"/>
  <c r="G74" i="4" s="1"/>
  <c r="Y22" i="4"/>
  <c r="G73" i="4" s="1"/>
  <c r="Y21" i="4"/>
  <c r="F77" i="4" s="1"/>
  <c r="Y19" i="4"/>
  <c r="F75" i="4" s="1"/>
  <c r="AA18" i="4"/>
  <c r="F74" i="4" s="1"/>
  <c r="Y18" i="4"/>
  <c r="F73" i="4" s="1"/>
  <c r="F43" i="22" l="1"/>
  <c r="D49" i="22" s="1"/>
  <c r="D43" i="22"/>
  <c r="F78" i="5"/>
  <c r="F77" i="5"/>
  <c r="F75" i="5"/>
  <c r="F76" i="5"/>
  <c r="F73" i="5"/>
  <c r="F74" i="5"/>
  <c r="S61" i="11"/>
  <c r="Q61" i="11"/>
  <c r="D61" i="11"/>
  <c r="S60" i="11"/>
  <c r="Q60" i="11"/>
  <c r="S59" i="11"/>
  <c r="Q59" i="11"/>
  <c r="S58" i="11"/>
  <c r="Q58" i="11"/>
  <c r="S57" i="11"/>
  <c r="Q57" i="11"/>
  <c r="D57" i="11"/>
  <c r="M60" i="11"/>
  <c r="F54" i="11"/>
  <c r="M58" i="11"/>
  <c r="M59" i="11"/>
  <c r="L60" i="11"/>
  <c r="L57" i="11"/>
  <c r="L61" i="11"/>
  <c r="D50" i="11"/>
  <c r="L59" i="11"/>
  <c r="F48" i="11"/>
  <c r="K60" i="11"/>
  <c r="K59" i="11"/>
  <c r="K57" i="11"/>
  <c r="J60" i="11"/>
  <c r="D44" i="11"/>
  <c r="J59" i="11"/>
  <c r="F42" i="11"/>
  <c r="J57" i="11"/>
  <c r="P41" i="11"/>
  <c r="I58" i="11"/>
  <c r="F31" i="11"/>
  <c r="H61" i="11"/>
  <c r="H60" i="11"/>
  <c r="H58" i="11"/>
  <c r="D27" i="11"/>
  <c r="H59" i="11"/>
  <c r="G61" i="11"/>
  <c r="G59" i="11"/>
  <c r="G58" i="11"/>
  <c r="D22" i="11"/>
  <c r="F21" i="11"/>
  <c r="D21" i="11"/>
  <c r="P19" i="11"/>
  <c r="F19" i="11"/>
  <c r="P18" i="11"/>
  <c r="D53" i="11"/>
  <c r="D24" i="11"/>
  <c r="D59" i="11"/>
  <c r="P50" i="11"/>
  <c r="F45" i="11"/>
  <c r="S38" i="10"/>
  <c r="Q38" i="10"/>
  <c r="D38" i="10"/>
  <c r="S37" i="10"/>
  <c r="Q37" i="10"/>
  <c r="D37" i="10"/>
  <c r="S36" i="10"/>
  <c r="Q36" i="10"/>
  <c r="D36" i="10"/>
  <c r="S35" i="10"/>
  <c r="Q35" i="10"/>
  <c r="D35" i="10"/>
  <c r="S34" i="10"/>
  <c r="Q34" i="10"/>
  <c r="D34" i="10"/>
  <c r="I35" i="10"/>
  <c r="P31" i="10"/>
  <c r="F31" i="10"/>
  <c r="D31" i="10"/>
  <c r="P30" i="10"/>
  <c r="F30" i="10"/>
  <c r="D30" i="10"/>
  <c r="H38" i="10"/>
  <c r="P28" i="10"/>
  <c r="F28" i="10"/>
  <c r="D28" i="10"/>
  <c r="H37" i="10"/>
  <c r="H35" i="10"/>
  <c r="P27" i="10"/>
  <c r="F27" i="10"/>
  <c r="D27" i="10"/>
  <c r="H34" i="10"/>
  <c r="P25" i="10"/>
  <c r="F25" i="10"/>
  <c r="D25" i="10"/>
  <c r="G38" i="10"/>
  <c r="P24" i="10"/>
  <c r="F24" i="10"/>
  <c r="D24" i="10"/>
  <c r="G36" i="10"/>
  <c r="G35" i="10"/>
  <c r="P22" i="10"/>
  <c r="F22" i="10"/>
  <c r="D22" i="10"/>
  <c r="P21" i="10"/>
  <c r="F21" i="10"/>
  <c r="D21" i="10"/>
  <c r="P19" i="10"/>
  <c r="F19" i="10"/>
  <c r="D19" i="10"/>
  <c r="P18" i="10"/>
  <c r="F18" i="10"/>
  <c r="D18" i="10"/>
  <c r="I35" i="9"/>
  <c r="I34" i="9"/>
  <c r="I36" i="9"/>
  <c r="H37" i="9"/>
  <c r="H34" i="9"/>
  <c r="G38" i="9"/>
  <c r="G36" i="9"/>
  <c r="F24" i="9"/>
  <c r="D24" i="9"/>
  <c r="D36" i="9"/>
  <c r="D25" i="9"/>
  <c r="D44" i="8"/>
  <c r="D12" i="8"/>
  <c r="D46" i="8"/>
  <c r="D42" i="8"/>
  <c r="W61" i="7"/>
  <c r="AA61" i="7" s="1"/>
  <c r="W60" i="7"/>
  <c r="AA60" i="7" s="1"/>
  <c r="W57" i="7"/>
  <c r="AA57" i="7" s="1"/>
  <c r="U61" i="7"/>
  <c r="Y61" i="7" s="1"/>
  <c r="U60" i="7"/>
  <c r="Y60" i="7" s="1"/>
  <c r="U57" i="7"/>
  <c r="Y57" i="7" s="1"/>
  <c r="S61" i="7"/>
  <c r="Q61" i="7"/>
  <c r="S60" i="7"/>
  <c r="Q60" i="7"/>
  <c r="S59" i="7"/>
  <c r="Q59" i="7"/>
  <c r="S58" i="7"/>
  <c r="Q58" i="7"/>
  <c r="S57" i="7"/>
  <c r="M61" i="7"/>
  <c r="L61" i="7"/>
  <c r="K61" i="7"/>
  <c r="J61" i="7"/>
  <c r="I61" i="7"/>
  <c r="H61" i="7"/>
  <c r="G61" i="7"/>
  <c r="F61" i="7"/>
  <c r="M60" i="7"/>
  <c r="L60" i="7"/>
  <c r="K60" i="7"/>
  <c r="J60" i="7"/>
  <c r="I60" i="7"/>
  <c r="H60" i="7"/>
  <c r="G60" i="7"/>
  <c r="F60" i="7"/>
  <c r="M59" i="7"/>
  <c r="L59" i="7"/>
  <c r="K59" i="7"/>
  <c r="J59" i="7"/>
  <c r="I59" i="7"/>
  <c r="H59" i="7"/>
  <c r="F59" i="7"/>
  <c r="M58" i="7"/>
  <c r="L58" i="7"/>
  <c r="K58" i="7"/>
  <c r="J58" i="7"/>
  <c r="I58" i="7"/>
  <c r="H58" i="7"/>
  <c r="F58" i="7"/>
  <c r="W44" i="8" l="1"/>
  <c r="AA44" i="8" s="1"/>
  <c r="Q44" i="8"/>
  <c r="S44" i="8"/>
  <c r="U44" i="8"/>
  <c r="Y44" i="8" s="1"/>
  <c r="S42" i="8"/>
  <c r="Q42" i="8"/>
  <c r="W42" i="8"/>
  <c r="AA42" i="8" s="1"/>
  <c r="U42" i="8"/>
  <c r="Y42" i="8" s="1"/>
  <c r="S46" i="8"/>
  <c r="Q46" i="8"/>
  <c r="W46" i="8"/>
  <c r="AA46" i="8" s="1"/>
  <c r="U46" i="8"/>
  <c r="Y46" i="8" s="1"/>
  <c r="D46" i="22"/>
  <c r="F52" i="22" s="1"/>
  <c r="C58" i="22" s="1"/>
  <c r="P49" i="22"/>
  <c r="P46" i="22"/>
  <c r="D52" i="22"/>
  <c r="C59" i="22" s="1"/>
  <c r="P52" i="22"/>
  <c r="C61" i="22"/>
  <c r="P43" i="22"/>
  <c r="D40" i="22"/>
  <c r="C63" i="22" s="1"/>
  <c r="F46" i="22"/>
  <c r="F49" i="22" s="1"/>
  <c r="C60" i="22" s="1"/>
  <c r="P40" i="22"/>
  <c r="AD17" i="8"/>
  <c r="AD18" i="8" s="1"/>
  <c r="AD20" i="8" s="1"/>
  <c r="AD21" i="8" s="1"/>
  <c r="AD23" i="8" s="1"/>
  <c r="AD24" i="8" s="1"/>
  <c r="AD26" i="8" s="1"/>
  <c r="AD27" i="8" s="1"/>
  <c r="AD29" i="8" s="1"/>
  <c r="AD30" i="8" s="1"/>
  <c r="AD32" i="8" s="1"/>
  <c r="AD33" i="8" s="1"/>
  <c r="AD35" i="8" s="1"/>
  <c r="AD36" i="8" s="1"/>
  <c r="AD38" i="8" s="1"/>
  <c r="H36" i="9"/>
  <c r="F38" i="10"/>
  <c r="F61" i="11"/>
  <c r="K58" i="11"/>
  <c r="U59" i="11"/>
  <c r="Y59" i="11" s="1"/>
  <c r="F59" i="11"/>
  <c r="F57" i="11"/>
  <c r="G57" i="11"/>
  <c r="I59" i="11"/>
  <c r="I60" i="11"/>
  <c r="P47" i="11"/>
  <c r="P21" i="11"/>
  <c r="H57" i="11"/>
  <c r="F18" i="11"/>
  <c r="D19" i="11"/>
  <c r="P22" i="11"/>
  <c r="F24" i="11"/>
  <c r="D25" i="11"/>
  <c r="P28" i="11"/>
  <c r="F30" i="11"/>
  <c r="D31" i="11"/>
  <c r="I61" i="11"/>
  <c r="F41" i="11"/>
  <c r="D42" i="11"/>
  <c r="J61" i="11"/>
  <c r="P45" i="11"/>
  <c r="F47" i="11"/>
  <c r="D48" i="11"/>
  <c r="L58" i="11"/>
  <c r="P51" i="11"/>
  <c r="F53" i="11"/>
  <c r="D54" i="11"/>
  <c r="M57" i="11"/>
  <c r="D58" i="11"/>
  <c r="P30" i="11"/>
  <c r="P53" i="11"/>
  <c r="G60" i="11"/>
  <c r="P25" i="11"/>
  <c r="F27" i="11"/>
  <c r="D28" i="11"/>
  <c r="I57" i="11"/>
  <c r="P31" i="11"/>
  <c r="J58" i="11"/>
  <c r="P42" i="11"/>
  <c r="F44" i="11"/>
  <c r="D45" i="11"/>
  <c r="K61" i="11"/>
  <c r="P48" i="11"/>
  <c r="F50" i="11"/>
  <c r="D51" i="11"/>
  <c r="M61" i="11"/>
  <c r="P54" i="11"/>
  <c r="D60" i="11"/>
  <c r="P24" i="11"/>
  <c r="F25" i="11"/>
  <c r="D18" i="11"/>
  <c r="F22" i="11"/>
  <c r="P27" i="11"/>
  <c r="F28" i="11"/>
  <c r="D30" i="11"/>
  <c r="D41" i="11"/>
  <c r="P44" i="11"/>
  <c r="D47" i="11"/>
  <c r="F51" i="11"/>
  <c r="F36" i="10"/>
  <c r="U35" i="10"/>
  <c r="Y35" i="10" s="1"/>
  <c r="F35" i="10"/>
  <c r="G34" i="10"/>
  <c r="I36" i="10"/>
  <c r="I37" i="10"/>
  <c r="H36" i="10"/>
  <c r="I38" i="10"/>
  <c r="G37" i="10"/>
  <c r="I34" i="10"/>
  <c r="F30" i="9"/>
  <c r="G37" i="9"/>
  <c r="D19" i="9"/>
  <c r="F22" i="9"/>
  <c r="H35" i="9"/>
  <c r="P22" i="9"/>
  <c r="F28" i="9"/>
  <c r="I38" i="9"/>
  <c r="F38" i="9"/>
  <c r="P28" i="9"/>
  <c r="D35" i="9"/>
  <c r="F36" i="9"/>
  <c r="P18" i="9"/>
  <c r="F19" i="9"/>
  <c r="D21" i="9"/>
  <c r="G35" i="9"/>
  <c r="P24" i="9"/>
  <c r="F25" i="9"/>
  <c r="D27" i="9"/>
  <c r="H38" i="9"/>
  <c r="P30" i="9"/>
  <c r="F31" i="9"/>
  <c r="D34" i="9"/>
  <c r="F35" i="9"/>
  <c r="D38" i="9"/>
  <c r="D31" i="9"/>
  <c r="P19" i="9"/>
  <c r="F21" i="9"/>
  <c r="D22" i="9"/>
  <c r="P25" i="9"/>
  <c r="F27" i="9"/>
  <c r="D28" i="9"/>
  <c r="P31" i="9"/>
  <c r="D37" i="9"/>
  <c r="I37" i="9"/>
  <c r="F18" i="9"/>
  <c r="D18" i="9"/>
  <c r="W36" i="9" s="1"/>
  <c r="P21" i="9"/>
  <c r="P27" i="9"/>
  <c r="D30" i="9"/>
  <c r="D43" i="8"/>
  <c r="D41" i="8"/>
  <c r="D45" i="8"/>
  <c r="F8" i="15"/>
  <c r="F5" i="15"/>
  <c r="F6" i="15"/>
  <c r="F7" i="15"/>
  <c r="W8" i="15"/>
  <c r="U36" i="9" l="1"/>
  <c r="U38" i="9"/>
  <c r="Q38" i="9"/>
  <c r="W35" i="9"/>
  <c r="S35" i="9"/>
  <c r="U34" i="9"/>
  <c r="S37" i="9"/>
  <c r="S34" i="9"/>
  <c r="W37" i="9"/>
  <c r="AA37" i="9" s="1"/>
  <c r="W38" i="9"/>
  <c r="S38" i="9"/>
  <c r="Q34" i="9"/>
  <c r="U35" i="9"/>
  <c r="Q35" i="9"/>
  <c r="U37" i="9"/>
  <c r="Y37" i="9" s="1"/>
  <c r="Q37" i="9"/>
  <c r="W34" i="9"/>
  <c r="Q36" i="9"/>
  <c r="S36" i="9"/>
  <c r="Q41" i="8"/>
  <c r="W41" i="8"/>
  <c r="AA41" i="8" s="1"/>
  <c r="S41" i="8"/>
  <c r="U41" i="8"/>
  <c r="Y41" i="8" s="1"/>
  <c r="W45" i="8"/>
  <c r="AA45" i="8" s="1"/>
  <c r="S45" i="8"/>
  <c r="Q45" i="8"/>
  <c r="U45" i="8"/>
  <c r="Y45" i="8" s="1"/>
  <c r="Q43" i="8"/>
  <c r="S43" i="8"/>
  <c r="W43" i="8"/>
  <c r="AA43" i="8" s="1"/>
  <c r="U43" i="8"/>
  <c r="Y43" i="8" s="1"/>
  <c r="F40" i="22"/>
  <c r="C62" i="22" s="1"/>
  <c r="Y36" i="9"/>
  <c r="W34" i="10"/>
  <c r="AA34" i="10" s="1"/>
  <c r="U36" i="10"/>
  <c r="Y36" i="10" s="1"/>
  <c r="Y38" i="9"/>
  <c r="F37" i="9"/>
  <c r="AA36" i="9"/>
  <c r="F34" i="9"/>
  <c r="AA35" i="9"/>
  <c r="Y35" i="9"/>
  <c r="G34" i="9"/>
  <c r="AA38" i="9"/>
  <c r="U58" i="11"/>
  <c r="Y58" i="11" s="1"/>
  <c r="F58" i="11"/>
  <c r="W57" i="11"/>
  <c r="AA57" i="11" s="1"/>
  <c r="W61" i="11"/>
  <c r="AA61" i="11" s="1"/>
  <c r="U57" i="11"/>
  <c r="Y57" i="11" s="1"/>
  <c r="U61" i="11"/>
  <c r="Y61" i="11" s="1"/>
  <c r="F60" i="11"/>
  <c r="W59" i="11"/>
  <c r="AA59" i="11" s="1"/>
  <c r="U60" i="11"/>
  <c r="Y60" i="11" s="1"/>
  <c r="W58" i="11"/>
  <c r="AA58" i="11" s="1"/>
  <c r="W60" i="11"/>
  <c r="AA60" i="11" s="1"/>
  <c r="F34" i="10"/>
  <c r="W35" i="10"/>
  <c r="AA35" i="10" s="1"/>
  <c r="U34" i="10"/>
  <c r="Y34" i="10" s="1"/>
  <c r="W38" i="10"/>
  <c r="AA38" i="10" s="1"/>
  <c r="U38" i="10"/>
  <c r="Y38" i="10" s="1"/>
  <c r="F37" i="10"/>
  <c r="W36" i="10"/>
  <c r="AA36" i="10" s="1"/>
  <c r="U37" i="10"/>
  <c r="Y37" i="10" s="1"/>
  <c r="W37" i="10"/>
  <c r="AA37" i="10" s="1"/>
  <c r="G58" i="7"/>
  <c r="W58" i="7"/>
  <c r="AA58" i="7" s="1"/>
  <c r="U59" i="7"/>
  <c r="Y59" i="7" s="1"/>
  <c r="G59" i="7"/>
  <c r="U58" i="7"/>
  <c r="Y58" i="7" s="1"/>
  <c r="AD49" i="5"/>
  <c r="D40" i="5"/>
  <c r="D35" i="7"/>
  <c r="AD41" i="7" s="1"/>
  <c r="D32" i="7"/>
  <c r="D9" i="7"/>
  <c r="D9" i="5"/>
  <c r="D43" i="4"/>
  <c r="AD49" i="4" s="1"/>
  <c r="AD50" i="4" s="1"/>
  <c r="AD52" i="4" s="1"/>
  <c r="AD53" i="4" s="1"/>
  <c r="AD55" i="4" s="1"/>
  <c r="AD56" i="4" s="1"/>
  <c r="AD58" i="4" s="1"/>
  <c r="AD59" i="4" s="1"/>
  <c r="AD61" i="4" s="1"/>
  <c r="AD62" i="4" s="1"/>
  <c r="AD64" i="4" s="1"/>
  <c r="AD65" i="4" s="1"/>
  <c r="AD67" i="4" s="1"/>
  <c r="AD68" i="4" s="1"/>
  <c r="AD70" i="4" s="1"/>
  <c r="D40" i="4"/>
  <c r="D3" i="7"/>
  <c r="D58" i="7" s="1"/>
  <c r="D4" i="7"/>
  <c r="D5" i="7"/>
  <c r="P31" i="7" s="1"/>
  <c r="D6" i="7"/>
  <c r="P25" i="7" s="1"/>
  <c r="D2" i="7"/>
  <c r="D57" i="7" s="1"/>
  <c r="M57" i="7"/>
  <c r="L57" i="7"/>
  <c r="K57" i="7"/>
  <c r="I57" i="7"/>
  <c r="H57" i="7"/>
  <c r="G57" i="7"/>
  <c r="F57" i="7"/>
  <c r="AD18" i="7"/>
  <c r="D59" i="7" l="1"/>
  <c r="P24" i="7"/>
  <c r="AD19" i="7"/>
  <c r="AD50" i="5"/>
  <c r="AD42" i="7"/>
  <c r="AC24" i="7"/>
  <c r="AC30" i="7"/>
  <c r="AC28" i="7"/>
  <c r="AC19" i="7"/>
  <c r="AC25" i="7"/>
  <c r="AC31" i="7"/>
  <c r="AC22" i="7"/>
  <c r="AC21" i="7"/>
  <c r="AC27" i="7"/>
  <c r="AC18" i="7"/>
  <c r="AC54" i="7"/>
  <c r="AC44" i="7"/>
  <c r="AC50" i="7"/>
  <c r="AC41" i="7"/>
  <c r="AC45" i="7"/>
  <c r="AC51" i="7"/>
  <c r="AC42" i="7"/>
  <c r="AC47" i="7"/>
  <c r="AC53" i="7"/>
  <c r="AC48" i="7"/>
  <c r="AC52" i="5"/>
  <c r="AC58" i="5"/>
  <c r="AC64" i="5"/>
  <c r="AC70" i="5"/>
  <c r="AC53" i="5"/>
  <c r="AC59" i="5"/>
  <c r="AC49" i="5"/>
  <c r="AC55" i="5"/>
  <c r="AC61" i="5"/>
  <c r="AC67" i="5"/>
  <c r="AC65" i="5"/>
  <c r="AC50" i="5"/>
  <c r="AC56" i="5"/>
  <c r="AC62" i="5"/>
  <c r="AC68" i="5"/>
  <c r="AC22" i="5"/>
  <c r="AC28" i="5"/>
  <c r="AC34" i="5"/>
  <c r="AC18" i="5"/>
  <c r="AC36" i="5"/>
  <c r="AC19" i="5"/>
  <c r="AC25" i="5"/>
  <c r="AC31" i="5"/>
  <c r="AC37" i="5"/>
  <c r="AC24" i="5"/>
  <c r="AC21" i="5"/>
  <c r="AC27" i="5"/>
  <c r="AC33" i="5"/>
  <c r="AC39" i="5"/>
  <c r="AC30" i="5"/>
  <c r="AC53" i="4"/>
  <c r="AC59" i="4"/>
  <c r="AC65" i="4"/>
  <c r="AC49" i="4"/>
  <c r="AC55" i="4"/>
  <c r="AC61" i="4"/>
  <c r="AC67" i="4"/>
  <c r="AC50" i="4"/>
  <c r="AC56" i="4"/>
  <c r="AC62" i="4"/>
  <c r="AC68" i="4"/>
  <c r="AC52" i="4"/>
  <c r="AC58" i="4"/>
  <c r="AC64" i="4"/>
  <c r="AC70" i="4"/>
  <c r="W59" i="7"/>
  <c r="AA59" i="7" s="1"/>
  <c r="Q57" i="7"/>
  <c r="J57" i="7"/>
  <c r="F42" i="7"/>
  <c r="D53" i="7"/>
  <c r="D61" i="7"/>
  <c r="F24" i="7"/>
  <c r="D28" i="7"/>
  <c r="D50" i="7"/>
  <c r="F21" i="7"/>
  <c r="F45" i="7"/>
  <c r="F47" i="7"/>
  <c r="D25" i="7"/>
  <c r="P27" i="7"/>
  <c r="P28" i="7"/>
  <c r="P45" i="7"/>
  <c r="P21" i="7"/>
  <c r="D24" i="7"/>
  <c r="D54" i="7"/>
  <c r="P50" i="7"/>
  <c r="F18" i="7"/>
  <c r="D31" i="7"/>
  <c r="F48" i="7"/>
  <c r="F53" i="7"/>
  <c r="F54" i="7"/>
  <c r="P22" i="7"/>
  <c r="F41" i="7"/>
  <c r="P51" i="7"/>
  <c r="D18" i="7"/>
  <c r="D30" i="7"/>
  <c r="F22" i="7"/>
  <c r="F28" i="7"/>
  <c r="D48" i="7"/>
  <c r="F30" i="7"/>
  <c r="P41" i="7"/>
  <c r="P47" i="7"/>
  <c r="P53" i="7"/>
  <c r="P18" i="7"/>
  <c r="F19" i="7"/>
  <c r="D21" i="7"/>
  <c r="F25" i="7"/>
  <c r="D27" i="7"/>
  <c r="P30" i="7"/>
  <c r="F31" i="7"/>
  <c r="P42" i="7"/>
  <c r="F44" i="7"/>
  <c r="D45" i="7"/>
  <c r="P48" i="7"/>
  <c r="F50" i="7"/>
  <c r="D51" i="7"/>
  <c r="P54" i="7"/>
  <c r="D60" i="7"/>
  <c r="D42" i="7"/>
  <c r="D19" i="7"/>
  <c r="D44" i="7"/>
  <c r="P19" i="7"/>
  <c r="D22" i="7"/>
  <c r="F27" i="7"/>
  <c r="D41" i="7"/>
  <c r="P44" i="7"/>
  <c r="D47" i="7"/>
  <c r="F51" i="7"/>
  <c r="AD52" i="5" l="1"/>
  <c r="AD44" i="7"/>
  <c r="AD21" i="7"/>
  <c r="D10" i="14"/>
  <c r="D10" i="13"/>
  <c r="D15" i="14"/>
  <c r="AD45" i="7" l="1"/>
  <c r="AD22" i="7"/>
  <c r="AD53" i="5"/>
  <c r="D7" i="14"/>
  <c r="D7" i="5"/>
  <c r="D6" i="5"/>
  <c r="D12" i="5"/>
  <c r="AD18" i="5" s="1"/>
  <c r="D7" i="4"/>
  <c r="D12" i="4"/>
  <c r="AD18" i="4" s="1"/>
  <c r="D9" i="4"/>
  <c r="D78" i="4" l="1"/>
  <c r="P68" i="4"/>
  <c r="P61" i="4"/>
  <c r="P68" i="5"/>
  <c r="F25" i="5"/>
  <c r="P37" i="5"/>
  <c r="D28" i="5"/>
  <c r="P22" i="5"/>
  <c r="P61" i="5"/>
  <c r="F59" i="5"/>
  <c r="D52" i="5"/>
  <c r="F36" i="5"/>
  <c r="F64" i="5"/>
  <c r="D56" i="5"/>
  <c r="P30" i="5"/>
  <c r="D33" i="5"/>
  <c r="D67" i="5"/>
  <c r="F21" i="5"/>
  <c r="P62" i="5"/>
  <c r="D65" i="5"/>
  <c r="P39" i="5"/>
  <c r="F37" i="5"/>
  <c r="F30" i="5"/>
  <c r="D61" i="5"/>
  <c r="P49" i="5"/>
  <c r="P53" i="5"/>
  <c r="F58" i="5"/>
  <c r="F52" i="5"/>
  <c r="D68" i="5"/>
  <c r="P18" i="5"/>
  <c r="F34" i="5"/>
  <c r="D27" i="5"/>
  <c r="D21" i="5"/>
  <c r="P37" i="4"/>
  <c r="F25" i="4"/>
  <c r="D33" i="4"/>
  <c r="D56" i="4"/>
  <c r="F36" i="4"/>
  <c r="F64" i="4"/>
  <c r="P30" i="4"/>
  <c r="D67" i="4"/>
  <c r="F21" i="4"/>
  <c r="D28" i="4"/>
  <c r="F59" i="4"/>
  <c r="P22" i="4"/>
  <c r="D52" i="4"/>
  <c r="AD19" i="5"/>
  <c r="AD24" i="7"/>
  <c r="AD55" i="5"/>
  <c r="AD47" i="7"/>
  <c r="AD19" i="4"/>
  <c r="AD21" i="4" s="1"/>
  <c r="AD22" i="4" s="1"/>
  <c r="AD24" i="4" s="1"/>
  <c r="AD25" i="4" s="1"/>
  <c r="AD27" i="4" s="1"/>
  <c r="AD28" i="4" s="1"/>
  <c r="AD30" i="4" s="1"/>
  <c r="AD31" i="4" s="1"/>
  <c r="AD33" i="4" s="1"/>
  <c r="AC28" i="4"/>
  <c r="AC39" i="4"/>
  <c r="AC27" i="4"/>
  <c r="AC37" i="4"/>
  <c r="AC25" i="4"/>
  <c r="AC34" i="4"/>
  <c r="AC33" i="4"/>
  <c r="AC30" i="4"/>
  <c r="AC36" i="4"/>
  <c r="AC24" i="4"/>
  <c r="AC22" i="4"/>
  <c r="AC21" i="4"/>
  <c r="AC31" i="4"/>
  <c r="AC19" i="4"/>
  <c r="AC18" i="4"/>
  <c r="D77" i="5"/>
  <c r="D78" i="5"/>
  <c r="N22" i="13"/>
  <c r="L22" i="13"/>
  <c r="N21" i="13"/>
  <c r="L21" i="13"/>
  <c r="N19" i="13"/>
  <c r="L19" i="13"/>
  <c r="N18" i="13"/>
  <c r="L18" i="13"/>
  <c r="N16" i="13"/>
  <c r="L16" i="13"/>
  <c r="N15" i="13"/>
  <c r="L15" i="13"/>
  <c r="G22" i="14"/>
  <c r="F22" i="14"/>
  <c r="G16" i="14"/>
  <c r="D16" i="14"/>
  <c r="D22" i="14"/>
  <c r="G21" i="14"/>
  <c r="F21" i="14"/>
  <c r="D21" i="14"/>
  <c r="F19" i="14"/>
  <c r="G19" i="14"/>
  <c r="D19" i="14"/>
  <c r="G18" i="14"/>
  <c r="F18" i="14"/>
  <c r="D18" i="14"/>
  <c r="F16" i="14"/>
  <c r="G15" i="14"/>
  <c r="F15" i="14"/>
  <c r="D7" i="1"/>
  <c r="F24" i="3"/>
  <c r="F23" i="3"/>
  <c r="F22" i="3"/>
  <c r="F21" i="3"/>
  <c r="F20" i="3"/>
  <c r="B24" i="3"/>
  <c r="B23" i="3"/>
  <c r="B22" i="3"/>
  <c r="B21" i="3"/>
  <c r="B20" i="3"/>
  <c r="D5" i="5"/>
  <c r="D4" i="5"/>
  <c r="D3" i="5"/>
  <c r="D2" i="5"/>
  <c r="D1" i="5"/>
  <c r="D6" i="4"/>
  <c r="D2" i="4"/>
  <c r="D1" i="4"/>
  <c r="L15" i="14"/>
  <c r="L16" i="14"/>
  <c r="L18" i="14"/>
  <c r="L19" i="14"/>
  <c r="L21" i="14"/>
  <c r="L22" i="14"/>
  <c r="S112" i="12"/>
  <c r="Q112" i="12"/>
  <c r="O110" i="12"/>
  <c r="M110" i="12"/>
  <c r="O109" i="12"/>
  <c r="M109" i="12"/>
  <c r="B110" i="12"/>
  <c r="O108" i="12"/>
  <c r="M108" i="12"/>
  <c r="O107" i="12"/>
  <c r="M107" i="12"/>
  <c r="B108" i="12"/>
  <c r="O106" i="12"/>
  <c r="M106" i="12"/>
  <c r="B107" i="12"/>
  <c r="O105" i="12"/>
  <c r="M105" i="12"/>
  <c r="B109" i="12"/>
  <c r="S98" i="12"/>
  <c r="Q98" i="12"/>
  <c r="S96" i="12"/>
  <c r="I105" i="12" s="1"/>
  <c r="Q96" i="12"/>
  <c r="I108" i="12" s="1"/>
  <c r="L96" i="12"/>
  <c r="D96" i="12"/>
  <c r="B96" i="12"/>
  <c r="S95" i="12"/>
  <c r="I110" i="12"/>
  <c r="Q95" i="12"/>
  <c r="I106" i="12" s="1"/>
  <c r="L95" i="12"/>
  <c r="D95" i="12"/>
  <c r="B95" i="12"/>
  <c r="S94" i="12"/>
  <c r="I107" i="12" s="1"/>
  <c r="Q94" i="12"/>
  <c r="I109" i="12" s="1"/>
  <c r="L94" i="12"/>
  <c r="D94" i="12"/>
  <c r="B94" i="12"/>
  <c r="S92" i="12"/>
  <c r="H106" i="12" s="1"/>
  <c r="Q92" i="12"/>
  <c r="H108" i="12" s="1"/>
  <c r="L92" i="12"/>
  <c r="D92" i="12"/>
  <c r="B92" i="12"/>
  <c r="S91" i="12"/>
  <c r="H105" i="12" s="1"/>
  <c r="Q91" i="12"/>
  <c r="H109" i="12" s="1"/>
  <c r="L91" i="12"/>
  <c r="D91" i="12"/>
  <c r="B91" i="12"/>
  <c r="S90" i="12"/>
  <c r="H110" i="12" s="1"/>
  <c r="Q90" i="12"/>
  <c r="H107" i="12" s="1"/>
  <c r="L90" i="12"/>
  <c r="D90" i="12"/>
  <c r="B90" i="12"/>
  <c r="S88" i="12"/>
  <c r="G109" i="12" s="1"/>
  <c r="Q88" i="12"/>
  <c r="G108" i="12" s="1"/>
  <c r="L88" i="12"/>
  <c r="D88" i="12"/>
  <c r="B88" i="12"/>
  <c r="S87" i="12"/>
  <c r="G107" i="12" s="1"/>
  <c r="Q87" i="12"/>
  <c r="G106" i="12" s="1"/>
  <c r="L87" i="12"/>
  <c r="D87" i="12"/>
  <c r="B87" i="12"/>
  <c r="S86" i="12"/>
  <c r="G105" i="12" s="1"/>
  <c r="Q86" i="12"/>
  <c r="G110" i="12" s="1"/>
  <c r="L86" i="12"/>
  <c r="D86" i="12"/>
  <c r="B86" i="12"/>
  <c r="S84" i="12"/>
  <c r="F109" i="12" s="1"/>
  <c r="Q84" i="12"/>
  <c r="F106" i="12" s="1"/>
  <c r="L84" i="12"/>
  <c r="D84" i="12"/>
  <c r="B84" i="12"/>
  <c r="S83" i="12"/>
  <c r="F108" i="12" s="1"/>
  <c r="Q83" i="12"/>
  <c r="F110" i="12" s="1"/>
  <c r="L83" i="12"/>
  <c r="D83" i="12"/>
  <c r="B83" i="12"/>
  <c r="S82" i="12"/>
  <c r="F107" i="12" s="1"/>
  <c r="Q82" i="12"/>
  <c r="F105" i="12" s="1"/>
  <c r="L82" i="12"/>
  <c r="D82" i="12"/>
  <c r="B82" i="12"/>
  <c r="S80" i="12"/>
  <c r="E110" i="12" s="1"/>
  <c r="Q80" i="12"/>
  <c r="E109" i="12" s="1"/>
  <c r="L80" i="12"/>
  <c r="D80" i="12"/>
  <c r="B80" i="12"/>
  <c r="S79" i="12"/>
  <c r="E108" i="12" s="1"/>
  <c r="Q79" i="12"/>
  <c r="E107" i="12" s="1"/>
  <c r="L79" i="12"/>
  <c r="D79" i="12"/>
  <c r="B79" i="12"/>
  <c r="S78" i="12"/>
  <c r="E106" i="12" s="1"/>
  <c r="Q78" i="12"/>
  <c r="E105" i="12" s="1"/>
  <c r="L78" i="12"/>
  <c r="D78" i="12"/>
  <c r="B78" i="12"/>
  <c r="A78" i="12"/>
  <c r="S54" i="12"/>
  <c r="Q54" i="12"/>
  <c r="O52" i="12"/>
  <c r="M52" i="12"/>
  <c r="B52" i="12"/>
  <c r="O51" i="12"/>
  <c r="M51" i="12"/>
  <c r="B51" i="12"/>
  <c r="O50" i="12"/>
  <c r="M50" i="12"/>
  <c r="B50" i="12"/>
  <c r="O49" i="12"/>
  <c r="M49" i="12"/>
  <c r="B49" i="12"/>
  <c r="O48" i="12"/>
  <c r="M48" i="12"/>
  <c r="B48" i="12"/>
  <c r="O47" i="12"/>
  <c r="M47" i="12"/>
  <c r="B47" i="12"/>
  <c r="S40" i="12"/>
  <c r="Q40" i="12"/>
  <c r="S38" i="12"/>
  <c r="I47" i="12" s="1"/>
  <c r="Q38" i="12"/>
  <c r="I50" i="12" s="1"/>
  <c r="L38" i="12"/>
  <c r="D38" i="12"/>
  <c r="B38" i="12"/>
  <c r="S37" i="12"/>
  <c r="I52" i="12" s="1"/>
  <c r="Q37" i="12"/>
  <c r="I48" i="12" s="1"/>
  <c r="L37" i="12"/>
  <c r="D37" i="12"/>
  <c r="B37" i="12"/>
  <c r="S36" i="12"/>
  <c r="I49" i="12" s="1"/>
  <c r="Q36" i="12"/>
  <c r="I51" i="12" s="1"/>
  <c r="L36" i="12"/>
  <c r="D36" i="12"/>
  <c r="B36" i="12"/>
  <c r="S34" i="12"/>
  <c r="H48" i="12" s="1"/>
  <c r="Q34" i="12"/>
  <c r="H50" i="12" s="1"/>
  <c r="L34" i="12"/>
  <c r="D34" i="12"/>
  <c r="B34" i="12"/>
  <c r="S33" i="12"/>
  <c r="H47" i="12" s="1"/>
  <c r="Q33" i="12"/>
  <c r="H51" i="12" s="1"/>
  <c r="L33" i="12"/>
  <c r="D33" i="12"/>
  <c r="B33" i="12"/>
  <c r="S32" i="12"/>
  <c r="H52" i="12" s="1"/>
  <c r="Q32" i="12"/>
  <c r="H49" i="12" s="1"/>
  <c r="L32" i="12"/>
  <c r="D32" i="12"/>
  <c r="B32" i="12"/>
  <c r="S30" i="12"/>
  <c r="G51" i="12" s="1"/>
  <c r="Q30" i="12"/>
  <c r="G50" i="12" s="1"/>
  <c r="L30" i="12"/>
  <c r="D30" i="12"/>
  <c r="B30" i="12"/>
  <c r="S29" i="12"/>
  <c r="G49" i="12" s="1"/>
  <c r="Q29" i="12"/>
  <c r="G48" i="12" s="1"/>
  <c r="L29" i="12"/>
  <c r="D29" i="12"/>
  <c r="B29" i="12"/>
  <c r="S28" i="12"/>
  <c r="G47" i="12" s="1"/>
  <c r="Q28" i="12"/>
  <c r="G52" i="12" s="1"/>
  <c r="L28" i="12"/>
  <c r="D28" i="12"/>
  <c r="B28" i="12"/>
  <c r="S26" i="12"/>
  <c r="F51" i="12" s="1"/>
  <c r="Q26" i="12"/>
  <c r="F48" i="12" s="1"/>
  <c r="L26" i="12"/>
  <c r="D26" i="12"/>
  <c r="B26" i="12"/>
  <c r="S25" i="12"/>
  <c r="F50" i="12" s="1"/>
  <c r="Q25" i="12"/>
  <c r="F52" i="12" s="1"/>
  <c r="L25" i="12"/>
  <c r="D25" i="12"/>
  <c r="B25" i="12"/>
  <c r="S24" i="12"/>
  <c r="F49" i="12" s="1"/>
  <c r="Q24" i="12"/>
  <c r="F47" i="12" s="1"/>
  <c r="L24" i="12"/>
  <c r="D24" i="12"/>
  <c r="B24" i="12"/>
  <c r="S22" i="12"/>
  <c r="E52" i="12" s="1"/>
  <c r="Q22" i="12"/>
  <c r="E51" i="12" s="1"/>
  <c r="L22" i="12"/>
  <c r="D22" i="12"/>
  <c r="B22" i="12"/>
  <c r="S21" i="12"/>
  <c r="E50" i="12" s="1"/>
  <c r="Q21" i="12"/>
  <c r="E49" i="12" s="1"/>
  <c r="L21" i="12"/>
  <c r="D21" i="12"/>
  <c r="B21" i="12"/>
  <c r="S20" i="12"/>
  <c r="E48" i="12" s="1"/>
  <c r="Q20" i="12"/>
  <c r="E47" i="12" s="1"/>
  <c r="L20" i="12"/>
  <c r="D20" i="12"/>
  <c r="B20" i="12"/>
  <c r="A20" i="12"/>
  <c r="N22" i="14"/>
  <c r="N21" i="14"/>
  <c r="N19" i="14"/>
  <c r="N18" i="14"/>
  <c r="N16" i="14"/>
  <c r="N15" i="14"/>
  <c r="C8" i="6"/>
  <c r="F49" i="5" l="1"/>
  <c r="D18" i="5"/>
  <c r="F53" i="5"/>
  <c r="D58" i="5"/>
  <c r="F33" i="5"/>
  <c r="F27" i="5"/>
  <c r="P55" i="5"/>
  <c r="D64" i="5"/>
  <c r="D22" i="5"/>
  <c r="P28" i="5"/>
  <c r="P59" i="5"/>
  <c r="F70" i="5"/>
  <c r="P24" i="5"/>
  <c r="D39" i="5"/>
  <c r="P34" i="5"/>
  <c r="M54" i="12"/>
  <c r="M112" i="12"/>
  <c r="P59" i="4"/>
  <c r="D73" i="4"/>
  <c r="P55" i="4"/>
  <c r="P56" i="5"/>
  <c r="P50" i="5"/>
  <c r="F55" i="5"/>
  <c r="D59" i="5"/>
  <c r="D24" i="5"/>
  <c r="F65" i="5"/>
  <c r="P19" i="5"/>
  <c r="D34" i="5"/>
  <c r="F62" i="5"/>
  <c r="D49" i="5"/>
  <c r="Q78" i="5" s="1"/>
  <c r="P67" i="5"/>
  <c r="F18" i="5"/>
  <c r="D31" i="5"/>
  <c r="P36" i="5"/>
  <c r="F28" i="5"/>
  <c r="D77" i="4"/>
  <c r="P53" i="4"/>
  <c r="P49" i="4"/>
  <c r="P62" i="4"/>
  <c r="D53" i="5"/>
  <c r="P33" i="5"/>
  <c r="P27" i="5"/>
  <c r="F31" i="5"/>
  <c r="F50" i="5"/>
  <c r="D37" i="5"/>
  <c r="D25" i="5"/>
  <c r="P65" i="5"/>
  <c r="D62" i="5"/>
  <c r="F22" i="5"/>
  <c r="P70" i="5"/>
  <c r="P58" i="5"/>
  <c r="F68" i="5"/>
  <c r="F56" i="5"/>
  <c r="D19" i="5"/>
  <c r="F67" i="5"/>
  <c r="F61" i="5"/>
  <c r="P21" i="5"/>
  <c r="F19" i="5"/>
  <c r="D36" i="5"/>
  <c r="D30" i="5"/>
  <c r="D70" i="5"/>
  <c r="P25" i="5"/>
  <c r="F24" i="5"/>
  <c r="P31" i="5"/>
  <c r="D50" i="5"/>
  <c r="W77" i="5" s="1"/>
  <c r="AA77" i="5" s="1"/>
  <c r="P64" i="5"/>
  <c r="P52" i="5"/>
  <c r="D55" i="5"/>
  <c r="F39" i="5"/>
  <c r="Q78" i="4"/>
  <c r="F27" i="4"/>
  <c r="D58" i="4"/>
  <c r="S76" i="4" s="1"/>
  <c r="F53" i="4"/>
  <c r="D64" i="4"/>
  <c r="F33" i="4"/>
  <c r="F49" i="4"/>
  <c r="F70" i="4"/>
  <c r="D61" i="4"/>
  <c r="D21" i="4"/>
  <c r="P18" i="4"/>
  <c r="P39" i="4"/>
  <c r="F37" i="4"/>
  <c r="D68" i="4"/>
  <c r="S75" i="4" s="1"/>
  <c r="F52" i="4"/>
  <c r="F34" i="4"/>
  <c r="D65" i="4"/>
  <c r="F30" i="4"/>
  <c r="F58" i="4"/>
  <c r="D27" i="4"/>
  <c r="D39" i="4"/>
  <c r="P34" i="4"/>
  <c r="P24" i="4"/>
  <c r="P28" i="4"/>
  <c r="D22" i="4"/>
  <c r="D18" i="4"/>
  <c r="O54" i="12"/>
  <c r="O112" i="12"/>
  <c r="AD48" i="7"/>
  <c r="AD25" i="7"/>
  <c r="AD56" i="5"/>
  <c r="AD21" i="5"/>
  <c r="AD34" i="4"/>
  <c r="AD36" i="4" s="1"/>
  <c r="AD37" i="4" s="1"/>
  <c r="AD39" i="4" s="1"/>
  <c r="D73" i="5"/>
  <c r="D74" i="5"/>
  <c r="D75" i="5"/>
  <c r="D76" i="5"/>
  <c r="S78" i="4" l="1"/>
  <c r="S75" i="5"/>
  <c r="Q75" i="5"/>
  <c r="U75" i="5"/>
  <c r="Y75" i="5" s="1"/>
  <c r="W75" i="5"/>
  <c r="AA75" i="5" s="1"/>
  <c r="U78" i="4"/>
  <c r="Y78" i="4" s="1"/>
  <c r="U75" i="4"/>
  <c r="Y75" i="4" s="1"/>
  <c r="Q74" i="4"/>
  <c r="Q76" i="4"/>
  <c r="Q77" i="4"/>
  <c r="S77" i="4"/>
  <c r="W77" i="4"/>
  <c r="AA77" i="4" s="1"/>
  <c r="U77" i="4"/>
  <c r="Y77" i="4" s="1"/>
  <c r="Q77" i="5"/>
  <c r="S78" i="5"/>
  <c r="U76" i="4"/>
  <c r="Y76" i="4" s="1"/>
  <c r="Q75" i="4"/>
  <c r="U77" i="5"/>
  <c r="Y77" i="5" s="1"/>
  <c r="S73" i="4"/>
  <c r="Q73" i="4"/>
  <c r="U73" i="4"/>
  <c r="Y73" i="4" s="1"/>
  <c r="W73" i="4"/>
  <c r="AA73" i="4" s="1"/>
  <c r="U78" i="5"/>
  <c r="Y78" i="5" s="1"/>
  <c r="S74" i="5"/>
  <c r="Q74" i="5"/>
  <c r="W74" i="5"/>
  <c r="AA74" i="5" s="1"/>
  <c r="U74" i="5"/>
  <c r="Y74" i="5" s="1"/>
  <c r="W76" i="4"/>
  <c r="AA76" i="4" s="1"/>
  <c r="W74" i="4"/>
  <c r="AA74" i="4" s="1"/>
  <c r="S74" i="4"/>
  <c r="W78" i="5"/>
  <c r="AA78" i="5" s="1"/>
  <c r="Q73" i="5"/>
  <c r="S73" i="5"/>
  <c r="W73" i="5"/>
  <c r="AA73" i="5" s="1"/>
  <c r="U73" i="5"/>
  <c r="Y73" i="5" s="1"/>
  <c r="S76" i="5"/>
  <c r="Q76" i="5"/>
  <c r="U76" i="5"/>
  <c r="Y76" i="5" s="1"/>
  <c r="W76" i="5"/>
  <c r="AA76" i="5" s="1"/>
  <c r="W78" i="4"/>
  <c r="AA78" i="4" s="1"/>
  <c r="U74" i="4"/>
  <c r="Y74" i="4" s="1"/>
  <c r="W75" i="4"/>
  <c r="AA75" i="4" s="1"/>
  <c r="S77" i="5"/>
  <c r="AD58" i="5"/>
  <c r="AD50" i="7"/>
  <c r="AD22" i="5"/>
  <c r="AD27" i="7"/>
  <c r="AD59" i="5" l="1"/>
  <c r="AD24" i="5"/>
  <c r="AD28" i="7"/>
  <c r="AD51" i="7"/>
  <c r="AD53" i="7" l="1"/>
  <c r="AD25" i="5"/>
  <c r="AD30" i="7"/>
  <c r="AD61" i="5"/>
  <c r="AD62" i="5" l="1"/>
  <c r="AD27" i="5"/>
  <c r="AD31" i="7"/>
  <c r="AD54" i="7"/>
  <c r="AD28" i="5" l="1"/>
  <c r="AD64" i="5"/>
  <c r="AD65" i="5" l="1"/>
  <c r="AD30" i="5"/>
  <c r="AD31" i="5" l="1"/>
  <c r="AD67" i="5"/>
  <c r="AD68" i="5" l="1"/>
  <c r="AD33" i="5"/>
  <c r="AD34" i="5" l="1"/>
  <c r="AD70" i="5"/>
  <c r="AD36" i="5" l="1"/>
  <c r="AD37" i="5" l="1"/>
  <c r="AD39" i="5" l="1"/>
  <c r="Y34" i="9"/>
  <c r="AA34" i="9"/>
</calcChain>
</file>

<file path=xl/sharedStrings.xml><?xml version="1.0" encoding="utf-8"?>
<sst xmlns="http://schemas.openxmlformats.org/spreadsheetml/2006/main" count="2115" uniqueCount="590">
  <si>
    <t>Bälle</t>
  </si>
  <si>
    <t>Punkte</t>
  </si>
  <si>
    <t>:</t>
  </si>
  <si>
    <t>Spieltag:</t>
  </si>
  <si>
    <t>Spielort:</t>
  </si>
  <si>
    <t>Spielzeit:</t>
  </si>
  <si>
    <t>Verantwortlich:</t>
  </si>
  <si>
    <t>Gruppe:</t>
  </si>
  <si>
    <t>Beginn</t>
  </si>
  <si>
    <t>Mannschaft A</t>
  </si>
  <si>
    <t>Mannschaft B</t>
  </si>
  <si>
    <t>Schiri</t>
  </si>
  <si>
    <t xml:space="preserve"> Gruppeneinteilung</t>
  </si>
  <si>
    <t>A</t>
  </si>
  <si>
    <t>B</t>
  </si>
  <si>
    <t>C</t>
  </si>
  <si>
    <t>Abschlußtabellen der Vorrunde</t>
  </si>
  <si>
    <t>Bezirk West</t>
  </si>
  <si>
    <t xml:space="preserve">Spielfeld ordnungsgemäß abgestreut und markiert </t>
  </si>
  <si>
    <t xml:space="preserve">Genehmigte Bänder vorhanden und Höhe in Ordnung </t>
  </si>
  <si>
    <t xml:space="preserve">Erste Hilfe vorhanden </t>
  </si>
  <si>
    <t xml:space="preserve">Begrüßung </t>
  </si>
  <si>
    <r>
      <t>Prüfung, ob alle Mannschaften anwesend sind</t>
    </r>
    <r>
      <rPr>
        <b/>
        <sz val="9.5"/>
        <rFont val="Arial"/>
        <family val="2"/>
      </rPr>
      <t xml:space="preserve"> * </t>
    </r>
  </si>
  <si>
    <t xml:space="preserve">Ablauf des Spieltages/Spielfolge bekannt geben </t>
  </si>
  <si>
    <t xml:space="preserve">Spielberichtsbögen </t>
  </si>
  <si>
    <t xml:space="preserve">Vorbereitung (Spielpaarungen, Spielklasse, Datum usw. eintragen) </t>
  </si>
  <si>
    <t xml:space="preserve">Spielerpässe und Schiedsrichter </t>
  </si>
  <si>
    <t xml:space="preserve">Überprüfung auf Gültigkeit der Spielerpässe </t>
  </si>
  <si>
    <t xml:space="preserve">Abschluss </t>
  </si>
  <si>
    <t xml:space="preserve">Rückgabe der Pässe und Spielereinsatzformulare an die Mannschaften </t>
  </si>
  <si>
    <t xml:space="preserve">Einbehaltene Spielerpässe dem Staffelleiter zukommen lassen </t>
  </si>
  <si>
    <t>Spieltagsvorbereitung</t>
  </si>
  <si>
    <t>1.</t>
  </si>
  <si>
    <t>2.</t>
  </si>
  <si>
    <t>i.O</t>
  </si>
  <si>
    <t>n.i.O</t>
  </si>
  <si>
    <t>Spieltag: _________________________</t>
  </si>
  <si>
    <t>Spielort: __________________________</t>
  </si>
  <si>
    <t>3.</t>
  </si>
  <si>
    <t xml:space="preserve">Besonderheiten des Feldes erklären (ins Feld ragende Gegenstände, Verankerungen usw.) </t>
  </si>
  <si>
    <t xml:space="preserve">Stoppuhr, Pfeife, Meterstab, Klemmbrett (möglichst auch Ballwaage und Druckluftmesser) vorhanden </t>
  </si>
  <si>
    <t xml:space="preserve">Ggf. Schiedsrichter auf vollständiges Ausfüllen hinweisen (Ergebnisse, Sieger, eingesetzte Spieler mit Kreuzchen, Name des Schiedsrichters, Einsprüche, Verwarnungen, Platzverweise, Verletzungen, Unterschriften) * </t>
  </si>
  <si>
    <t xml:space="preserve">Entgegennahme der Spielberichtsbögen nach dem Spiel und deren Prüfung auf Vollständigkeit. </t>
  </si>
  <si>
    <t>4.</t>
  </si>
  <si>
    <t xml:space="preserve">Entgegennahme der Spielerpässe und Spielereinsatzformulare von den Mannschaften vor Spielbeginn </t>
  </si>
  <si>
    <t>Ab drittem Einsatz eines Spielers in einer Mannschaft und pro Saison Festspielvermerk im Pass (Bsp: M1 LL, FF05) eintragen und im Spielereinsatzformular vermerken</t>
  </si>
  <si>
    <t xml:space="preserve">Einbehaltene Spielerpässe (z.B. wegen Sperre) dem Staffelleiter zukommen lassen </t>
  </si>
  <si>
    <t>Prüfung der Lizenzen der eingesetzten Schiedsrichter und Eintragung der Einsätze in die Einsatzkarte</t>
  </si>
  <si>
    <t>5.</t>
  </si>
  <si>
    <t>Spielberichtsbögen (und nach dem letzten Spieltag auch die Spielereinsatzformulare) an den Staffelleiter senden, Poststempel 1. Werktag nach dem Spieltag !</t>
  </si>
  <si>
    <t>Dieses Formular unterschrieben sowie ggf. zusätzliche Informationen zum Spieltag auf der Rückseite zusammen mit den Spielberichtsbögen an den Staffelleiter senden.</t>
  </si>
  <si>
    <t>Datum:</t>
  </si>
  <si>
    <t>Verein, Name:</t>
  </si>
  <si>
    <t>Unterschrift:</t>
  </si>
  <si>
    <r>
      <t>*</t>
    </r>
    <r>
      <rPr>
        <u/>
        <sz val="9.5"/>
        <rFont val="Arial"/>
        <family val="2"/>
      </rPr>
      <t xml:space="preserve"> Zusätzliche Hinweise:</t>
    </r>
    <r>
      <rPr>
        <sz val="9.5"/>
        <rFont val="Arial"/>
        <family val="2"/>
      </rPr>
      <t xml:space="preserve"> </t>
    </r>
  </si>
  <si>
    <t xml:space="preserve">Verspätetes Eintreffen von Mannschaften </t>
  </si>
  <si>
    <t xml:space="preserve">4.4.1.4.2 Eine Mannschaft, die zu ihrem 1.Spiel des Tages 15 Minuten nach der im </t>
  </si>
  <si>
    <t xml:space="preserve">Spielplan festgesetzten Zeit nicht oder nicht spielfähig antritt, hat das Spiel verloren und </t>
  </si>
  <si>
    <t xml:space="preserve">kann ggf. nach Ziffern 6.2.5.2 oder 6.2.5.3. bestraft werden. Die Mannschaft nimmt an den </t>
  </si>
  <si>
    <t xml:space="preserve">weiteren Spielen des Spieltages teil. </t>
  </si>
  <si>
    <t xml:space="preserve">Ausfüllen der Spielberichte </t>
  </si>
  <si>
    <t>Besondere Vorkommnisse :</t>
  </si>
  <si>
    <t xml:space="preserve">  </t>
  </si>
  <si>
    <t xml:space="preserve">An </t>
  </si>
  <si>
    <t xml:space="preserve">die teilnehmenden Mannschaften </t>
  </si>
  <si>
    <t xml:space="preserve">Hallo liebe Faustballfreunde, </t>
  </si>
  <si>
    <t>per E-Mail</t>
  </si>
  <si>
    <r>
      <t xml:space="preserve">Überprüfung ob </t>
    </r>
    <r>
      <rPr>
        <b/>
        <sz val="9.5"/>
        <rFont val="Arial"/>
        <family val="2"/>
      </rPr>
      <t xml:space="preserve">Freigabevermerk (falls nötig) </t>
    </r>
    <r>
      <rPr>
        <sz val="9.5"/>
        <rFont val="Arial"/>
        <family val="2"/>
      </rPr>
      <t xml:space="preserve">vorhanden ist </t>
    </r>
  </si>
  <si>
    <t>Tragen des Schiedsrichter-Leibchens kontrollieren</t>
  </si>
  <si>
    <t>Überprüfung der Spielberechtigung aufgrund der Stichtage</t>
  </si>
  <si>
    <t>Einheitliche Spielkleidung ?</t>
  </si>
  <si>
    <t xml:space="preserve">Tipp für den Spielleiter: Besprechung mit den Spielführern der anwesenden Mannschaften. Sind diese einverstanden, lässt sich meist ein Spiel tauschen, so dass der fehlenden Mannschaft noch ein bisschen mehr Zeit bleibt. </t>
  </si>
  <si>
    <t xml:space="preserve">Es kommt sporadisch vor, dass Mannschaften verspätet zu einem Spieltag eintreffen. In der FGO Faustball ist dieser Fall eindeutig geregelt: </t>
  </si>
  <si>
    <t xml:space="preserve">Die Verantwortung für das korrekte und vollständige Ausfüllen der Spielberichte obliegt dem jeweiligen Schiedsrichter. Der Spielleiter sollte dies jedoch überwachen und die Schiedsrichter ggf. darauf hinweisen. </t>
  </si>
  <si>
    <t xml:space="preserve">Tipp für die Spielführer: Den Schiedsrichter unterstützen und frühzeitig und selbständig die Spielberichte ausfüllen. </t>
  </si>
  <si>
    <t xml:space="preserve">     </t>
  </si>
  <si>
    <t>Bezirk Mitte</t>
  </si>
  <si>
    <t>Bezirk Nord</t>
  </si>
  <si>
    <t>Bezirk Süd</t>
  </si>
  <si>
    <t>Zwischenrunde  Gruppe 1</t>
  </si>
  <si>
    <t>Landesligameisterschaft</t>
  </si>
  <si>
    <t>Württembergische Meisterschaft</t>
  </si>
  <si>
    <t>Bezirksmeisterschaft</t>
  </si>
  <si>
    <t>Zwischenrunde  Gruppe 2</t>
  </si>
  <si>
    <t>Spielbeginn:</t>
  </si>
  <si>
    <t>Feld</t>
  </si>
  <si>
    <t>Dennach</t>
  </si>
  <si>
    <t>6.</t>
  </si>
  <si>
    <t>Mannschaften:</t>
  </si>
  <si>
    <t>Dritter Gruppe A</t>
  </si>
  <si>
    <t>Dritter Gruppe B</t>
  </si>
  <si>
    <t>Sieger Gruppe A</t>
  </si>
  <si>
    <t>Zweiter Gruppe B</t>
  </si>
  <si>
    <t>Sieger Gruppe B</t>
  </si>
  <si>
    <t>Zweiter Gruppe A</t>
  </si>
  <si>
    <t>Endspiel</t>
  </si>
  <si>
    <t>Gew. 1. Halbfinale</t>
  </si>
  <si>
    <t>Gew. 2. Halbfinale</t>
  </si>
  <si>
    <t>Verl. 1.Halbfinale</t>
  </si>
  <si>
    <t>Verl. 2.Halbfinale</t>
  </si>
  <si>
    <t>Besonderheiten:</t>
  </si>
  <si>
    <t>Güglingweg 5</t>
  </si>
  <si>
    <t>Götz Buchner</t>
  </si>
  <si>
    <t>70439 Stuttgart</t>
  </si>
  <si>
    <t xml:space="preserve">Tel.: 0711-801892 </t>
  </si>
  <si>
    <t>E-Mail: superspaten@gmx.de</t>
  </si>
  <si>
    <t>Stammheim, den</t>
  </si>
  <si>
    <t>Handy: 0171-4191828</t>
  </si>
  <si>
    <t>Tabellenstände der C-Jugend des Schwäbischen Turnerbundes, Jugend U14 männlich</t>
  </si>
  <si>
    <t>Gültige Spielerpässe.   P.A. nicht mehr gültig !</t>
  </si>
  <si>
    <t>Allen Mannschaften viel Erfolg und eine faire und verletzungsfreie Saison.</t>
  </si>
  <si>
    <t>10.00 Uhr</t>
  </si>
  <si>
    <t>Gruppe A</t>
  </si>
  <si>
    <t>Gruppe B</t>
  </si>
  <si>
    <t>Gruppe C</t>
  </si>
  <si>
    <t>Gruppe D</t>
  </si>
  <si>
    <t>Tabelle</t>
  </si>
  <si>
    <t>Heuchlingen</t>
  </si>
  <si>
    <t>LLM</t>
  </si>
  <si>
    <t>1. und Landesliga Meister</t>
  </si>
  <si>
    <t>NLV Vaihingen</t>
  </si>
  <si>
    <t>1. Satz</t>
  </si>
  <si>
    <t>2. Satz</t>
  </si>
  <si>
    <t xml:space="preserve">1.Satz </t>
  </si>
  <si>
    <t xml:space="preserve">2.Satz </t>
  </si>
  <si>
    <t>Besonderes:</t>
  </si>
  <si>
    <t>´-</t>
  </si>
  <si>
    <t>Aktueller Tabellenstand</t>
  </si>
  <si>
    <t>Platz</t>
  </si>
  <si>
    <t>Die Vorrunde ist gespielt und die Gruppen für die Zwischenrunde stehen.</t>
  </si>
  <si>
    <t>Abschlusstabelle</t>
  </si>
  <si>
    <t>1. und Württembergischer Meister</t>
  </si>
  <si>
    <t>2 Sätze auf 11</t>
  </si>
  <si>
    <t>2 Sätze</t>
  </si>
  <si>
    <t>1.Satz</t>
  </si>
  <si>
    <t>2.Satz</t>
  </si>
  <si>
    <t xml:space="preserve">Zwischenrunde 1      </t>
  </si>
  <si>
    <t xml:space="preserve">Zwischenrunde 2     </t>
  </si>
  <si>
    <t>Reinhard Nacke</t>
  </si>
  <si>
    <t>Grafenau 2</t>
  </si>
  <si>
    <t>Stammheim a.K.</t>
  </si>
  <si>
    <t>Obernhausen</t>
  </si>
  <si>
    <t>Spielplan für die BZM</t>
  </si>
  <si>
    <t>BZM</t>
  </si>
  <si>
    <t>Schwiebedingen 1</t>
  </si>
  <si>
    <t>Bezirksmeister 2013 :</t>
  </si>
  <si>
    <t>Ausrichter</t>
  </si>
  <si>
    <t xml:space="preserve">Stammheim </t>
  </si>
  <si>
    <t>Schwiebedingen 2 a.K.</t>
  </si>
  <si>
    <t>TSV Schwiebedingen 1</t>
  </si>
  <si>
    <t>Grafenau 2 und Obernhausen zum 2.Spieltag nicht mehr angetreten !</t>
  </si>
  <si>
    <t>TV Unterhaugstett</t>
  </si>
  <si>
    <t>TV Heuchlingen</t>
  </si>
  <si>
    <t>TSV Malmsheim</t>
  </si>
  <si>
    <t>TV Waldrennach</t>
  </si>
  <si>
    <t>Malmsheim</t>
  </si>
  <si>
    <t>Waldrennach</t>
  </si>
  <si>
    <t>Ausschreibung zur Zwischenrunde Hallensaison 2014/15 der U14 männlich</t>
  </si>
  <si>
    <t>TV Hohenklingen 1</t>
  </si>
  <si>
    <t>TV Hohenklingen 2</t>
  </si>
  <si>
    <t>Grabenstr. 80</t>
  </si>
  <si>
    <t>Neuenbürg</t>
  </si>
  <si>
    <t>Grafenau</t>
  </si>
  <si>
    <t>Stammheim</t>
  </si>
  <si>
    <t>Amstetten</t>
  </si>
  <si>
    <t>TV Stammheim</t>
  </si>
  <si>
    <t>TSV Kleinvillars</t>
  </si>
  <si>
    <t>TV Veringendorf</t>
  </si>
  <si>
    <t>ZR</t>
  </si>
  <si>
    <t>WM</t>
  </si>
  <si>
    <t>DM</t>
  </si>
  <si>
    <t>SDM</t>
  </si>
  <si>
    <t>-</t>
  </si>
  <si>
    <t>Hoffnungsrunde</t>
  </si>
  <si>
    <t>3. Gruppe A</t>
  </si>
  <si>
    <t>3. Gruppe B</t>
  </si>
  <si>
    <t>3. Gruppe C</t>
  </si>
  <si>
    <t>3. Gruppe D</t>
  </si>
  <si>
    <t>Zwischenrunde 1</t>
  </si>
  <si>
    <t>1. Gruppe A</t>
  </si>
  <si>
    <t>2. Gruppe B</t>
  </si>
  <si>
    <t>1. Gruppe C</t>
  </si>
  <si>
    <t>2. Gruppe D</t>
  </si>
  <si>
    <t>1. Hoffnungsrunde</t>
  </si>
  <si>
    <t>Zwischenrunde 2</t>
  </si>
  <si>
    <t>2. Gruppe A</t>
  </si>
  <si>
    <t>1. Gruppe B</t>
  </si>
  <si>
    <t>2. Gruppe C</t>
  </si>
  <si>
    <t>1. Gruppe D</t>
  </si>
  <si>
    <t>2. Hoffnungsrunde</t>
  </si>
  <si>
    <t>Halle 2016/2017</t>
  </si>
  <si>
    <t>4. Gruppe A</t>
  </si>
  <si>
    <t>5. Gruppe A</t>
  </si>
  <si>
    <t>4. Gruppe B</t>
  </si>
  <si>
    <t>4. Gruppe C</t>
  </si>
  <si>
    <t>5. Gruppe C</t>
  </si>
  <si>
    <t>4. Gruppe D</t>
  </si>
  <si>
    <t>5. Gruppe D</t>
  </si>
  <si>
    <t>3. Hoffnungsrunde</t>
  </si>
  <si>
    <t>4. Hoffnungsrunde</t>
  </si>
  <si>
    <r>
      <t>Spielergebnisse im Internet (</t>
    </r>
    <r>
      <rPr>
        <i/>
        <sz val="9.5"/>
        <rFont val="Arial"/>
        <family val="2"/>
      </rPr>
      <t>www.faustball-ergebnisse.de</t>
    </r>
    <r>
      <rPr>
        <sz val="9.5"/>
        <rFont val="Arial"/>
        <family val="2"/>
      </rPr>
      <t xml:space="preserve">) bis </t>
    </r>
    <r>
      <rPr>
        <b/>
        <sz val="9.5"/>
        <rFont val="Arial"/>
        <family val="2"/>
      </rPr>
      <t>spätestens 2 Stunden nach Spielende</t>
    </r>
    <r>
      <rPr>
        <sz val="9.5"/>
        <rFont val="Arial"/>
        <family val="2"/>
      </rPr>
      <t xml:space="preserve"> eintragen</t>
    </r>
  </si>
  <si>
    <t>Markus Knodel</t>
  </si>
  <si>
    <t>71665 Vaihingen an der Enz</t>
  </si>
  <si>
    <t>07042 / 3598735</t>
  </si>
  <si>
    <t>0171 / 4192756</t>
  </si>
  <si>
    <t>Markus@knomana.de</t>
  </si>
  <si>
    <t>Vaihingen, den</t>
  </si>
  <si>
    <t>Gespielt wird nach SpOF mit Änderungen der LSO</t>
  </si>
  <si>
    <t>Bitte um Eintrag in Pass ob 1. oder 2. Mannschaft!</t>
  </si>
  <si>
    <r>
      <t xml:space="preserve">Gruß </t>
    </r>
    <r>
      <rPr>
        <b/>
        <i/>
        <sz val="10"/>
        <rFont val="Arial"/>
        <family val="2"/>
      </rPr>
      <t>Markus</t>
    </r>
  </si>
  <si>
    <t>An die teilnehmenden Mannschaften (per E-Mail)</t>
  </si>
  <si>
    <t>TSV Grafenau</t>
  </si>
  <si>
    <t>TV Vaihingen/Enz</t>
  </si>
  <si>
    <t>Gottfried-Keller-Straße 14</t>
  </si>
  <si>
    <t>TSV Gärtringen</t>
  </si>
  <si>
    <t>Vorrunde 2 Sätze, anschließend 2 Gewinnsätze</t>
  </si>
  <si>
    <t>Sieger Halbfinale 1</t>
  </si>
  <si>
    <t>Platz 4</t>
  </si>
  <si>
    <t>Platz 5</t>
  </si>
  <si>
    <t>Halbfinale 1</t>
  </si>
  <si>
    <t>Halbfinale 2</t>
  </si>
  <si>
    <t>Platz 3</t>
  </si>
  <si>
    <t>3. Satz</t>
  </si>
  <si>
    <t>Spieltage:</t>
  </si>
  <si>
    <t>BZM VR</t>
  </si>
  <si>
    <t>BZM RR</t>
  </si>
  <si>
    <t>Einheitliche Spielkleidung ist Pflicht. 
Schiedsrichter haben die Spiele zu leiten (bzw. dabei stehen!).</t>
  </si>
  <si>
    <t>Schiedsrichterleibchen sind Pflicht!</t>
  </si>
  <si>
    <t>Steffen Nast - 07159-18829</t>
  </si>
  <si>
    <t>Feld:</t>
  </si>
  <si>
    <t xml:space="preserve">Bei der Vereinsjugendwartetagung (VJWT) am 27. Oktober 2007 in Gärtringen wurden folgende Festlegungen getroffen. </t>
  </si>
  <si>
    <t>Weitere Regelungen wurden am 17. Oktober 2008 beschlossen.</t>
  </si>
  <si>
    <t>Weitere Regelungen wurden am 10. Oktober 2009 beschlossen.</t>
  </si>
  <si>
    <t>Weitere Regelungen wurden am 24. Oktober 2015 beschlossen.</t>
  </si>
  <si>
    <t>Weitere Regelungen wurden am 22. Oktober 2016 beschlossen.</t>
  </si>
  <si>
    <t>Diese Regelungen gelten nur für den Jugendbereich im STB</t>
  </si>
  <si>
    <t xml:space="preserve">1. Spielmodus </t>
  </si>
  <si>
    <t>Sätze allgemein:</t>
  </si>
  <si>
    <r>
      <t xml:space="preserve">Ab der Hallenrunde (07/08) wird in den Jugendklassen der </t>
    </r>
    <r>
      <rPr>
        <b/>
        <sz val="11"/>
        <rFont val="Arial"/>
        <family val="2"/>
      </rPr>
      <t>U14, U16 und U18 auf Sätze bis 11</t>
    </r>
    <r>
      <rPr>
        <sz val="11"/>
        <rFont val="Arial"/>
        <family val="2"/>
      </rPr>
      <t xml:space="preserve"> gespielt. Die </t>
    </r>
    <r>
      <rPr>
        <b/>
        <sz val="11"/>
        <rFont val="Arial"/>
        <family val="2"/>
      </rPr>
      <t>U12</t>
    </r>
    <r>
      <rPr>
        <sz val="11"/>
        <rFont val="Arial"/>
        <family val="2"/>
      </rPr>
      <t xml:space="preserve"> spielt ab der Hallenrunde (16/17) unterschiedliche Systeme.</t>
    </r>
  </si>
  <si>
    <t>In der Halle wird auf Zeit gespielt (2 * 7,5 min), im Feld auf Sätze bis 11.</t>
  </si>
  <si>
    <t>Es wird auf zwei Bälle Differenz gespielt.</t>
  </si>
  <si>
    <t>Jeder Satz endet spätestens bei 15 Gutbällen (ggf. 15:14).</t>
  </si>
  <si>
    <r>
      <t xml:space="preserve">Die </t>
    </r>
    <r>
      <rPr>
        <b/>
        <sz val="11"/>
        <rFont val="Arial"/>
        <family val="2"/>
      </rPr>
      <t>U10</t>
    </r>
    <r>
      <rPr>
        <sz val="11"/>
        <rFont val="Arial"/>
        <family val="2"/>
      </rPr>
      <t xml:space="preserve"> bleibt von dieser Regelung ausgenommen und spielt weiterhin auf </t>
    </r>
    <r>
      <rPr>
        <b/>
        <sz val="11"/>
        <rFont val="Arial"/>
        <family val="2"/>
      </rPr>
      <t>Zeit</t>
    </r>
    <r>
      <rPr>
        <sz val="11"/>
        <rFont val="Arial"/>
        <family val="2"/>
      </rPr>
      <t>.</t>
    </r>
  </si>
  <si>
    <t>Anzahl der Sätze</t>
  </si>
  <si>
    <r>
      <t xml:space="preserve">Bei Spieltagen bei denen jeder gegen jeden spielt, auch wenn es auf mehrere Spieltage verteilt ist spielt auf </t>
    </r>
    <r>
      <rPr>
        <b/>
        <sz val="11"/>
        <rFont val="Arial"/>
        <family val="2"/>
      </rPr>
      <t>zwei Sätze</t>
    </r>
    <r>
      <rPr>
        <sz val="11"/>
        <rFont val="Arial"/>
        <family val="2"/>
      </rPr>
      <t>. Damit ist auch ein 1:1 möglich.</t>
    </r>
  </si>
  <si>
    <r>
      <t xml:space="preserve">Bei Spieltagen, bei denen nach </t>
    </r>
    <r>
      <rPr>
        <b/>
        <sz val="11"/>
        <rFont val="Arial"/>
        <family val="2"/>
      </rPr>
      <t>WM-System</t>
    </r>
    <r>
      <rPr>
        <sz val="11"/>
        <rFont val="Arial"/>
        <family val="2"/>
      </rPr>
      <t xml:space="preserve"> (zwei Dreiergruppen) gespielt wird, wird in der Vorrunde auf </t>
    </r>
    <r>
      <rPr>
        <b/>
        <sz val="11"/>
        <rFont val="Arial"/>
        <family val="2"/>
      </rPr>
      <t>zwei</t>
    </r>
    <r>
      <rPr>
        <sz val="11"/>
        <rFont val="Arial"/>
        <family val="2"/>
      </rPr>
      <t xml:space="preserve"> </t>
    </r>
    <r>
      <rPr>
        <b/>
        <sz val="11"/>
        <rFont val="Arial"/>
        <family val="2"/>
      </rPr>
      <t>Sätze</t>
    </r>
    <r>
      <rPr>
        <sz val="11"/>
        <rFont val="Arial"/>
        <family val="2"/>
      </rPr>
      <t xml:space="preserve"> gespielt, Halbfinale und Platzierungsspiele auf </t>
    </r>
    <r>
      <rPr>
        <b/>
        <sz val="11"/>
        <rFont val="Arial"/>
        <family val="2"/>
      </rPr>
      <t>2 Gewinnsätze</t>
    </r>
    <r>
      <rPr>
        <sz val="11"/>
        <rFont val="Arial"/>
        <family val="2"/>
      </rPr>
      <t>.</t>
    </r>
  </si>
  <si>
    <t>Bei Spieltagen mit anderen Spielmodi, bleibt es dem jeweiligen Staffelleiter überlassen, im Vorfeld einen Modus festzulegen.</t>
  </si>
  <si>
    <t>Ball- und Seitenwahl</t>
  </si>
  <si>
    <t>Mannschaft A (im Spielberichtsbogen) hat stets Anspiel und Mannschaft B hat Seitenwahl. Dies gilt vor dem ersten Satz und vor einem möglichen dritten Satz. Somit entfällt die Wahl vor dem Spiel. Im dritten Satz wechseln bei sechs die Seiten und der Ball.</t>
  </si>
  <si>
    <t>Die Regelung des Anspiels und der Seitenwahl gilt auch für die U10.</t>
  </si>
  <si>
    <t>Auswechslungen und Auszeit</t>
  </si>
  <si>
    <t>Auswechseln ist nach jedem Punkt möglich, nicht nur bei eigener Angabe.</t>
  </si>
  <si>
    <t>Bei Satzspielen darf jede Mannschaft eine Auszeit (30s) pro Satz in Anspruch nehmen.</t>
  </si>
  <si>
    <t>Werden Zeitsätze gespielt, so verlängert sich die Spielzeit um die Dauer der gesamten Auszeit.</t>
  </si>
  <si>
    <t>Pro Spiel dürfen maximal acht, pro Spieltag maximal zehn SpielerInnen eingesetzt werden.</t>
  </si>
  <si>
    <t>2. Wertung bei Punktgleichheit:</t>
  </si>
  <si>
    <t>Für den Bereich der STB-Jugend gilt sofern nach Sätzen gespielt wurde:</t>
  </si>
  <si>
    <t>Die SpOF 4.6.2.1 gilt in diesem Fall nicht!</t>
  </si>
  <si>
    <t>Sind am Ende einer Spielrunde Mannschaften punktgleich und wurde nach Sätzen gespielt, so wird die endgültige Platzierung in der angegebenen Reihenfolge entschieden:</t>
  </si>
  <si>
    <t>Reihenfolge wurde geändert am 18. Oktober 2008, damit man den Ersatzspielern mehr Einsatzmöglichkeiten geben kann und nicht in jedem Satz auf das Ballverhältnis schauen muss.</t>
  </si>
  <si>
    <t>Für den Bereich der STB-Jugend gilt sofern nach Zeit gespielt wurde:</t>
  </si>
  <si>
    <t>Die SpOF 4.6.2.2 gilt in diesem Fall nicht!</t>
  </si>
  <si>
    <t>Sind am Ende einer Spielrunde Mannschaften punktgleich und wurde nach Zeit gespielt, so wird die endgültige Platzierung in der angegebenen Reihenfolge entschieden:</t>
  </si>
  <si>
    <t xml:space="preserve">3. Weitere Entscheidungen </t>
  </si>
  <si>
    <t>Ausnahmegenehmigung</t>
  </si>
  <si>
    <t>Für die Ausnahmegenehmigung von Schülern in der Jugendklasse und Jugendlichen in der Aktivenklasse ist nur noch eine Bescheinigung der Erziehungsberechtigten nötig. Damit entfällt die frühere Regelung mit dem ärztlichen Attest und der Bescheinigung des Jugendwartes. Ein Muster liegt unter http://faustball-liga.de/spielbetrieb/allgemeine-downloads/.</t>
  </si>
  <si>
    <t>Süddeutsche Meisterschaften</t>
  </si>
  <si>
    <t>Bewerbungen zur Ausrichtung von Süddeutschen Meisterschaften im Jugendbereich sind nur noch über den LJFW Markus Knodel zu richten.</t>
  </si>
  <si>
    <t>Den STB-Vertretern wird empfohlen einen B-Schiedsrichter bei den SDM zu stellen, ansonsten wird eine Strafgebühr fällig!</t>
  </si>
  <si>
    <t>Hinweis: Bei SDM/DM der U14 sind 10jährige spielberechtigt, die im Spieljahr den elften Geburtstag haben.</t>
  </si>
  <si>
    <t>Bestätigung der Jugendarbeit</t>
  </si>
  <si>
    <t>Der LFA hat beschlossen, dass ab der Feldrunde 2007 die Bestätigung für Jugendarbeit nur noch gegeben wird, sofern einen Mannschaft des Vereins bei allen Spieltagen einer Spielrunde im STB anwesend war!</t>
  </si>
  <si>
    <t>Somit gelten Turngaurunden bzw. Turngaumeisterschaften nicht mehr als ausreichend.</t>
  </si>
  <si>
    <t>Faustball-Ergebnisse</t>
  </si>
  <si>
    <t>Nach jedem Spieltag sind die Vereine angehalten die Ergebnisse schnellst möglich ins Internet unter www.faustball-ergebnisse.de einzutragen. Die Ergebnisse müssen am Spieltag bis spätestens 19 Uhr eingetragen sein, spätestens jedoch zwei Stunden nach Beendigung des Spieltages. Somit ist auch den Pressewarten der Vereine ein schneller Zugriff möglich.</t>
  </si>
  <si>
    <t>Spielkarten</t>
  </si>
  <si>
    <t>Die aktuellen Spielkarten auf der Homepage des STB können auch für das Satzspiel verwendet werden.</t>
  </si>
  <si>
    <r>
      <t xml:space="preserve">Mädchen bei Jungs </t>
    </r>
    <r>
      <rPr>
        <b/>
        <u/>
        <sz val="10"/>
        <rFont val="Arial"/>
        <family val="2"/>
      </rPr>
      <t>(ab der Hallenrunde 2016/2017 nur noch gültig für U16)</t>
    </r>
  </si>
  <si>
    <t>Um die Mädchen nicht zu verlieren ist folgende Regelung gültig: Wenn der Verein in derselben oder benachbarten Altersklasse keine Mädchenmannschaft hat, dürfen maximal zwei Mädchen zeitgleich bei den Jungs mitspielen. Wer bei einer WM ein Mädchen einsetzt kann zwar Meister werden verliert aber die Berechtigung zur Süddeutschen. Bei der U18 männlich sind keine Spielerinnen zugelassen.</t>
  </si>
  <si>
    <r>
      <t>Sonderregel bei der U14 männlich</t>
    </r>
    <r>
      <rPr>
        <b/>
        <u/>
        <sz val="11"/>
        <rFont val="Arial"/>
        <family val="2"/>
      </rPr>
      <t xml:space="preserve"> </t>
    </r>
    <r>
      <rPr>
        <b/>
        <u/>
        <sz val="10"/>
        <rFont val="Arial"/>
        <family val="2"/>
      </rPr>
      <t>(ab Hallenrunde 2016/2017)</t>
    </r>
    <r>
      <rPr>
        <b/>
        <u/>
        <sz val="11"/>
        <rFont val="Arial"/>
        <family val="2"/>
      </rPr>
      <t xml:space="preserve"> </t>
    </r>
  </si>
  <si>
    <t>Nach einem Antrag der TuS Empelde hat der DFBL-Hauptausschuss beschlossen, dass bei der U14 männlich Mixed-Mannschaften erlaubt sind. Die Anzahl der Spielerinnen wurde nicht begrenzt. Somit können auch Mixed-Mannschaften an SDM oder DM teilnehmen und somit auch im STB.</t>
  </si>
  <si>
    <r>
      <t xml:space="preserve">Spielen außer Konkurrenz </t>
    </r>
    <r>
      <rPr>
        <b/>
        <u/>
        <sz val="10"/>
        <rFont val="Arial"/>
        <family val="2"/>
      </rPr>
      <t>(Festlegung 18.10.2008)</t>
    </r>
    <r>
      <rPr>
        <b/>
        <u/>
        <sz val="11"/>
        <rFont val="Arial"/>
        <family val="2"/>
      </rPr>
      <t xml:space="preserve"> </t>
    </r>
  </si>
  <si>
    <t>Sofern an einem Spieltag eine Mannschaft einen zu alten Spieler (oder Spieler eines anderen Vereins) einsetzt werden alle Spiele des Spieltages außer Konkurrenz gewertet. Somit ist eine Wettbewerbsverzerrung nicht mehr möglich. Sofern bei einem anderen Spieltag das Team komplett antritt werden diese Spiele normal gewertet. Sofern ein Team aber gar nicht zu einem Spieltag erscheint, kann es sich nicht für die nächste Runde qualifizieren.</t>
  </si>
  <si>
    <r>
      <t xml:space="preserve">Spielbeginn sonntags </t>
    </r>
    <r>
      <rPr>
        <b/>
        <u/>
        <sz val="10"/>
        <rFont val="Arial"/>
        <family val="2"/>
      </rPr>
      <t xml:space="preserve">(Festlegung 18.10.2008)  </t>
    </r>
  </si>
  <si>
    <t>Sofern es zu Doppelspieltagen (Aktive und Jugend) kommt, sollte der Anfangszeitpunkt durch die Staffelleiter mit dem Ausrichter abgestimmt werden. Für die Kinder und Jugendlichen ist es unzumutbar erst am späten Sonntagabend nach Hause zu kommen. Daher sollte die Jugend den zeitlichen Vorrang haben.</t>
  </si>
  <si>
    <r>
      <t xml:space="preserve">Schirileibchen stellt Ausrichter </t>
    </r>
    <r>
      <rPr>
        <b/>
        <u/>
        <sz val="11"/>
        <rFont val="Arial"/>
        <family val="2"/>
      </rPr>
      <t>(Festlegung 10.10.2009)</t>
    </r>
  </si>
  <si>
    <t>Die Schirileibchen werden bei Jugendspieltagen ab sofort vom Ausrichter gestellt. Somit ist gewährleistet, dass auf jeden Fall die Leibchen vor Ort sind.</t>
  </si>
  <si>
    <r>
      <t xml:space="preserve">Wechsel bei Spielen der U10 </t>
    </r>
    <r>
      <rPr>
        <b/>
        <u/>
        <sz val="11"/>
        <rFont val="Arial"/>
        <family val="2"/>
      </rPr>
      <t>(Festlegung 10.10.2009)</t>
    </r>
  </si>
  <si>
    <r>
      <t xml:space="preserve">Da es in letzter Zeit immer wieder zu Fragen gekommen ist, haben wir folgendes festgelegt, um in der STB-Jugend einen einheitlichen Stand zu haben: Wie bei den Altersklassen die auf Sätze spielen, darf auch bei der </t>
    </r>
    <r>
      <rPr>
        <b/>
        <sz val="11"/>
        <rFont val="Arial"/>
        <family val="2"/>
      </rPr>
      <t>U10 immer ausgewechselt</t>
    </r>
    <r>
      <rPr>
        <sz val="11"/>
        <rFont val="Arial"/>
        <family val="2"/>
      </rPr>
      <t xml:space="preserve"> werden.</t>
    </r>
  </si>
  <si>
    <r>
      <t>Schiedsrichter</t>
    </r>
    <r>
      <rPr>
        <b/>
        <u/>
        <sz val="11"/>
        <rFont val="Arial"/>
        <family val="2"/>
      </rPr>
      <t xml:space="preserve"> </t>
    </r>
    <r>
      <rPr>
        <b/>
        <u/>
        <sz val="10"/>
        <rFont val="Arial"/>
        <family val="2"/>
      </rPr>
      <t>(Festlegung 22.10.2016)</t>
    </r>
  </si>
  <si>
    <t>U10, U12, U14:</t>
  </si>
  <si>
    <t>Spieler dürfen als Schiedsrichter eingesetzt werden, jedoch muss ein Erwachsener/Trainer zur Unterstützung dabei stehen.</t>
  </si>
  <si>
    <t>U16, U18:</t>
  </si>
  <si>
    <t>Der eingesetzte Schiedsrichter muss im Besitz einer gültigen Schiedsrichterlizenz sein. Diese Lizenz muss der Spielleitung vorliegen.</t>
  </si>
  <si>
    <t xml:space="preserve">
1.  das Punktverhältnis aus den Spielen der punktgleichen Mannschaften untereinander,  
2.  die höhere Balldifferenz (Unterschied) aus den Spielen der punktgleichen Mannschaften untereinander,
3.  die höhere Zahl der erzielten Gutbälle aus den Spielen der punktgleichen Mannschaften
untereinander,
4.  die höhere Balldifferenz (Unterschied) aus allen Spielen der Spielrunde,
5.  die höhere Zahl der erzielten Gutbälle aus allen Spielen der Spielrunde,
6.  Losentscheid.
</t>
  </si>
  <si>
    <t xml:space="preserve">
1.  die höhere Satzdifferenz (Unterschied) aus den Spielen der punktgleichen Mannschaften untereinander,
2.  das höhere Zahl der gewonnenen Sätze aus den Spielen der punktgleichen Mannschaften
untereinander,
3.  die höhere Balldifferenz (Unterschied) aus den Spielen der punktgleichen Mannschaften
untereinander,
4. die höhere Zahl der erzielten Gutbälle aus den Spielen der punktgleichen Mannschaften untereinander
5.  die höhere Satzdifferenz (Unterschied) aus allen Spielen der Spielrunde,
6.  die höhere Zahl der gewonnenen Sätze aus allen Spielen der Spielrunde,
7.  die höhere Balldifferenz (Unterschied) aus allen Spielen der Spielrunde,
8. die höhere Zahl der erzielten Gutbälle aus allen Spielen der Spielrunde,
9.  Losentscheid.
</t>
  </si>
  <si>
    <t>Landesspielordnung (LSO) Faustball</t>
  </si>
  <si>
    <t>Stand: 30.05.2016</t>
  </si>
  <si>
    <t>Für den Spielbetrieb Faustball im STB gelten die Regelungen der SpOF (Spielordnung Faustball der DFBL).</t>
  </si>
  <si>
    <t>Diese LSO regelt die Abweichungen von derselben.</t>
  </si>
  <si>
    <t>Weiterhin stellt die LSO Ordnungsregelungen für das Fachgebiet Faustball im STB dar, so-weit diese als fachgebietsspezifisch seitens der zuständigen Gremien auf dem Boden der Satzung und der einschlägigen Ordnungen des STB in Kraft gesetzt sind.</t>
  </si>
  <si>
    <t>SpOF : http://www.faustball-liga.de/spielbetrieb/downloads_allgemein/</t>
  </si>
  <si>
    <t>LSO: http://www.stb.de/sportarten/sportarten/faustball/spielbetrieb/downloads.html</t>
  </si>
  <si>
    <t>Die Landesspielordnung tritt zur Feldsaison 2014 in Kraft.</t>
  </si>
  <si>
    <t>1. Änderung lt. Landesfachausschuss-Sitzung vom 30.05.2016:</t>
  </si>
  <si>
    <t>Einfügen von Pkt. 5. in die Gebührenordnung</t>
  </si>
  <si>
    <t>Diese Änderung tritt zur Hallensaison 2016/2017 in Kraft.</t>
  </si>
  <si>
    <t>1 Spieljahr (4.2 SpOF):</t>
  </si>
  <si>
    <t>a) für Feldspiele das Kalenderjahr</t>
  </si>
  <si>
    <t>b) für Hallenspiele die Zeit vom 1. Juli eines Jahres bis zum 30. Juni des Folgejahres.</t>
  </si>
  <si>
    <t>Spieljahr ist</t>
  </si>
  <si>
    <t>2 Sonderumstiegsregelung im Bereich STB (4.3.8 SpOF)):</t>
  </si>
  <si>
    <t>Eine Mannschaft ist nach Erreichen der Altersgrenze berechtigt, in eine ihrem Alter entspre-chende Altersklasse in eine gleich- oder niederrangige Liga durch Relegationsspiele zu wech-seln.</t>
  </si>
  <si>
    <t>Die wechselnde Mannschaft muss mit der letztplatzierten, nicht vom Abstieg betroffenen Mannschaft Relegationsspiele austragen.</t>
  </si>
  <si>
    <t>Steigt eine Mannschaft ab, gilt die Berechtigung zu den Relegationsspielen für die nächst nied-rigere Klasse.</t>
  </si>
  <si>
    <t>Liegen mehrere Anträge für eine Spielklasse vor, so entscheidet die höhere Leistungsklasse</t>
  </si>
  <si>
    <t>oder bei gleicher Leistungsklasse der bessere Tabellenstand nach Abschluss der Spielrunde.</t>
  </si>
  <si>
    <t>Die übrigen Umstiegsmeldungen entfallen.</t>
  </si>
  <si>
    <t>Folgende Voraussetzungen müssen erfüllt sein:</t>
  </si>
  <si>
    <t>a) Es müssen mindestens 5 in dieser Mannschaft festgespielte Spieler, die im Spieljahr</t>
  </si>
  <si>
    <t>das erforderliche Alter der neuen Altersklasse erreichen, an den Relegationsspielen</t>
  </si>
  <si>
    <t>mitspielen.</t>
  </si>
  <si>
    <t>b) Die Mannschaft muss mit der Meldung zur Spielrunde einen Antrag zum Umstieg beim Staffelleiter vorlegen. Dieser Antrag ist bindend.</t>
  </si>
  <si>
    <t>3 Gebührenordnung „Ordnungsgelder“ des Fachgebietes Faustball im STB</t>
  </si>
  <si>
    <t>(6.2.6 SpOF):</t>
  </si>
  <si>
    <t>I. Ohne Einleitung eines förmlichen Verfahrens werden für den Spielbetrieb auf</t>
  </si>
  <si>
    <t>Mitgliedsverbandsebene gegen</t>
  </si>
  <si>
    <t>durch die gem. Ordnung des Fachgebietes Faustball berechtigten Beauftragten</t>
  </si>
  <si>
    <t>(u. a. Staffelleiter) folgende Ordnungsgelder verhängt:</t>
  </si>
  <si>
    <t>Verstoß EURO</t>
  </si>
  <si>
    <t>1. Zurückziehen einer Mannschaft bis zum Anfang des Spieljahres 0,00</t>
  </si>
  <si>
    <t>2. Zurückziehen einer Mannschaft im aktiven Bereich</t>
  </si>
  <si>
    <t>a) nach Ablauf des Meldetermins 150,00</t>
  </si>
  <si>
    <t>b) vom Anfang des Spieljahres (Feld: 01. Januar, Halle: 01. Juli)</t>
  </si>
  <si>
    <t>bis zum Ablauf des Meldetermins (Feld: 01. März, Halle: 01. September) 50,00</t>
  </si>
  <si>
    <t>3. Zurückziehen einer gemeldeten Mannschaft im Jugend- und Seniorenbereich</t>
  </si>
  <si>
    <t>Nach Ablauf des Meldetermins (Feld: 1.März.; Halle: 15.September) 50,00</t>
  </si>
  <si>
    <t>4. Nichtantreten einer Mannschaft zu Punktspielen neben Spielverlust,</t>
  </si>
  <si>
    <t>je Spieltag 25,00</t>
  </si>
  <si>
    <t>5. Nichtvorlage eines Startpasses je Spieler/in und Spieltag 5,00</t>
  </si>
  <si>
    <t>6. Unvorschriftsmäßiger und verspäteter Bau der Spielanlage 10,00</t>
  </si>
  <si>
    <t>7. Spielen ohne Spielberechtigung, je Spieler/in und Spieltag neben</t>
  </si>
  <si>
    <t>Spielverlust 25,00</t>
  </si>
  <si>
    <t>8. Spielen in nicht einheitlicher Spielkleidung, je Spieltag 10,00</t>
  </si>
  <si>
    <t>9. Nichtantreten von eingeteilten Schieds- oder Linienrichtern</t>
  </si>
  <si>
    <t>bzw. Einsatz nicht qualifizierter Schiedsrichter, je Spieltag 10,00</t>
  </si>
  <si>
    <t>10. Ungebührliches Verhalten eines Spielers, Trainers oder einer Betreuungsperson</t>
  </si>
  <si>
    <t>Gelbe Karte 25,00</t>
  </si>
  <si>
    <t>Gelb-Rote Karte 25,00</t>
  </si>
  <si>
    <t>Rote Karte 50,00</t>
  </si>
  <si>
    <t>11. Verspätete oder unterlassene Benachrichtigung der Staffelleitung oder</t>
  </si>
  <si>
    <t>beteiligter Mannschaften bei Ausfall oder Verlegung von Spielen 25,00</t>
  </si>
  <si>
    <t>12. Verspätete oder unterlassene Übermittlung der Spielformulare an die Staffel-</t>
  </si>
  <si>
    <t>Leitung (Poststempel spätestens des dem Spieltag folgenden Werktages) 10,00</t>
  </si>
  <si>
    <t>13. Verspätete oder unterlassene Übermittlung der Spielergebnisse an die in den</t>
  </si>
  <si>
    <t>Wettkampfbestimmungen angegebenen Stellen durch den Ausrichter 10,00</t>
  </si>
  <si>
    <t>14. Nichteinhaltung von Fristen und Anweisungen der ausschreibenden Stelle 10,00</t>
  </si>
  <si>
    <t>15. Nichtteilnahme an Staffeltagen 25,00</t>
  </si>
  <si>
    <t>16. Antreten als Schiedsrichter in nicht ordnungsgemäßer Kleidung 10,00</t>
  </si>
  <si>
    <t>(reguläre Schiedsrichterkleidung oder Schiedsrichterleibchen)</t>
  </si>
  <si>
    <t>17. Die Einspruchsgebühr beträgt 50,00</t>
  </si>
  <si>
    <t>18. Die Mahngebühr beträgt 10,00</t>
  </si>
  <si>
    <t>II. Die Maßnahmen sind dem Betroffenen formlos durch Brief mit Begründung und Rechtsmit-</t>
  </si>
  <si>
    <t>telbelehrung mitzuteilen (Einspruchsfrist innerhalb 10 Tagen nach Zugang der Straffestset-zung).</t>
  </si>
  <si>
    <t>III. Die Ordnungsgelder verdoppeln sich bei einem gleichartigen Verstoß innerhalb des Spieljah-res.</t>
  </si>
  <si>
    <t>IV. Die Ordnungsgelder werden via Einzugsermächtigung vom STB direkt beim Verein abge-bucht.</t>
  </si>
  <si>
    <t>V. Vereine, die ihren finanziellen Verpflichtungen (z.B. Meldegelder, Ordnungsgelder)</t>
  </si>
  <si>
    <t>nicht nachkommen, werden mit allen Mannschaften vom Spielbetrieb ausgeschlossen.</t>
  </si>
  <si>
    <t>4 Durchführungsbestimmungen für die Jugendförderabgabe</t>
  </si>
  <si>
    <t>(laut Beschluss der Landesfachtagung vom 17./18.10.87 in Nellingen und</t>
  </si>
  <si>
    <t>27./28.10.01 in Stuttgart)</t>
  </si>
  <si>
    <t>1. Die Jugendförderabgabe beträgt für aktive Mannschaften € 75,00 und für Senio-renmannschaften € 50,00.</t>
  </si>
  <si>
    <t>Sie ist je Verein pro Spielrunde für maximal eine Mannschaft zu entrichten. Es gilt der jeweils höhere Betrag.</t>
  </si>
  <si>
    <t>Die Jugendförderabgabe wird ab der Feldrunde 1990 für aktive Mannschaften und ab der Feldrunde 2002 für Seniorenmannschaften erhoben.</t>
  </si>
  <si>
    <t>2. Die Jugendförderabgabe ist von den Vereinen zu entrichten, die in der Männer- oder Frauenklasse auf Landesebene spielen und keine Jugendmannschaft im Spielbetrieb haben.</t>
  </si>
  <si>
    <t>3. Die Bestätigung für Jugendarbeit wird gegeben ist, sofern eine Mannschaft des Vereins bei allen Spieltagen einer Spielrunde im STB anwesend war.</t>
  </si>
  <si>
    <t>Somit gelten Turngaurunden bzw. Turngaumeisterschaften nicht mehr als aus-reichend.</t>
  </si>
  <si>
    <t>4. Die Jugendförderabgabe wird ausschließlich für die Jugendarbeit verwendet. Über die Verwendung entscheidet der Landesfachausschuss.</t>
  </si>
  <si>
    <t>5. Für die Jugendförderabgabe wird ein gesondertes Konto geführt.</t>
  </si>
  <si>
    <t>6. Die Überwachung der Jugendförderabgabe obliegt dem Fachgebietsvorsitzen-den. Die Abwicklung nimmt der Referatsleiter 10, Finanzen und Controlling, vor</t>
  </si>
  <si>
    <t>7. Die auf STB-Ebene spielenden Mannschaften der Männer- und Frauenklassen sowie die teilnehmenden Jugendmannschaften werden dem Referat 10 über die Kontrollstelle (in der Regel der WOJ) vom WOA bzw. WOJ gemeldet.</t>
  </si>
  <si>
    <t>8. Die Kontrollstelle stellt fest, welcher Verein mit einer Jugendförderabgabe zu be-legen ist und erlässt die Abgabeverfügung. Der Verein wird über den Einzug der Jugendförderabgabe informiert.</t>
  </si>
  <si>
    <t>9. Die Führung des Treuhand-Sonderkontos obliegt dem Fachgebietsvorsitzenden. Dieser beteiligt dabei den Referatsleiter 10.</t>
  </si>
  <si>
    <t>10. Vereine, die die Jugendförderabgabe nicht entrichten, werden mit allen Mann-schaften vom Spielbetrieb ausgeschlossen.</t>
  </si>
  <si>
    <t>5 Wettkampfregeln Jugendfaustball im STB</t>
  </si>
  <si>
    <t>• In den Jugendklassen der U18-, U16- und U14-Jugend wird auf Sätze bis 11 ge-spielt. Es wird auf zwei Bälle Differenz gespielt. Jeder Satz endet spätestens bei 15 Gutbällen (ggf. 15:14)</t>
  </si>
  <si>
    <t>• Je nach Anzahl der Spiele bleibt es dem Staffelleiter überlassen, Zeitsätze einzu-führen.</t>
  </si>
  <si>
    <t>• Die U10- und U12-Jugend bleibt von dieser Regelung ausgenommen und spielt weiterhin auf Zeit.</t>
  </si>
  <si>
    <t>• Spieltage „Jeder gegen jeden“ wird - auch wenn diese Spiele auf mehrere Spiel-tage verteilt sind - auf zwei Sätze gespielt. Damit ist auch ein 1:1 möglich.</t>
  </si>
  <si>
    <t>• Bei Spieltagen, bei denen nach WM-System (zwei Dreiergruppen) gespielt wird, wird bereits in der Vorrunde auf zwei Gewinnsätze gespielt.</t>
  </si>
  <si>
    <t>• Bei Spieltagen mit anderen Spielmodi, bleibt es dem jeweiligen Staffelleiter über-lassen, im Vorfeld einen Modus festzulegen.</t>
  </si>
  <si>
    <t>Mannschaft A (im Spielberichtsbogen) hat stets Anspiel und Mannschaft B hat Seiten-wahl. Dies gilt vor dem ersten Satz und vor einem möglichen dritten Satz. Somit entfällt die Wahl vor dem Spiel. Im dritten Satz wechseln nach dem sechsten Gutball einer Mannschaft die Seiten und der Ball.</t>
  </si>
  <si>
    <t>Die Regelung des Anspiels und der Seitenwahl gilt auch für die U12- und U10-Jugend.</t>
  </si>
  <si>
    <t>U10 bis U12: Auswechseln ist nach jedem Punkt möglich, nicht nur nach einem Fehler oder einer Spielunterbrechung. Die Auszeit entfällt im Jugendbereich.</t>
  </si>
  <si>
    <t>ab U14: Auswechseln nur bei eigenem Aufschlag oder bei Spielunterbrechung durch den Schiedsrichter. Eine Auszeit kann pro Satz und je Mannschaft genommen werden.</t>
  </si>
  <si>
    <t>Pro Spiel dürfen maximal acht SpielerInnen eingesetzt werden. Pro Spieltag maximal zehn pro Mannschaft.</t>
  </si>
  <si>
    <t>Zur Förderung des Mädchenfaustballs ist auch folgende Regelung gültig: Wenn der Verein in derselben oder benachbarten Altersklasse keine Mädchenmannschaft hat, dürfen maximal zwei Mädchen zeitgleich bei den Jungs mitspielen. Wer bei einer Würt-tembergischen Meisterschaft ein Mädchen einsetzt, kann zwar Meister werden, verliert aber die Berechtigung der Teilnahme an den Süddeutschen Meisterschaften (SDM).</t>
  </si>
  <si>
    <t>Bei der U18 -Jugend männlich sind keine Spielerinnen zugelassen.</t>
  </si>
  <si>
    <t>6 Erläuterungen</t>
  </si>
  <si>
    <t>zu den Wettkampfregeln – insbesondere der STB-Faustballjugend – stellt der FGA ständig aktualisiert auf die homepage des STB.</t>
  </si>
  <si>
    <t>- Spieljahr ist</t>
  </si>
  <si>
    <t>- Ablauf Meldetermin: Die jeweils gültigen Termine werden vom FGA festgelegt und online (homepage STB) sowie im Staffelleiterleitfaden veröffentlicht.</t>
  </si>
  <si>
    <t>- Vereine</t>
  </si>
  <si>
    <t>- Mannschaften</t>
  </si>
  <si>
    <t>- Spieler/innen</t>
  </si>
  <si>
    <t>- Betreuungspersonen</t>
  </si>
  <si>
    <t>- Schiedsrichter/innen</t>
  </si>
  <si>
    <t>- Linienrichter/innen</t>
  </si>
  <si>
    <t>+ zusätzliche Zahlung des Meldegeldes</t>
  </si>
  <si>
    <t>- Die Kontrolle der Kasse erfolgt durch einen Kassenprüfer.</t>
  </si>
  <si>
    <t>- Der Landesfachtagung wird der Kassenbericht vorgelegt.</t>
  </si>
  <si>
    <t>- Satzspiel</t>
  </si>
  <si>
    <t>- Ball- und Seitenwahl</t>
  </si>
  <si>
    <t>- Auswechslungen und Auszeit</t>
  </si>
  <si>
    <t>- Mädchen bei Jungs</t>
  </si>
  <si>
    <t>Karl Katz - 07031-673500</t>
  </si>
  <si>
    <t>Sätze</t>
  </si>
  <si>
    <t>Ausschreibung Faustball U14 männlich Hallenrunde 2017/2018</t>
  </si>
  <si>
    <t>Stichtag U14: 1.7.2003</t>
  </si>
  <si>
    <t>TV Unterhaugstett 1</t>
  </si>
  <si>
    <t>TV Unterhaugstett 2</t>
  </si>
  <si>
    <t>VfB Stuttgart</t>
  </si>
  <si>
    <t>NLV (Degerloch)</t>
  </si>
  <si>
    <t>Die Plätze 5 bis 6 der Vorrunde spielen um die Bezirksmeisterschaft (BZM)</t>
  </si>
  <si>
    <t>Die Plätze 1 bis 2 der Vorrunde qualifizieren sich für die Zwischenrunde (ZR)</t>
  </si>
  <si>
    <t>Die Plätze 3 bis 4 der Vorrunde qualifizieren sich für die Hoffnungsrunde (HR)</t>
  </si>
  <si>
    <t>HR</t>
  </si>
  <si>
    <t>Die Plätze 1 bis 4 der Hoffnungsrunde qualifizieren sich für die Zwischenrunde (ZR)</t>
  </si>
  <si>
    <t>Die Plätze 1 bis 3 der Zwischenrunde qualifizieren sich für die WM</t>
  </si>
  <si>
    <t>Die Plätze 4 bis 5 der Zwischenrundequalifizieren sich für die LLM</t>
  </si>
  <si>
    <t>Malmsheim, Gärtringen, ?</t>
  </si>
  <si>
    <t>Malmsheim, Stammheim, ?</t>
  </si>
  <si>
    <t>Die Plätze 5 bis 6 der Hoffnungsrunde qualifizieren sich für die Landesliga Meisterschaft (LLM)</t>
  </si>
  <si>
    <t>17./18. Februar 2018</t>
  </si>
  <si>
    <t>17./18. März 2018</t>
  </si>
  <si>
    <t>Ohligser TV</t>
  </si>
  <si>
    <t xml:space="preserve">Für die Hallenrunde haben 17 Mannschaften gemeldet.
Gespielt wird eine doppelte Vorrunde (VR).
2 Sätze bis 11 (höchstens 15:14) - auch 1:1 möglich.
Die Plätze 1 bis 2 der Vorrunde qualifizieren sich für die Zwischenrunde (ZR).
Die Plätze 3 bis 4 der Vorrunde qualifizieren sich für die Hoffnungsrunde (HR).
Die Plätze 5 bis 6 der Vorrunde spielen um die Bezirksmeisterschaft (BZM).
Die Plätze 1 bis 4 der Hoffnungsrunde spielen die Zwischenrunde (ZR).
Die Plätze 5 bis 6 der Hoffnungsrunde spielen die Landesliga Meisterschaft (LLM).
Die Plätze 1 bis 3 der Zwischenrunde spielen um die Württembergische Meisterschaft (WM).
Die Plätze 4 bis 5 der Zwischenrunde spielen um die Landesliga Meisterschaft (LLM)
</t>
  </si>
  <si>
    <t>SV Amstetten (AK)</t>
  </si>
  <si>
    <t>Süddeutsche Meisterschaft:  am 17./18. Februar 2018 in Bad Liebenzell</t>
  </si>
  <si>
    <t>Deutsche Meisterschaft:         am 17./18. März 2018 in Ohligs</t>
  </si>
  <si>
    <t>Jonas Kruschel - 0177-3184833</t>
  </si>
  <si>
    <t>Anton-Georg Schierle  -07174-6301</t>
  </si>
  <si>
    <t>Reinhard Nacke - 0711-8261706</t>
  </si>
  <si>
    <t>Markus Löwe -07031-6651287</t>
  </si>
  <si>
    <t>Yvonne Bier - 0162-4931377</t>
  </si>
  <si>
    <t>2. HR</t>
  </si>
  <si>
    <t>3. HR</t>
  </si>
  <si>
    <t>1. HR</t>
  </si>
  <si>
    <t>4. HR</t>
  </si>
  <si>
    <t>1. ZR 1</t>
  </si>
  <si>
    <t>2. ZR 2</t>
  </si>
  <si>
    <t>3. ZR 1</t>
  </si>
  <si>
    <t>4. ZR 1</t>
  </si>
  <si>
    <t>5. ZR 2</t>
  </si>
  <si>
    <t>5. HR</t>
  </si>
  <si>
    <t>5. ZR 1</t>
  </si>
  <si>
    <t>4. ZR 2</t>
  </si>
  <si>
    <t>6. HR</t>
  </si>
  <si>
    <t>1. ZR 2</t>
  </si>
  <si>
    <t>2. ZR 1</t>
  </si>
  <si>
    <t>3. ZR 2</t>
  </si>
  <si>
    <t>Landesliga-Meisterschaft</t>
  </si>
  <si>
    <t>Spielbericht</t>
  </si>
  <si>
    <t>für Spiele nach Sätzen</t>
  </si>
  <si>
    <t>Spielklasse:</t>
  </si>
  <si>
    <t>Schiri / Verein</t>
  </si>
  <si>
    <t>Uhr</t>
  </si>
  <si>
    <t>Spielende:</t>
  </si>
  <si>
    <t>Anschreiber:</t>
  </si>
  <si>
    <t>Durchgang:</t>
  </si>
  <si>
    <t>Linienrichter:</t>
  </si>
  <si>
    <t>Spielnummer:</t>
  </si>
  <si>
    <t>Mannschaft A:</t>
  </si>
  <si>
    <t>Ver-
warnung</t>
  </si>
  <si>
    <t>Zeit-
strafe</t>
  </si>
  <si>
    <t>Mannschaft B:</t>
  </si>
  <si>
    <t>Nr.</t>
  </si>
  <si>
    <t>Mf</t>
  </si>
  <si>
    <t>Ein-
satz</t>
  </si>
  <si>
    <t>Name, Vorname</t>
  </si>
  <si>
    <t>Trainer:</t>
  </si>
  <si>
    <t>Betreuer:</t>
  </si>
  <si>
    <t>Vor Beginn des Spiels Auslosung vornehmen.</t>
  </si>
  <si>
    <t>Ballwahl/Anspiel:</t>
  </si>
  <si>
    <t>1.
Satz</t>
  </si>
  <si>
    <t>Auszeit</t>
  </si>
  <si>
    <t>2.
Satz</t>
  </si>
  <si>
    <t>3.
Satz</t>
  </si>
  <si>
    <r>
      <t>Auszeit: 30 sec. Je Satz / je Mannschaft  -   in der Ergebniszeile durch</t>
    </r>
    <r>
      <rPr>
        <b/>
        <sz val="14"/>
        <rFont val="Arial"/>
        <family val="2"/>
      </rPr>
      <t xml:space="preserve"> </t>
    </r>
    <r>
      <rPr>
        <sz val="10"/>
        <rFont val="Arial"/>
        <family val="2"/>
      </rPr>
      <t>einen senkrechten Strich</t>
    </r>
    <r>
      <rPr>
        <b/>
        <sz val="14"/>
        <rFont val="Arial"/>
        <family val="2"/>
      </rPr>
      <t xml:space="preserve"> |</t>
    </r>
    <r>
      <rPr>
        <sz val="10"/>
        <rFont val="Arial"/>
        <family val="2"/>
      </rPr>
      <t xml:space="preserve"> kennzeichnen</t>
    </r>
  </si>
  <si>
    <t xml:space="preserve">Ergebnis (A:B) </t>
  </si>
  <si>
    <t>4. Satz</t>
  </si>
  <si>
    <t>Gesamt-Bälle</t>
  </si>
  <si>
    <t>Satzendstand</t>
  </si>
  <si>
    <t>Sieger:</t>
  </si>
  <si>
    <t>Für die Richtigkeit der Eintragungen</t>
  </si>
  <si>
    <t>Schiedsrichter:</t>
  </si>
  <si>
    <t>Mannschaftsführer (Mf) A:</t>
  </si>
  <si>
    <t>Mannschaftsführer (Mf) B:</t>
  </si>
  <si>
    <t>Bericht auf der Rückseite abgeben</t>
  </si>
  <si>
    <t>Einspruch:</t>
  </si>
  <si>
    <t>Feldverweis:</t>
  </si>
  <si>
    <t>Verletzung:</t>
  </si>
  <si>
    <t>Sonstiges:</t>
  </si>
  <si>
    <t xml:space="preserve">Halle: 15.04         </t>
  </si>
  <si>
    <t>Mitteilungen und Anregungen an den Landesjugend-Fachwart bitte rückseitig !</t>
  </si>
  <si>
    <t>spätester Annahmeschluß:</t>
  </si>
  <si>
    <t>!!!  Nach Beendigung der Spielrunde an oben angegebene Adresse gesammelt pro Verein zurücksenden  !!! Nicht vom Ausrichter des letzten Spieltages !!!</t>
  </si>
  <si>
    <t>km:</t>
  </si>
  <si>
    <t>Ort:</t>
  </si>
  <si>
    <t>Entfernungskilometer zum Spielort   (einfach):</t>
  </si>
  <si>
    <t>Schulmeisterschaft</t>
  </si>
  <si>
    <t>Km:</t>
  </si>
  <si>
    <t>Passkontrolle durchgeführt !!!!</t>
  </si>
  <si>
    <t>Unterschrift des Spielleiters:</t>
  </si>
  <si>
    <t>Deutsche Meistersch.</t>
  </si>
  <si>
    <t>Eintragungen in die Schiri-Nachweise sind vom Spielleiter zu machen !!!!</t>
  </si>
  <si>
    <t>eingesetzte Schiedsrichter mit Paßnummer:</t>
  </si>
  <si>
    <t>10.</t>
  </si>
  <si>
    <t>Südd. Meisterschaften</t>
  </si>
  <si>
    <t>9.</t>
  </si>
  <si>
    <t>Kontonummer:</t>
  </si>
  <si>
    <t>8.</t>
  </si>
  <si>
    <t>Bankleitzahl:</t>
  </si>
  <si>
    <t>7.</t>
  </si>
  <si>
    <t>Bank:</t>
  </si>
  <si>
    <t xml:space="preserve">Kontoinhaber: </t>
  </si>
  <si>
    <t>Anschrift:</t>
  </si>
  <si>
    <t xml:space="preserve"> nichts eintragen</t>
  </si>
  <si>
    <t xml:space="preserve">zum Vorjahr, bitte </t>
  </si>
  <si>
    <t>Wenn keine Änderung</t>
  </si>
  <si>
    <t>abgabe</t>
  </si>
  <si>
    <t>am:</t>
  </si>
  <si>
    <t>Name&amp;Datum</t>
  </si>
  <si>
    <t>Datum Unterschrift</t>
  </si>
  <si>
    <t>Jugendförder-</t>
  </si>
  <si>
    <t>eingetragen</t>
  </si>
  <si>
    <t>Karte</t>
  </si>
  <si>
    <t>Paß-Nr.</t>
  </si>
  <si>
    <t>Geb.-Datum</t>
  </si>
  <si>
    <t xml:space="preserve">          NAME,  Vorname</t>
  </si>
  <si>
    <t>Angaben für</t>
  </si>
  <si>
    <t>5. Spieltag</t>
  </si>
  <si>
    <t>4. Spieltag</t>
  </si>
  <si>
    <t>3. Spieltag</t>
  </si>
  <si>
    <t>2. Spieltag</t>
  </si>
  <si>
    <t>1. Spieltag</t>
  </si>
  <si>
    <t>Festspielvermerk</t>
  </si>
  <si>
    <t xml:space="preserve">3. Gelbe </t>
  </si>
  <si>
    <t xml:space="preserve">2. Gelbe </t>
  </si>
  <si>
    <t xml:space="preserve">1. Gelbe </t>
  </si>
  <si>
    <t>2017/18</t>
  </si>
  <si>
    <t>Halle:</t>
  </si>
  <si>
    <t>Tel.: 07034-23624</t>
  </si>
  <si>
    <t>U14 m</t>
  </si>
  <si>
    <t>71116 Gärtringen</t>
  </si>
  <si>
    <t xml:space="preserve">Olaf Niemann </t>
  </si>
  <si>
    <t>Verein:</t>
  </si>
  <si>
    <t>S  P  I  E  L  E  R  E  I  N  S  A  T  Z  F  O  R  M  U  L  A  R       J U G E N D</t>
  </si>
  <si>
    <t>SCHWÄBISCHER TURNERBUND</t>
  </si>
  <si>
    <t>U14 m Hallenrunde 2017/18</t>
  </si>
  <si>
    <t>SNR</t>
  </si>
  <si>
    <t>DG</t>
  </si>
  <si>
    <t>Stadthalle  Wilhelmshöhe, Ausrichter Dennach</t>
  </si>
  <si>
    <t xml:space="preserve">Renningen </t>
  </si>
  <si>
    <t>Stadionsporthalle am Rankbach -Ausr. Malmsheim</t>
  </si>
  <si>
    <t>S-Stammheim</t>
  </si>
  <si>
    <t>Neue Sporthalle Münchinger Strasse</t>
  </si>
  <si>
    <t>S-Degerloch</t>
  </si>
  <si>
    <t>Sporthalle Albstr. 80F</t>
  </si>
  <si>
    <t xml:space="preserve">Grafenau </t>
  </si>
  <si>
    <t>Wiesengrundhalle  Döffinger Straße 1</t>
  </si>
  <si>
    <r>
      <t xml:space="preserve">Vaihingen/Enz, </t>
    </r>
    <r>
      <rPr>
        <b/>
        <sz val="10"/>
        <rFont val="Arial"/>
        <family val="2"/>
      </rPr>
      <t>Waldrennach</t>
    </r>
    <r>
      <rPr>
        <sz val="10"/>
        <rFont val="Arial"/>
        <family val="2"/>
      </rPr>
      <t>, ?</t>
    </r>
  </si>
  <si>
    <t>TSV Dennach</t>
  </si>
  <si>
    <t>Sporthalle am Schäle (Wasseralfingen) - Hofwiesenstraße 55, 73433 Aalen</t>
  </si>
  <si>
    <t xml:space="preserve"> Aurainhalle  Lonetalstr. 19</t>
  </si>
  <si>
    <t>Landesligameister</t>
  </si>
  <si>
    <t>Zwischentabelle</t>
  </si>
  <si>
    <t>alt</t>
  </si>
  <si>
    <t>Punkte 1. Spiel</t>
  </si>
  <si>
    <t>Punkte 2. Spiel</t>
  </si>
  <si>
    <t>Gesamtpunkte</t>
  </si>
  <si>
    <t>Gesamtverhältnis</t>
  </si>
  <si>
    <t>Platzierung Punkte</t>
  </si>
  <si>
    <t>Platzierung Verhältnis</t>
  </si>
  <si>
    <t>Diekter Vergleich</t>
  </si>
  <si>
    <t>Platzierung DV</t>
  </si>
  <si>
    <t>Vorrunde Platz</t>
  </si>
  <si>
    <t>Platzierung DV Gesamt</t>
  </si>
  <si>
    <t>Württembergischer Meister</t>
  </si>
  <si>
    <t>SV Amstetten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</si>
</sst>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h:mm"/>
    <numFmt numFmtId="165" formatCode="dd/mm/yy;@"/>
    <numFmt numFmtId="166" formatCode="hh:mm&quot; Uhr&quot;"/>
    <numFmt numFmtId="167" formatCode="[$-407]d/\ mmmm\ yyyy;@"/>
    <numFmt numFmtId="168" formatCode="hh:mm\ &quot; Uhr&quot;"/>
    <numFmt numFmtId="169" formatCode="h:mm;@"/>
  </numFmts>
  <fonts count="78">
    <font>
      <sz val="10"/>
      <name val="Arial"/>
    </font>
    <font>
      <sz val="10"/>
      <name val="Arial"/>
      <family val="2"/>
    </font>
    <font>
      <b/>
      <sz val="10"/>
      <name val="Arial"/>
      <family val="2"/>
    </font>
    <font>
      <sz val="10"/>
      <name val="Arial"/>
      <family val="2"/>
    </font>
    <font>
      <b/>
      <sz val="10"/>
      <color indexed="10"/>
      <name val="Arial"/>
      <family val="2"/>
    </font>
    <font>
      <b/>
      <sz val="10"/>
      <name val="Arial"/>
      <family val="2"/>
    </font>
    <font>
      <b/>
      <sz val="12"/>
      <name val="Arial"/>
      <family val="2"/>
    </font>
    <font>
      <sz val="8"/>
      <name val="Arial"/>
      <family val="2"/>
    </font>
    <font>
      <b/>
      <sz val="12"/>
      <name val="Times New Roman"/>
      <family val="1"/>
    </font>
    <font>
      <sz val="12"/>
      <name val="Times New Roman"/>
      <family val="1"/>
    </font>
    <font>
      <sz val="10"/>
      <color indexed="10"/>
      <name val="Arial"/>
      <family val="2"/>
    </font>
    <font>
      <b/>
      <sz val="10"/>
      <color indexed="8"/>
      <name val="Arial"/>
      <family val="2"/>
    </font>
    <font>
      <sz val="10"/>
      <color indexed="8"/>
      <name val="Arial"/>
      <family val="2"/>
    </font>
    <font>
      <b/>
      <sz val="9.5"/>
      <name val="Arial"/>
      <family val="2"/>
    </font>
    <font>
      <sz val="9.5"/>
      <name val="Arial"/>
      <family val="2"/>
    </font>
    <font>
      <sz val="12"/>
      <name val="Arial Narrow"/>
      <family val="2"/>
    </font>
    <font>
      <u/>
      <sz val="9.5"/>
      <name val="Arial"/>
      <family val="2"/>
    </font>
    <font>
      <i/>
      <sz val="9.5"/>
      <name val="Arial"/>
      <family val="2"/>
    </font>
    <font>
      <sz val="14"/>
      <name val="Arial"/>
      <family val="2"/>
    </font>
    <font>
      <b/>
      <sz val="14"/>
      <name val="Arial"/>
      <family val="2"/>
    </font>
    <font>
      <b/>
      <u/>
      <sz val="9.5"/>
      <name val="Arial"/>
      <family val="2"/>
    </font>
    <font>
      <sz val="9.5"/>
      <name val="Times New Roman"/>
      <family val="1"/>
    </font>
    <font>
      <b/>
      <sz val="14"/>
      <name val="Times New Roman"/>
      <family val="1"/>
    </font>
    <font>
      <b/>
      <sz val="14"/>
      <name val="Arial"/>
      <family val="2"/>
    </font>
    <font>
      <u/>
      <sz val="10"/>
      <color indexed="12"/>
      <name val="Arial"/>
      <family val="2"/>
    </font>
    <font>
      <sz val="12"/>
      <name val="Arial"/>
      <family val="2"/>
    </font>
    <font>
      <sz val="10"/>
      <name val="Arial"/>
      <family val="2"/>
    </font>
    <font>
      <b/>
      <sz val="10"/>
      <name val="Arial"/>
      <family val="2"/>
    </font>
    <font>
      <sz val="22"/>
      <name val="Arial"/>
      <family val="2"/>
    </font>
    <font>
      <b/>
      <sz val="22"/>
      <name val="Arial"/>
      <family val="2"/>
    </font>
    <font>
      <b/>
      <sz val="9"/>
      <name val="Arial"/>
      <family val="2"/>
    </font>
    <font>
      <sz val="8"/>
      <name val="Arial"/>
      <family val="2"/>
    </font>
    <font>
      <sz val="9"/>
      <name val="Arial"/>
      <family val="2"/>
    </font>
    <font>
      <i/>
      <sz val="12"/>
      <name val="Arial"/>
      <family val="2"/>
    </font>
    <font>
      <b/>
      <sz val="10"/>
      <name val="Arial"/>
      <family val="2"/>
    </font>
    <font>
      <sz val="10"/>
      <name val="Arial"/>
      <family val="2"/>
    </font>
    <font>
      <b/>
      <sz val="16"/>
      <name val="Arial"/>
      <family val="2"/>
    </font>
    <font>
      <sz val="9"/>
      <color indexed="10"/>
      <name val="Arial"/>
      <family val="2"/>
    </font>
    <font>
      <b/>
      <sz val="9"/>
      <name val="Times New Roman"/>
      <family val="1"/>
    </font>
    <font>
      <sz val="9"/>
      <name val="Times New Roman"/>
      <family val="1"/>
    </font>
    <font>
      <b/>
      <sz val="11"/>
      <name val="Arial"/>
      <family val="2"/>
    </font>
    <font>
      <i/>
      <sz val="10"/>
      <name val="Arial"/>
      <family val="2"/>
    </font>
    <font>
      <b/>
      <i/>
      <sz val="10"/>
      <name val="Arial"/>
      <family val="2"/>
    </font>
    <font>
      <b/>
      <sz val="10"/>
      <color rgb="FFFF0000"/>
      <name val="Arial"/>
      <family val="2"/>
    </font>
    <font>
      <b/>
      <u/>
      <sz val="12"/>
      <color rgb="FFFF0000"/>
      <name val="Arial"/>
      <family val="2"/>
    </font>
    <font>
      <b/>
      <sz val="10"/>
      <color rgb="FF00B0F0"/>
      <name val="Arial"/>
      <family val="2"/>
    </font>
    <font>
      <sz val="10"/>
      <color rgb="FF00B0F0"/>
      <name val="Arial"/>
      <family val="2"/>
    </font>
    <font>
      <sz val="10"/>
      <color rgb="FFFF0000"/>
      <name val="Arial"/>
      <family val="2"/>
    </font>
    <font>
      <b/>
      <sz val="10"/>
      <color theme="6" tint="-0.499984740745262"/>
      <name val="Arial"/>
      <family val="2"/>
    </font>
    <font>
      <b/>
      <u/>
      <sz val="14"/>
      <color rgb="FFFF0000"/>
      <name val="Arial"/>
      <family val="2"/>
    </font>
    <font>
      <sz val="11"/>
      <name val="Arial"/>
      <family val="2"/>
    </font>
    <font>
      <b/>
      <u/>
      <sz val="11"/>
      <name val="Arial"/>
      <family val="2"/>
    </font>
    <font>
      <b/>
      <u/>
      <sz val="12"/>
      <name val="Arial"/>
      <family val="2"/>
    </font>
    <font>
      <b/>
      <u/>
      <sz val="14"/>
      <name val="Arial"/>
      <family val="2"/>
    </font>
    <font>
      <b/>
      <sz val="11"/>
      <color rgb="FFFF0000"/>
      <name val="Arial"/>
      <family val="2"/>
    </font>
    <font>
      <b/>
      <u/>
      <sz val="10"/>
      <name val="Arial"/>
      <family val="2"/>
    </font>
    <font>
      <sz val="11"/>
      <color rgb="FFFF0000"/>
      <name val="Arial"/>
      <family val="2"/>
    </font>
    <font>
      <b/>
      <sz val="18"/>
      <name val="Arial"/>
      <family val="2"/>
    </font>
    <font>
      <sz val="6"/>
      <name val="Arial"/>
      <family val="2"/>
    </font>
    <font>
      <b/>
      <i/>
      <sz val="14"/>
      <name val="Arial"/>
      <family val="2"/>
    </font>
    <font>
      <b/>
      <sz val="16"/>
      <name val="DortmundDB"/>
    </font>
    <font>
      <b/>
      <sz val="18"/>
      <name val="Bickley Script"/>
      <family val="4"/>
    </font>
    <font>
      <sz val="10"/>
      <name val="Andy"/>
      <family val="4"/>
    </font>
    <font>
      <b/>
      <sz val="16"/>
      <name val="Brush Script MT"/>
      <family val="4"/>
    </font>
    <font>
      <b/>
      <i/>
      <sz val="10"/>
      <name val="MS Sans Serif"/>
      <family val="2"/>
    </font>
    <font>
      <i/>
      <sz val="10"/>
      <name val="MS Sans Serif"/>
      <family val="2"/>
    </font>
    <font>
      <u/>
      <sz val="10"/>
      <name val="MS Sans Serif"/>
      <family val="2"/>
    </font>
    <font>
      <u/>
      <sz val="8.5"/>
      <name val="MS Sans Serif"/>
      <family val="2"/>
    </font>
    <font>
      <b/>
      <sz val="8.5"/>
      <color indexed="10"/>
      <name val="MS Sans Serif"/>
      <family val="2"/>
    </font>
    <font>
      <b/>
      <u/>
      <sz val="10"/>
      <name val="MS Sans Serif"/>
      <family val="2"/>
    </font>
    <font>
      <sz val="8"/>
      <name val="MS Sans Serif"/>
      <family val="2"/>
    </font>
    <font>
      <sz val="7"/>
      <name val="Arial"/>
      <family val="2"/>
    </font>
    <font>
      <sz val="8.5"/>
      <name val="Arial"/>
      <family val="2"/>
    </font>
    <font>
      <b/>
      <sz val="8.5"/>
      <name val="MS Sans Serif"/>
      <family val="2"/>
    </font>
    <font>
      <b/>
      <sz val="10"/>
      <name val="MS Sans Serif"/>
      <family val="2"/>
    </font>
    <font>
      <sz val="8.5"/>
      <name val="MS Sans Serif"/>
      <family val="2"/>
    </font>
    <font>
      <b/>
      <i/>
      <u/>
      <sz val="10"/>
      <name val="MS Sans Serif"/>
      <family val="2"/>
    </font>
    <font>
      <sz val="10"/>
      <color theme="0"/>
      <name val="Arial"/>
      <family val="2"/>
    </font>
  </fonts>
  <fills count="11">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rgb="FF00B0F0"/>
        <bgColor indexed="64"/>
      </patternFill>
    </fill>
    <fill>
      <patternFill patternType="solid">
        <fgColor indexed="9"/>
        <bgColor indexed="26"/>
      </patternFill>
    </fill>
    <fill>
      <patternFill patternType="solid">
        <fgColor indexed="55"/>
        <bgColor indexed="23"/>
      </patternFill>
    </fill>
    <fill>
      <patternFill patternType="solid">
        <fgColor indexed="13"/>
        <bgColor indexed="34"/>
      </patternFill>
    </fill>
    <fill>
      <patternFill patternType="solid">
        <fgColor theme="6" tint="0.39997558519241921"/>
        <bgColor indexed="64"/>
      </patternFill>
    </fill>
    <fill>
      <patternFill patternType="solid">
        <fgColor rgb="FFFF0000"/>
        <bgColor indexed="64"/>
      </patternFill>
    </fill>
  </fills>
  <borders count="1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ck">
        <color indexed="8"/>
      </bottom>
      <diagonal/>
    </border>
    <border>
      <left/>
      <right/>
      <top/>
      <bottom style="thick">
        <color indexed="8"/>
      </bottom>
      <diagonal/>
    </border>
    <border>
      <left/>
      <right style="thin">
        <color indexed="64"/>
      </right>
      <top/>
      <bottom style="thick">
        <color indexed="8"/>
      </bottom>
      <diagonal/>
    </border>
    <border>
      <left style="thick">
        <color indexed="8"/>
      </left>
      <right style="thin">
        <color indexed="8"/>
      </right>
      <top style="thick">
        <color indexed="8"/>
      </top>
      <bottom style="thin">
        <color indexed="8"/>
      </bottom>
      <diagonal/>
    </border>
    <border>
      <left style="thin">
        <color indexed="8"/>
      </left>
      <right/>
      <top style="thick">
        <color indexed="8"/>
      </top>
      <bottom style="thin">
        <color indexed="8"/>
      </bottom>
      <diagonal/>
    </border>
    <border>
      <left style="medium">
        <color indexed="8"/>
      </left>
      <right style="thin">
        <color indexed="8"/>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ck">
        <color indexed="8"/>
      </right>
      <top style="thin">
        <color indexed="8"/>
      </top>
      <bottom style="thin">
        <color indexed="8"/>
      </bottom>
      <diagonal/>
    </border>
    <border>
      <left style="thin">
        <color indexed="8"/>
      </left>
      <right/>
      <top style="thin">
        <color indexed="8"/>
      </top>
      <bottom style="thick">
        <color indexed="8"/>
      </bottom>
      <diagonal/>
    </border>
    <border>
      <left/>
      <right/>
      <top style="thin">
        <color indexed="8"/>
      </top>
      <bottom style="thick">
        <color indexed="8"/>
      </bottom>
      <diagonal/>
    </border>
    <border>
      <left/>
      <right style="medium">
        <color indexed="8"/>
      </right>
      <top style="thin">
        <color indexed="8"/>
      </top>
      <bottom style="thick">
        <color indexed="8"/>
      </bottom>
      <diagonal/>
    </border>
    <border>
      <left style="medium">
        <color indexed="8"/>
      </left>
      <right style="thin">
        <color indexed="8"/>
      </right>
      <top style="thin">
        <color indexed="8"/>
      </top>
      <bottom style="thick">
        <color indexed="8"/>
      </bottom>
      <diagonal/>
    </border>
    <border>
      <left/>
      <right style="thick">
        <color indexed="8"/>
      </right>
      <top style="thin">
        <color indexed="8"/>
      </top>
      <bottom style="thick">
        <color indexed="8"/>
      </bottom>
      <diagonal/>
    </border>
    <border>
      <left style="thick">
        <color indexed="8"/>
      </left>
      <right/>
      <top style="thick">
        <color indexed="8"/>
      </top>
      <bottom style="medium">
        <color indexed="8"/>
      </bottom>
      <diagonal/>
    </border>
    <border>
      <left/>
      <right/>
      <top style="thick">
        <color indexed="8"/>
      </top>
      <bottom style="medium">
        <color indexed="8"/>
      </bottom>
      <diagonal/>
    </border>
    <border>
      <left/>
      <right style="medium">
        <color indexed="8"/>
      </right>
      <top style="thick">
        <color indexed="8"/>
      </top>
      <bottom style="medium">
        <color indexed="8"/>
      </bottom>
      <diagonal/>
    </border>
    <border>
      <left style="medium">
        <color indexed="8"/>
      </left>
      <right style="medium">
        <color indexed="8"/>
      </right>
      <top style="thick">
        <color indexed="8"/>
      </top>
      <bottom style="medium">
        <color indexed="8"/>
      </bottom>
      <diagonal/>
    </border>
    <border>
      <left style="medium">
        <color indexed="8"/>
      </left>
      <right style="thick">
        <color indexed="8"/>
      </right>
      <top style="thick">
        <color indexed="8"/>
      </top>
      <bottom style="medium">
        <color indexed="8"/>
      </bottom>
      <diagonal/>
    </border>
    <border>
      <left style="medium">
        <color indexed="8"/>
      </left>
      <right/>
      <top style="thick">
        <color indexed="8"/>
      </top>
      <bottom style="medium">
        <color indexed="8"/>
      </bottom>
      <diagonal/>
    </border>
    <border>
      <left style="thick">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style="thick">
        <color indexed="8"/>
      </right>
      <top style="medium">
        <color indexed="8"/>
      </top>
      <bottom style="medium">
        <color indexed="8"/>
      </bottom>
      <diagonal/>
    </border>
    <border>
      <left style="thick">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top/>
      <bottom style="thin">
        <color indexed="8"/>
      </bottom>
      <diagonal/>
    </border>
    <border>
      <left/>
      <right style="medium">
        <color indexed="8"/>
      </right>
      <top/>
      <bottom style="thin">
        <color indexed="8"/>
      </bottom>
      <diagonal/>
    </border>
    <border>
      <left style="medium">
        <color indexed="8"/>
      </left>
      <right/>
      <top style="medium">
        <color indexed="8"/>
      </top>
      <bottom style="thin">
        <color indexed="8"/>
      </bottom>
      <diagonal/>
    </border>
    <border>
      <left/>
      <right style="thick">
        <color indexed="8"/>
      </right>
      <top style="medium">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thick">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top style="thin">
        <color indexed="8"/>
      </top>
      <bottom/>
      <diagonal/>
    </border>
    <border>
      <left/>
      <right style="medium">
        <color indexed="8"/>
      </right>
      <top style="thin">
        <color indexed="8"/>
      </top>
      <bottom/>
      <diagonal/>
    </border>
    <border>
      <left style="medium">
        <color indexed="8"/>
      </left>
      <right/>
      <top style="thin">
        <color indexed="8"/>
      </top>
      <bottom style="medium">
        <color indexed="8"/>
      </bottom>
      <diagonal/>
    </border>
    <border>
      <left/>
      <right style="thick">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ck">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ck">
        <color indexed="8"/>
      </left>
      <right/>
      <top style="thin">
        <color indexed="8"/>
      </top>
      <bottom/>
      <diagonal/>
    </border>
    <border>
      <left/>
      <right/>
      <top style="thin">
        <color indexed="8"/>
      </top>
      <bottom/>
      <diagonal/>
    </border>
    <border>
      <left style="medium">
        <color indexed="8"/>
      </left>
      <right/>
      <top style="thin">
        <color indexed="8"/>
      </top>
      <bottom style="thick">
        <color indexed="8"/>
      </bottom>
      <diagonal/>
    </border>
    <border>
      <left style="thick">
        <color indexed="8"/>
      </left>
      <right style="thick">
        <color indexed="8"/>
      </right>
      <top style="thick">
        <color indexed="8"/>
      </top>
      <bottom style="thick">
        <color indexed="8"/>
      </bottom>
      <diagonal/>
    </border>
    <border>
      <left style="thick">
        <color indexed="8"/>
      </left>
      <right/>
      <top style="thick">
        <color indexed="8"/>
      </top>
      <bottom style="thick">
        <color indexed="8"/>
      </bottom>
      <diagonal/>
    </border>
    <border>
      <left style="thick">
        <color indexed="8"/>
      </left>
      <right style="thin">
        <color indexed="8"/>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medium">
        <color indexed="8"/>
      </right>
      <top style="thick">
        <color indexed="8"/>
      </top>
      <bottom style="thick">
        <color indexed="8"/>
      </bottom>
      <diagonal/>
    </border>
    <border>
      <left style="medium">
        <color indexed="8"/>
      </left>
      <right style="medium">
        <color indexed="8"/>
      </right>
      <top style="thick">
        <color indexed="8"/>
      </top>
      <bottom style="thin">
        <color indexed="8"/>
      </bottom>
      <diagonal/>
    </border>
    <border>
      <left style="thin">
        <color indexed="8"/>
      </left>
      <right style="thick">
        <color indexed="8"/>
      </right>
      <top/>
      <bottom style="thin">
        <color indexed="8"/>
      </bottom>
      <diagonal/>
    </border>
    <border>
      <left style="medium">
        <color indexed="8"/>
      </left>
      <right style="medium">
        <color indexed="8"/>
      </right>
      <top style="thin">
        <color indexed="8"/>
      </top>
      <bottom style="thick">
        <color indexed="8"/>
      </bottom>
      <diagonal/>
    </border>
    <border>
      <left style="thin">
        <color indexed="8"/>
      </left>
      <right style="thick">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ck">
        <color indexed="8"/>
      </right>
      <top style="medium">
        <color indexed="8"/>
      </top>
      <bottom style="thin">
        <color indexed="8"/>
      </bottom>
      <diagonal/>
    </border>
    <border>
      <left style="thick">
        <color indexed="8"/>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style="thick">
        <color indexed="8"/>
      </right>
      <top/>
      <bottom style="medium">
        <color indexed="8"/>
      </bottom>
      <diagonal/>
    </border>
    <border>
      <left/>
      <right/>
      <top style="medium">
        <color indexed="8"/>
      </top>
      <bottom style="medium">
        <color indexed="8"/>
      </bottom>
      <diagonal/>
    </border>
    <border>
      <left style="thick">
        <color indexed="8"/>
      </left>
      <right/>
      <top/>
      <bottom style="thick">
        <color indexed="8"/>
      </bottom>
      <diagonal/>
    </border>
    <border>
      <left/>
      <right style="thick">
        <color indexed="8"/>
      </right>
      <top/>
      <bottom style="thick">
        <color indexed="8"/>
      </bottom>
      <diagonal/>
    </border>
    <border>
      <left style="thick">
        <color indexed="8"/>
      </left>
      <right style="thick">
        <color indexed="8"/>
      </right>
      <top style="thick">
        <color indexed="8"/>
      </top>
      <bottom style="medium">
        <color indexed="8"/>
      </bottom>
      <diagonal/>
    </border>
    <border>
      <left style="thick">
        <color indexed="8"/>
      </left>
      <right/>
      <top style="medium">
        <color indexed="8"/>
      </top>
      <bottom/>
      <diagonal/>
    </border>
    <border>
      <left/>
      <right/>
      <top style="medium">
        <color indexed="8"/>
      </top>
      <bottom/>
      <diagonal/>
    </border>
    <border>
      <left style="medium">
        <color indexed="8"/>
      </left>
      <right/>
      <top style="medium">
        <color indexed="8"/>
      </top>
      <bottom/>
      <diagonal/>
    </border>
    <border>
      <left/>
      <right style="thick">
        <color indexed="8"/>
      </right>
      <top style="medium">
        <color indexed="8"/>
      </top>
      <bottom/>
      <diagonal/>
    </border>
    <border>
      <left style="thick">
        <color indexed="8"/>
      </left>
      <right/>
      <top style="medium">
        <color indexed="8"/>
      </top>
      <bottom style="thick">
        <color indexed="8"/>
      </bottom>
      <diagonal/>
    </border>
    <border>
      <left/>
      <right/>
      <top style="medium">
        <color indexed="8"/>
      </top>
      <bottom style="thick">
        <color indexed="8"/>
      </bottom>
      <diagonal/>
    </border>
    <border>
      <left/>
      <right style="thick">
        <color indexed="8"/>
      </right>
      <top style="medium">
        <color indexed="8"/>
      </top>
      <bottom style="thick">
        <color indexed="8"/>
      </bottom>
      <diagonal/>
    </border>
    <border>
      <left/>
      <right style="medium">
        <color indexed="8"/>
      </right>
      <top style="thick">
        <color indexed="8"/>
      </top>
      <bottom style="thick">
        <color indexed="8"/>
      </bottom>
      <diagonal/>
    </border>
    <border>
      <left style="medium">
        <color indexed="8"/>
      </left>
      <right style="thin">
        <color indexed="8"/>
      </right>
      <top style="thick">
        <color indexed="8"/>
      </top>
      <bottom style="thick">
        <color indexed="8"/>
      </bottom>
      <diagonal/>
    </border>
    <border>
      <left style="thin">
        <color indexed="8"/>
      </left>
      <right style="medium">
        <color indexed="8"/>
      </right>
      <top style="thick">
        <color indexed="8"/>
      </top>
      <bottom style="thick">
        <color indexed="8"/>
      </bottom>
      <diagonal/>
    </border>
    <border>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hair">
        <color indexed="8"/>
      </left>
      <right/>
      <top/>
      <bottom/>
      <diagonal/>
    </border>
    <border>
      <left/>
      <right style="medium">
        <color indexed="8"/>
      </right>
      <top/>
      <bottom style="medium">
        <color indexed="8"/>
      </bottom>
      <diagonal/>
    </border>
    <border>
      <left/>
      <right/>
      <top/>
      <bottom style="medium">
        <color indexed="8"/>
      </bottom>
      <diagonal/>
    </border>
    <border>
      <left style="thin">
        <color indexed="8"/>
      </left>
      <right/>
      <top/>
      <bottom style="medium">
        <color indexed="8"/>
      </bottom>
      <diagonal/>
    </border>
    <border>
      <left/>
      <right style="thin">
        <color indexed="8"/>
      </right>
      <top/>
      <bottom style="medium">
        <color indexed="8"/>
      </bottom>
      <diagonal/>
    </border>
    <border>
      <left style="medium">
        <color indexed="8"/>
      </left>
      <right/>
      <top/>
      <bottom style="medium">
        <color indexed="8"/>
      </bottom>
      <diagonal/>
    </border>
    <border>
      <left/>
      <right style="medium">
        <color indexed="8"/>
      </right>
      <top/>
      <bottom/>
      <diagonal/>
    </border>
    <border>
      <left style="thin">
        <color indexed="8"/>
      </left>
      <right/>
      <top/>
      <bottom/>
      <diagonal/>
    </border>
    <border>
      <left/>
      <right style="thin">
        <color indexed="8"/>
      </right>
      <top/>
      <bottom/>
      <diagonal/>
    </border>
    <border>
      <left style="medium">
        <color indexed="8"/>
      </left>
      <right/>
      <top/>
      <bottom/>
      <diagonal/>
    </border>
    <border>
      <left/>
      <right style="medium">
        <color indexed="8"/>
      </right>
      <top style="hair">
        <color indexed="8"/>
      </top>
      <bottom style="hair">
        <color indexed="8"/>
      </bottom>
      <diagonal/>
    </border>
    <border>
      <left/>
      <right/>
      <top style="hair">
        <color indexed="8"/>
      </top>
      <bottom style="hair">
        <color indexed="8"/>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style="medium">
        <color indexed="8"/>
      </left>
      <right/>
      <top style="hair">
        <color indexed="8"/>
      </top>
      <bottom style="hair">
        <color indexed="8"/>
      </bottom>
      <diagonal/>
    </border>
    <border>
      <left/>
      <right style="medium">
        <color indexed="8"/>
      </right>
      <top/>
      <bottom style="hair">
        <color indexed="8"/>
      </bottom>
      <diagonal/>
    </border>
    <border>
      <left/>
      <right/>
      <top/>
      <bottom style="hair">
        <color indexed="8"/>
      </bottom>
      <diagonal/>
    </border>
    <border>
      <left style="thin">
        <color indexed="8"/>
      </left>
      <right/>
      <top/>
      <bottom style="hair">
        <color indexed="8"/>
      </bottom>
      <diagonal/>
    </border>
    <border>
      <left/>
      <right style="thin">
        <color indexed="8"/>
      </right>
      <top/>
      <bottom style="hair">
        <color indexed="8"/>
      </bottom>
      <diagonal/>
    </border>
    <border>
      <left style="medium">
        <color indexed="8"/>
      </left>
      <right/>
      <top/>
      <bottom style="hair">
        <color indexed="8"/>
      </bottom>
      <diagonal/>
    </border>
    <border>
      <left style="hair">
        <color indexed="8"/>
      </left>
      <right style="medium">
        <color indexed="8"/>
      </right>
      <top/>
      <bottom style="medium">
        <color indexed="8"/>
      </bottom>
      <diagonal/>
    </border>
    <border>
      <left/>
      <right style="hair">
        <color indexed="8"/>
      </right>
      <top/>
      <bottom style="medium">
        <color indexed="8"/>
      </bottom>
      <diagonal/>
    </border>
    <border>
      <left style="hair">
        <color indexed="8"/>
      </left>
      <right style="thin">
        <color indexed="8"/>
      </right>
      <top/>
      <bottom style="medium">
        <color indexed="8"/>
      </bottom>
      <diagonal/>
    </border>
    <border>
      <left style="thin">
        <color indexed="8"/>
      </left>
      <right style="hair">
        <color indexed="8"/>
      </right>
      <top/>
      <bottom style="medium">
        <color indexed="8"/>
      </bottom>
      <diagonal/>
    </border>
    <border>
      <left style="hair">
        <color indexed="8"/>
      </left>
      <right/>
      <top/>
      <bottom style="medium">
        <color indexed="8"/>
      </bottom>
      <diagonal/>
    </border>
    <border>
      <left style="hair">
        <color indexed="8"/>
      </left>
      <right style="medium">
        <color indexed="8"/>
      </right>
      <top/>
      <bottom/>
      <diagonal/>
    </border>
    <border>
      <left/>
      <right style="hair">
        <color indexed="8"/>
      </right>
      <top/>
      <bottom/>
      <diagonal/>
    </border>
    <border>
      <left style="hair">
        <color indexed="8"/>
      </left>
      <right style="thin">
        <color indexed="8"/>
      </right>
      <top/>
      <bottom/>
      <diagonal/>
    </border>
    <border>
      <left style="thin">
        <color indexed="8"/>
      </left>
      <right style="hair">
        <color indexed="8"/>
      </right>
      <top/>
      <bottom/>
      <diagonal/>
    </border>
    <border>
      <left style="hair">
        <color indexed="8"/>
      </left>
      <right style="medium">
        <color indexed="8"/>
      </right>
      <top/>
      <bottom style="hair">
        <color indexed="8"/>
      </bottom>
      <diagonal/>
    </border>
    <border>
      <left/>
      <right style="hair">
        <color indexed="8"/>
      </right>
      <top/>
      <bottom style="hair">
        <color indexed="8"/>
      </bottom>
      <diagonal/>
    </border>
    <border>
      <left style="hair">
        <color indexed="8"/>
      </left>
      <right style="thin">
        <color indexed="8"/>
      </right>
      <top/>
      <bottom style="hair">
        <color indexed="8"/>
      </bottom>
      <diagonal/>
    </border>
    <border>
      <left style="thin">
        <color indexed="8"/>
      </left>
      <right style="hair">
        <color indexed="8"/>
      </right>
      <top/>
      <bottom style="hair">
        <color indexed="8"/>
      </bottom>
      <diagonal/>
    </border>
    <border>
      <left style="hair">
        <color indexed="8"/>
      </left>
      <right/>
      <top/>
      <bottom style="hair">
        <color indexed="8"/>
      </bottom>
      <diagonal/>
    </border>
    <border>
      <left style="medium">
        <color indexed="8"/>
      </left>
      <right style="medium">
        <color indexed="8"/>
      </right>
      <top/>
      <bottom/>
      <diagonal/>
    </border>
    <border>
      <left style="thin">
        <color indexed="8"/>
      </left>
      <right/>
      <top style="medium">
        <color indexed="8"/>
      </top>
      <bottom/>
      <diagonal/>
    </border>
    <border>
      <left style="thin">
        <color indexed="8"/>
      </left>
      <right style="thin">
        <color indexed="8"/>
      </right>
      <top style="thin">
        <color indexed="8"/>
      </top>
      <bottom/>
      <diagonal/>
    </border>
    <border>
      <left style="thick">
        <color indexed="8"/>
      </left>
      <right/>
      <top style="thin">
        <color indexed="8"/>
      </top>
      <bottom style="thin">
        <color indexed="8"/>
      </bottom>
      <diagonal/>
    </border>
  </borders>
  <cellStyleXfs count="3">
    <xf numFmtId="0" fontId="0" fillId="0" borderId="0"/>
    <xf numFmtId="0" fontId="24" fillId="0" borderId="0" applyNumberFormat="0" applyFill="0" applyBorder="0" applyAlignment="0" applyProtection="0">
      <alignment vertical="top"/>
      <protection locked="0"/>
    </xf>
    <xf numFmtId="0" fontId="3" fillId="0" borderId="0"/>
  </cellStyleXfs>
  <cellXfs count="707">
    <xf numFmtId="0" fontId="0" fillId="0" borderId="0" xfId="0"/>
    <xf numFmtId="164" fontId="1" fillId="0" borderId="0" xfId="0" applyNumberFormat="1" applyFont="1" applyAlignment="1">
      <alignment horizontal="center"/>
    </xf>
    <xf numFmtId="0" fontId="0" fillId="0" borderId="0" xfId="0" applyNumberFormat="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left"/>
    </xf>
    <xf numFmtId="164" fontId="2" fillId="0" borderId="0" xfId="0" applyNumberFormat="1" applyFont="1" applyAlignment="1">
      <alignment horizontal="left"/>
    </xf>
    <xf numFmtId="0" fontId="0" fillId="0" borderId="1" xfId="0" applyBorder="1" applyAlignment="1">
      <alignment horizontal="center"/>
    </xf>
    <xf numFmtId="0" fontId="0" fillId="0" borderId="0" xfId="0" applyAlignment="1">
      <alignment horizontal="left"/>
    </xf>
    <xf numFmtId="0" fontId="5" fillId="0" borderId="0" xfId="0" applyFont="1"/>
    <xf numFmtId="49" fontId="2" fillId="0" borderId="0" xfId="0" applyNumberFormat="1" applyFont="1" applyAlignment="1">
      <alignment horizontal="center"/>
    </xf>
    <xf numFmtId="0" fontId="2" fillId="0" borderId="0" xfId="0" applyFont="1"/>
    <xf numFmtId="0" fontId="3" fillId="0" borderId="0" xfId="0" applyNumberFormat="1" applyFont="1" applyAlignment="1">
      <alignment horizontal="center"/>
    </xf>
    <xf numFmtId="49" fontId="0" fillId="0" borderId="0" xfId="0" applyNumberFormat="1" applyAlignment="1">
      <alignment horizontal="center"/>
    </xf>
    <xf numFmtId="0" fontId="3" fillId="0" borderId="0" xfId="0" applyFont="1" applyAlignment="1">
      <alignment horizontal="center"/>
    </xf>
    <xf numFmtId="0" fontId="3" fillId="0" borderId="0" xfId="0" applyFont="1"/>
    <xf numFmtId="0" fontId="3"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6" fillId="0" borderId="0" xfId="0" applyFont="1"/>
    <xf numFmtId="0" fontId="3" fillId="0" borderId="0" xfId="0" applyFont="1" applyFill="1" applyBorder="1"/>
    <xf numFmtId="0" fontId="3" fillId="0" borderId="0" xfId="0" applyFont="1" applyFill="1" applyBorder="1" applyAlignment="1">
      <alignment horizontal="left"/>
    </xf>
    <xf numFmtId="0" fontId="7" fillId="0" borderId="0" xfId="0" applyFont="1" applyBorder="1"/>
    <xf numFmtId="16" fontId="3" fillId="0" borderId="0" xfId="0" applyNumberFormat="1" applyFont="1" applyAlignment="1">
      <alignment horizontal="center"/>
    </xf>
    <xf numFmtId="0" fontId="4" fillId="0" borderId="0" xfId="0" applyFont="1"/>
    <xf numFmtId="16" fontId="3" fillId="0" borderId="0" xfId="0" applyNumberFormat="1" applyFont="1" applyAlignment="1">
      <alignment horizontal="left"/>
    </xf>
    <xf numFmtId="0" fontId="9" fillId="0" borderId="0" xfId="0" applyFont="1"/>
    <xf numFmtId="0" fontId="3" fillId="0" borderId="0" xfId="0" applyFont="1" applyFill="1"/>
    <xf numFmtId="0" fontId="3" fillId="0" borderId="0" xfId="0" applyFont="1" applyFill="1" applyAlignment="1">
      <alignment horizontal="left"/>
    </xf>
    <xf numFmtId="0" fontId="3" fillId="0" borderId="0" xfId="0" applyFont="1" applyFill="1" applyAlignment="1">
      <alignment horizontal="center"/>
    </xf>
    <xf numFmtId="0" fontId="5" fillId="0" borderId="0" xfId="0" applyFont="1" applyFill="1"/>
    <xf numFmtId="0" fontId="6" fillId="0" borderId="0" xfId="0" applyFont="1" applyAlignment="1">
      <alignment horizontal="right"/>
    </xf>
    <xf numFmtId="49" fontId="6" fillId="0" borderId="0" xfId="0" applyNumberFormat="1" applyFont="1"/>
    <xf numFmtId="0" fontId="6" fillId="0" borderId="0" xfId="0" applyFont="1" applyAlignment="1">
      <alignment horizontal="left"/>
    </xf>
    <xf numFmtId="49" fontId="6" fillId="0" borderId="0" xfId="0" applyNumberFormat="1" applyFont="1" applyAlignment="1">
      <alignment horizontal="center"/>
    </xf>
    <xf numFmtId="49" fontId="6" fillId="0" borderId="0" xfId="0" applyNumberFormat="1" applyFont="1" applyAlignment="1">
      <alignment horizontal="left"/>
    </xf>
    <xf numFmtId="49" fontId="1" fillId="0" borderId="0" xfId="0" applyNumberFormat="1" applyFont="1" applyAlignment="1">
      <alignment horizontal="center"/>
    </xf>
    <xf numFmtId="0" fontId="1" fillId="0" borderId="0" xfId="0" applyFont="1"/>
    <xf numFmtId="49" fontId="0" fillId="0" borderId="0" xfId="0" applyNumberFormat="1" applyAlignment="1">
      <alignment horizontal="left"/>
    </xf>
    <xf numFmtId="0" fontId="0" fillId="0" borderId="0" xfId="0" applyAlignment="1">
      <alignment horizontal="right"/>
    </xf>
    <xf numFmtId="49" fontId="5" fillId="0" borderId="0" xfId="0" applyNumberFormat="1" applyFont="1" applyFill="1" applyAlignment="1">
      <alignment horizontal="center"/>
    </xf>
    <xf numFmtId="49" fontId="12" fillId="0" borderId="0" xfId="0" applyNumberFormat="1" applyFont="1" applyAlignment="1" applyProtection="1">
      <alignment horizontal="center"/>
    </xf>
    <xf numFmtId="0" fontId="5" fillId="0" borderId="0" xfId="0" applyFont="1" applyFill="1" applyAlignment="1">
      <alignment horizontal="left"/>
    </xf>
    <xf numFmtId="49" fontId="0" fillId="0" borderId="0" xfId="0" applyNumberFormat="1"/>
    <xf numFmtId="0" fontId="2" fillId="0" borderId="0" xfId="0" applyFont="1" applyAlignment="1">
      <alignment horizontal="right"/>
    </xf>
    <xf numFmtId="0" fontId="13"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14" fillId="0" borderId="0" xfId="0" applyFont="1" applyAlignment="1">
      <alignment horizontal="center" vertical="top" wrapText="1"/>
    </xf>
    <xf numFmtId="0" fontId="18" fillId="0" borderId="0" xfId="0" applyFont="1" applyAlignment="1">
      <alignment horizontal="center"/>
    </xf>
    <xf numFmtId="0" fontId="18" fillId="0" borderId="0" xfId="0" applyFont="1"/>
    <xf numFmtId="0" fontId="19" fillId="0" borderId="0" xfId="0" applyFont="1" applyAlignment="1">
      <alignment horizontal="center"/>
    </xf>
    <xf numFmtId="0" fontId="18" fillId="0" borderId="0" xfId="0" applyFont="1" applyAlignment="1">
      <alignment horizontal="center" vertical="top" wrapText="1"/>
    </xf>
    <xf numFmtId="0" fontId="5" fillId="0" borderId="1" xfId="0" applyFont="1" applyBorder="1"/>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0" fontId="15" fillId="0" borderId="1" xfId="0" applyFont="1" applyBorder="1" applyAlignment="1">
      <alignment horizontal="center" vertical="top" wrapText="1"/>
    </xf>
    <xf numFmtId="0" fontId="13" fillId="0" borderId="1" xfId="0" applyFont="1" applyBorder="1" applyAlignment="1">
      <alignment horizontal="center" vertical="top" wrapText="1"/>
    </xf>
    <xf numFmtId="0" fontId="15" fillId="0" borderId="1" xfId="0" applyFont="1" applyBorder="1" applyAlignment="1">
      <alignment horizontal="left" vertical="top" wrapText="1"/>
    </xf>
    <xf numFmtId="0" fontId="13" fillId="0" borderId="1" xfId="0" applyFont="1" applyBorder="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17" fillId="0" borderId="0" xfId="0" applyFont="1" applyAlignment="1">
      <alignment horizontal="left" vertical="top" wrapTex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19" fillId="0" borderId="0" xfId="0" applyFont="1" applyAlignment="1">
      <alignment horizontal="left" vertical="top" wrapText="1"/>
    </xf>
    <xf numFmtId="0" fontId="19" fillId="0" borderId="1" xfId="0" applyFont="1" applyBorder="1" applyAlignment="1">
      <alignment horizontal="left" vertical="top" wrapText="1"/>
    </xf>
    <xf numFmtId="0" fontId="22" fillId="0" borderId="0" xfId="0" applyFont="1"/>
    <xf numFmtId="0" fontId="8" fillId="0" borderId="0" xfId="0" applyFont="1" applyAlignment="1">
      <alignment horizontal="left" indent="15"/>
    </xf>
    <xf numFmtId="14" fontId="0" fillId="0" borderId="0" xfId="0" applyNumberFormat="1"/>
    <xf numFmtId="0" fontId="8" fillId="0" borderId="0" xfId="0" applyFont="1" applyAlignment="1">
      <alignment wrapText="1"/>
    </xf>
    <xf numFmtId="0" fontId="23" fillId="0" borderId="0" xfId="0" applyFont="1" applyAlignment="1">
      <alignment horizontal="center"/>
    </xf>
    <xf numFmtId="0" fontId="5" fillId="0" borderId="1" xfId="0" applyFont="1" applyBorder="1" applyAlignment="1">
      <alignment horizontal="center"/>
    </xf>
    <xf numFmtId="0" fontId="13"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7" fillId="0" borderId="0" xfId="0" applyFont="1" applyFill="1"/>
    <xf numFmtId="49" fontId="4" fillId="0" borderId="0" xfId="0" applyNumberFormat="1" applyFont="1" applyFill="1" applyAlignment="1">
      <alignment horizontal="center"/>
    </xf>
    <xf numFmtId="0" fontId="4" fillId="0" borderId="0" xfId="0" applyFont="1" applyFill="1" applyAlignment="1">
      <alignment horizontal="left"/>
    </xf>
    <xf numFmtId="0" fontId="4" fillId="0" borderId="0" xfId="0" applyFont="1" applyFill="1"/>
    <xf numFmtId="49" fontId="4" fillId="0" borderId="0" xfId="0" applyNumberFormat="1" applyFont="1" applyFill="1" applyAlignment="1">
      <alignment horizontal="right"/>
    </xf>
    <xf numFmtId="0" fontId="4" fillId="0" borderId="0" xfId="0" applyNumberFormat="1" applyFont="1" applyFill="1" applyAlignment="1">
      <alignment horizontal="right"/>
    </xf>
    <xf numFmtId="49" fontId="0" fillId="0" borderId="0" xfId="0" applyNumberFormat="1" applyFill="1" applyAlignment="1">
      <alignment horizontal="center"/>
    </xf>
    <xf numFmtId="49" fontId="0" fillId="0" borderId="0" xfId="0" applyNumberFormat="1" applyFill="1" applyAlignment="1">
      <alignment horizontal="left"/>
    </xf>
    <xf numFmtId="0" fontId="1" fillId="0" borderId="0" xfId="0" applyNumberFormat="1" applyFont="1" applyFill="1" applyAlignment="1">
      <alignment horizontal="right"/>
    </xf>
    <xf numFmtId="0" fontId="0" fillId="0" borderId="0" xfId="0" applyFill="1" applyAlignment="1">
      <alignment horizontal="left"/>
    </xf>
    <xf numFmtId="0" fontId="0" fillId="0" borderId="0" xfId="0" applyFill="1" applyAlignment="1">
      <alignment horizontal="right"/>
    </xf>
    <xf numFmtId="0" fontId="0" fillId="0" borderId="0" xfId="0" applyFill="1"/>
    <xf numFmtId="49" fontId="11" fillId="0" borderId="0" xfId="0" applyNumberFormat="1" applyFont="1" applyFill="1" applyAlignment="1">
      <alignment horizontal="center"/>
    </xf>
    <xf numFmtId="0" fontId="10" fillId="0" borderId="0" xfId="0" applyFont="1" applyFill="1" applyAlignment="1">
      <alignment horizontal="left"/>
    </xf>
    <xf numFmtId="49" fontId="3" fillId="0" borderId="0" xfId="0" applyNumberFormat="1" applyFont="1" applyFill="1" applyAlignment="1">
      <alignment horizontal="center"/>
    </xf>
    <xf numFmtId="49" fontId="12" fillId="0" borderId="0" xfId="0" applyNumberFormat="1" applyFont="1" applyFill="1" applyAlignment="1">
      <alignment horizontal="center"/>
    </xf>
    <xf numFmtId="0" fontId="10" fillId="0" borderId="0" xfId="0" applyFont="1" applyFill="1"/>
    <xf numFmtId="49" fontId="12" fillId="0" borderId="0" xfId="0" applyNumberFormat="1" applyFont="1" applyFill="1" applyAlignment="1" applyProtection="1">
      <alignment horizontal="center"/>
    </xf>
    <xf numFmtId="0" fontId="2" fillId="0" borderId="0" xfId="0" applyFont="1" applyFill="1" applyAlignment="1">
      <alignment horizontal="left"/>
    </xf>
    <xf numFmtId="0" fontId="10" fillId="0" borderId="0" xfId="0" applyFont="1" applyFill="1" applyBorder="1"/>
    <xf numFmtId="0" fontId="25" fillId="0" borderId="0" xfId="0" applyFont="1"/>
    <xf numFmtId="15" fontId="1" fillId="0" borderId="0" xfId="0" applyNumberFormat="1" applyFont="1"/>
    <xf numFmtId="0" fontId="1" fillId="0" borderId="0" xfId="0" applyFont="1" applyFill="1" applyAlignment="1">
      <alignment horizontal="left"/>
    </xf>
    <xf numFmtId="0" fontId="6" fillId="0" borderId="0" xfId="0" applyFont="1" applyAlignment="1"/>
    <xf numFmtId="0" fontId="0" fillId="0" borderId="0" xfId="0" applyAlignment="1"/>
    <xf numFmtId="0" fontId="1" fillId="0" borderId="0" xfId="0" applyNumberFormat="1" applyFont="1" applyFill="1" applyAlignment="1"/>
    <xf numFmtId="0" fontId="1" fillId="0" borderId="0" xfId="0" applyNumberFormat="1" applyFont="1" applyAlignment="1"/>
    <xf numFmtId="0" fontId="2" fillId="0" borderId="0" xfId="0" applyFont="1" applyAlignment="1"/>
    <xf numFmtId="16" fontId="4" fillId="0" borderId="0" xfId="0" applyNumberFormat="1" applyFont="1" applyFill="1"/>
    <xf numFmtId="49" fontId="4" fillId="0" borderId="0" xfId="0" applyNumberFormat="1" applyFont="1" applyFill="1" applyProtection="1"/>
    <xf numFmtId="49" fontId="4" fillId="0" borderId="0" xfId="0" applyNumberFormat="1" applyFont="1" applyFill="1" applyAlignment="1">
      <alignment horizontal="left"/>
    </xf>
    <xf numFmtId="0" fontId="4" fillId="0" borderId="0" xfId="0" applyNumberFormat="1" applyFont="1" applyFill="1" applyAlignment="1"/>
    <xf numFmtId="0" fontId="4" fillId="0" borderId="0" xfId="0" applyNumberFormat="1" applyFont="1" applyFill="1" applyAlignment="1">
      <alignment horizontal="center"/>
    </xf>
    <xf numFmtId="1" fontId="4" fillId="0" borderId="0" xfId="0" applyNumberFormat="1" applyFont="1" applyFill="1" applyAlignment="1">
      <alignment horizontal="left"/>
    </xf>
    <xf numFmtId="0" fontId="6" fillId="0" borderId="0" xfId="0" applyFont="1" applyFill="1" applyAlignment="1">
      <alignment horizontal="right"/>
    </xf>
    <xf numFmtId="0" fontId="6" fillId="0" borderId="0" xfId="0" applyFont="1" applyFill="1"/>
    <xf numFmtId="49" fontId="6" fillId="0" borderId="0" xfId="0" applyNumberFormat="1" applyFont="1" applyFill="1" applyAlignment="1">
      <alignment horizontal="center"/>
    </xf>
    <xf numFmtId="49" fontId="6" fillId="0" borderId="0" xfId="0" applyNumberFormat="1" applyFont="1" applyFill="1" applyAlignment="1">
      <alignment horizontal="left"/>
    </xf>
    <xf numFmtId="0" fontId="6" fillId="0" borderId="0" xfId="0" applyFont="1" applyFill="1" applyAlignment="1">
      <alignment horizontal="left"/>
    </xf>
    <xf numFmtId="0" fontId="6" fillId="0" borderId="0" xfId="0" applyFont="1" applyFill="1" applyAlignment="1"/>
    <xf numFmtId="0" fontId="11" fillId="0" borderId="0" xfId="0" applyFont="1" applyFill="1" applyAlignment="1">
      <alignment horizontal="left"/>
    </xf>
    <xf numFmtId="0" fontId="11" fillId="0" borderId="0" xfId="0" applyFont="1" applyFill="1"/>
    <xf numFmtId="49" fontId="12" fillId="0" borderId="0" xfId="0" applyNumberFormat="1" applyFont="1" applyFill="1" applyAlignment="1">
      <alignment horizontal="left"/>
    </xf>
    <xf numFmtId="0" fontId="12" fillId="0" borderId="0" xfId="0" applyFont="1" applyFill="1" applyAlignment="1">
      <alignment horizontal="left"/>
    </xf>
    <xf numFmtId="0" fontId="12" fillId="0" borderId="0" xfId="0" applyFont="1" applyFill="1"/>
    <xf numFmtId="49" fontId="1" fillId="0" borderId="0" xfId="0" applyNumberFormat="1" applyFont="1" applyFill="1" applyAlignment="1">
      <alignment horizontal="center"/>
    </xf>
    <xf numFmtId="49" fontId="1" fillId="0" borderId="0" xfId="0" applyNumberFormat="1" applyFont="1" applyFill="1" applyAlignment="1">
      <alignment horizontal="left"/>
    </xf>
    <xf numFmtId="0" fontId="1" fillId="0" borderId="0" xfId="0" applyFont="1" applyFill="1"/>
    <xf numFmtId="164" fontId="1" fillId="0" borderId="0" xfId="0" applyNumberFormat="1" applyFont="1" applyFill="1" applyAlignment="1">
      <alignment horizontal="center"/>
    </xf>
    <xf numFmtId="164" fontId="5" fillId="0" borderId="0" xfId="0" applyNumberFormat="1" applyFont="1" applyFill="1" applyAlignment="1">
      <alignment horizontal="center"/>
    </xf>
    <xf numFmtId="164" fontId="3" fillId="0" borderId="0" xfId="0" applyNumberFormat="1" applyFont="1" applyFill="1" applyAlignment="1">
      <alignment horizontal="center"/>
    </xf>
    <xf numFmtId="0" fontId="8" fillId="0" borderId="0" xfId="0" applyFont="1" applyFill="1"/>
    <xf numFmtId="0" fontId="9" fillId="0" borderId="0" xfId="0" applyFont="1" applyFill="1"/>
    <xf numFmtId="0" fontId="2" fillId="0" borderId="0" xfId="0" applyFont="1" applyBorder="1"/>
    <xf numFmtId="0" fontId="2" fillId="0" borderId="0" xfId="0" applyFont="1" applyFill="1"/>
    <xf numFmtId="164" fontId="2" fillId="0" borderId="0" xfId="0" applyNumberFormat="1" applyFont="1" applyFill="1" applyAlignment="1">
      <alignment horizontal="center"/>
    </xf>
    <xf numFmtId="49" fontId="11" fillId="0" borderId="0" xfId="0" applyNumberFormat="1" applyFont="1" applyFill="1" applyAlignment="1">
      <alignment horizontal="left"/>
    </xf>
    <xf numFmtId="0" fontId="2" fillId="0" borderId="0" xfId="0" applyFont="1" applyFill="1" applyBorder="1" applyAlignment="1">
      <alignment horizontal="left"/>
    </xf>
    <xf numFmtId="0" fontId="2" fillId="0" borderId="0" xfId="0" applyFont="1" applyFill="1" applyBorder="1"/>
    <xf numFmtId="0" fontId="1" fillId="0" borderId="0" xfId="0" applyNumberFormat="1" applyFont="1" applyFill="1" applyAlignment="1" applyProtection="1">
      <alignment horizontal="center"/>
    </xf>
    <xf numFmtId="0" fontId="27" fillId="0" borderId="0" xfId="0" applyFont="1" applyFill="1"/>
    <xf numFmtId="0" fontId="27" fillId="0" borderId="0" xfId="0" applyFont="1" applyFill="1" applyBorder="1"/>
    <xf numFmtId="0" fontId="27" fillId="0" borderId="0" xfId="0" applyNumberFormat="1" applyFont="1" applyFill="1" applyAlignment="1" applyProtection="1">
      <alignment horizontal="center"/>
    </xf>
    <xf numFmtId="0" fontId="27" fillId="0" borderId="0" xfId="0" applyFont="1" applyFill="1" applyAlignment="1">
      <alignment horizontal="left"/>
    </xf>
    <xf numFmtId="164" fontId="1" fillId="0" borderId="0" xfId="0" applyNumberFormat="1" applyFont="1" applyFill="1" applyAlignment="1" applyProtection="1">
      <alignment horizontal="center"/>
    </xf>
    <xf numFmtId="0" fontId="0" fillId="0" borderId="0" xfId="0" applyNumberFormat="1" applyFill="1" applyAlignment="1" applyProtection="1">
      <alignment horizontal="center"/>
    </xf>
    <xf numFmtId="164" fontId="27" fillId="0" borderId="0" xfId="0" applyNumberFormat="1" applyFont="1" applyFill="1" applyAlignment="1" applyProtection="1">
      <alignment horizontal="center"/>
    </xf>
    <xf numFmtId="16" fontId="0" fillId="0" borderId="0" xfId="0" applyNumberFormat="1" applyAlignment="1">
      <alignment horizontal="center"/>
    </xf>
    <xf numFmtId="164" fontId="28" fillId="0" borderId="0" xfId="0" applyNumberFormat="1" applyFont="1" applyAlignment="1">
      <alignment horizontal="left"/>
    </xf>
    <xf numFmtId="0" fontId="29" fillId="0" borderId="0" xfId="0" applyNumberFormat="1" applyFont="1" applyAlignment="1">
      <alignment horizontal="center"/>
    </xf>
    <xf numFmtId="0" fontId="4" fillId="0" borderId="0" xfId="0" applyFont="1" applyAlignment="1">
      <alignment horizontal="center"/>
    </xf>
    <xf numFmtId="164" fontId="2" fillId="0" borderId="0" xfId="0" applyNumberFormat="1" applyFont="1" applyAlignment="1">
      <alignment horizontal="center"/>
    </xf>
    <xf numFmtId="0" fontId="2" fillId="0" borderId="0" xfId="0" applyNumberFormat="1" applyFont="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xf>
    <xf numFmtId="164" fontId="3" fillId="0" borderId="0" xfId="0" applyNumberFormat="1" applyFont="1" applyAlignment="1">
      <alignment horizontal="center"/>
    </xf>
    <xf numFmtId="164" fontId="27" fillId="0" borderId="0" xfId="0" applyNumberFormat="1" applyFont="1" applyAlignment="1">
      <alignment horizontal="center"/>
    </xf>
    <xf numFmtId="0" fontId="27" fillId="0" borderId="0" xfId="0" applyFont="1"/>
    <xf numFmtId="0" fontId="26" fillId="0" borderId="0" xfId="0" applyFont="1"/>
    <xf numFmtId="49" fontId="27" fillId="0" borderId="0" xfId="0" applyNumberFormat="1" applyFont="1" applyFill="1" applyAlignment="1">
      <alignment horizontal="center"/>
    </xf>
    <xf numFmtId="164" fontId="27" fillId="0" borderId="0" xfId="0" applyNumberFormat="1" applyFont="1" applyFill="1" applyAlignment="1">
      <alignment horizontal="center"/>
    </xf>
    <xf numFmtId="0" fontId="27" fillId="0" borderId="0" xfId="0" applyFont="1" applyAlignment="1">
      <alignment horizontal="center"/>
    </xf>
    <xf numFmtId="164" fontId="4" fillId="0" borderId="0" xfId="0" applyNumberFormat="1" applyFont="1" applyAlignment="1">
      <alignment horizontal="center"/>
    </xf>
    <xf numFmtId="0" fontId="4" fillId="0" borderId="0" xfId="0" applyFont="1" applyFill="1" applyBorder="1"/>
    <xf numFmtId="49" fontId="4" fillId="0" borderId="0" xfId="0" applyNumberFormat="1" applyFont="1" applyFill="1" applyAlignment="1" applyProtection="1">
      <alignment horizontal="center"/>
    </xf>
    <xf numFmtId="16" fontId="4" fillId="0" borderId="0" xfId="0" applyNumberFormat="1" applyFont="1" applyAlignment="1">
      <alignment horizontal="center"/>
    </xf>
    <xf numFmtId="49" fontId="2" fillId="0" borderId="0" xfId="0" applyNumberFormat="1" applyFont="1" applyFill="1" applyAlignment="1">
      <alignment horizontal="center"/>
    </xf>
    <xf numFmtId="0" fontId="0" fillId="0" borderId="0" xfId="0" applyNumberFormat="1" applyAlignment="1">
      <alignment horizontal="left"/>
    </xf>
    <xf numFmtId="0" fontId="24" fillId="0" borderId="0" xfId="1" applyFont="1" applyAlignment="1" applyProtection="1"/>
    <xf numFmtId="0" fontId="32" fillId="0" borderId="0" xfId="0" applyFont="1"/>
    <xf numFmtId="0" fontId="43" fillId="0" borderId="0" xfId="0" applyFont="1" applyAlignment="1">
      <alignment horizontal="left"/>
    </xf>
    <xf numFmtId="0" fontId="3" fillId="0" borderId="0" xfId="0" applyFont="1" applyAlignment="1">
      <alignment horizontal="right"/>
    </xf>
    <xf numFmtId="0" fontId="30" fillId="0" borderId="0" xfId="0" applyFont="1"/>
    <xf numFmtId="0" fontId="33" fillId="0" borderId="0" xfId="0" applyFont="1"/>
    <xf numFmtId="0" fontId="3" fillId="0" borderId="0" xfId="0" applyFont="1" applyBorder="1" applyAlignment="1">
      <alignment horizontal="left"/>
    </xf>
    <xf numFmtId="0" fontId="3" fillId="0" borderId="0" xfId="0" applyNumberFormat="1" applyFont="1" applyAlignment="1">
      <alignment horizontal="left"/>
    </xf>
    <xf numFmtId="0" fontId="44" fillId="0" borderId="0" xfId="0" applyFont="1" applyAlignment="1">
      <alignment horizontal="left" indent="11"/>
    </xf>
    <xf numFmtId="14" fontId="2" fillId="0" borderId="0" xfId="0" applyNumberFormat="1" applyFont="1" applyAlignment="1">
      <alignment horizontal="left"/>
    </xf>
    <xf numFmtId="164" fontId="2" fillId="0" borderId="0" xfId="0" applyNumberFormat="1" applyFont="1" applyAlignment="1"/>
    <xf numFmtId="0" fontId="2" fillId="0" borderId="0" xfId="0" applyNumberFormat="1" applyFont="1" applyAlignment="1" applyProtection="1"/>
    <xf numFmtId="0" fontId="2" fillId="0" borderId="0" xfId="0" applyFont="1" applyFill="1" applyAlignment="1"/>
    <xf numFmtId="0" fontId="29" fillId="0" borderId="0" xfId="0" applyFont="1" applyAlignment="1">
      <alignment horizontal="left"/>
    </xf>
    <xf numFmtId="164" fontId="34" fillId="0" borderId="0" xfId="0" applyNumberFormat="1" applyFont="1" applyAlignment="1">
      <alignment horizontal="left"/>
    </xf>
    <xf numFmtId="0" fontId="34" fillId="0" borderId="0" xfId="0" applyFont="1" applyAlignment="1">
      <alignment horizontal="left"/>
    </xf>
    <xf numFmtId="0" fontId="34" fillId="0" borderId="0" xfId="0" applyFont="1" applyAlignment="1">
      <alignment horizontal="center"/>
    </xf>
    <xf numFmtId="164" fontId="35" fillId="0" borderId="0" xfId="0" applyNumberFormat="1" applyFont="1" applyAlignment="1">
      <alignment horizontal="center"/>
    </xf>
    <xf numFmtId="0" fontId="34" fillId="0" borderId="0" xfId="0" applyFont="1"/>
    <xf numFmtId="14" fontId="34" fillId="0" borderId="0" xfId="0" applyNumberFormat="1" applyFont="1" applyAlignment="1">
      <alignment horizontal="left"/>
    </xf>
    <xf numFmtId="164" fontId="45" fillId="0" borderId="0" xfId="0" applyNumberFormat="1" applyFont="1" applyAlignment="1"/>
    <xf numFmtId="0" fontId="45" fillId="0" borderId="0" xfId="0" applyFont="1"/>
    <xf numFmtId="49" fontId="45" fillId="0" borderId="0" xfId="0" applyNumberFormat="1" applyFont="1" applyFill="1" applyAlignment="1">
      <alignment horizontal="center"/>
    </xf>
    <xf numFmtId="49" fontId="45" fillId="0" borderId="0" xfId="0" applyNumberFormat="1" applyFont="1" applyFill="1" applyAlignment="1">
      <alignment horizontal="left"/>
    </xf>
    <xf numFmtId="164" fontId="45" fillId="0" borderId="0" xfId="0" applyNumberFormat="1" applyFont="1" applyAlignment="1">
      <alignment horizontal="center"/>
    </xf>
    <xf numFmtId="0" fontId="45" fillId="0" borderId="0" xfId="0" applyFont="1" applyFill="1" applyAlignment="1">
      <alignment horizontal="left"/>
    </xf>
    <xf numFmtId="164" fontId="46" fillId="0" borderId="0" xfId="0" applyNumberFormat="1" applyFont="1" applyAlignment="1">
      <alignment horizontal="center"/>
    </xf>
    <xf numFmtId="0" fontId="45" fillId="0" borderId="0" xfId="0" applyFont="1" applyFill="1"/>
    <xf numFmtId="49" fontId="46" fillId="0" borderId="0" xfId="0" applyNumberFormat="1" applyFont="1" applyFill="1" applyAlignment="1">
      <alignment horizontal="center"/>
    </xf>
    <xf numFmtId="49" fontId="46" fillId="0" borderId="0" xfId="0" applyNumberFormat="1" applyFont="1" applyFill="1" applyAlignment="1">
      <alignment horizontal="left"/>
    </xf>
    <xf numFmtId="0" fontId="46" fillId="0" borderId="0" xfId="0" applyFont="1" applyFill="1" applyAlignment="1">
      <alignment horizontal="left"/>
    </xf>
    <xf numFmtId="0" fontId="46" fillId="0" borderId="0" xfId="0" applyFont="1" applyFill="1"/>
    <xf numFmtId="0" fontId="8" fillId="0" borderId="0" xfId="0" applyFont="1" applyFill="1" applyAlignment="1">
      <alignment wrapText="1"/>
    </xf>
    <xf numFmtId="164" fontId="35" fillId="0" borderId="0" xfId="0" applyNumberFormat="1" applyFont="1" applyAlignment="1">
      <alignment horizontal="left"/>
    </xf>
    <xf numFmtId="0" fontId="35" fillId="0" borderId="0" xfId="0" applyNumberFormat="1" applyFont="1" applyAlignment="1">
      <alignment horizontal="left"/>
    </xf>
    <xf numFmtId="0" fontId="35" fillId="0" borderId="0" xfId="0" applyFont="1" applyAlignment="1">
      <alignment horizontal="left"/>
    </xf>
    <xf numFmtId="0" fontId="2" fillId="4" borderId="0" xfId="0" applyFont="1" applyFill="1" applyAlignment="1">
      <alignment horizontal="left"/>
    </xf>
    <xf numFmtId="16" fontId="8" fillId="0" borderId="0" xfId="0" applyNumberFormat="1" applyFont="1" applyAlignment="1">
      <alignment horizontal="left" wrapText="1"/>
    </xf>
    <xf numFmtId="0" fontId="3" fillId="0" borderId="0" xfId="0" applyFont="1" applyBorder="1"/>
    <xf numFmtId="0" fontId="43" fillId="0" borderId="0" xfId="0" applyFont="1" applyAlignment="1">
      <alignment horizontal="center"/>
    </xf>
    <xf numFmtId="14" fontId="43" fillId="0" borderId="0" xfId="0" applyNumberFormat="1" applyFont="1" applyFill="1" applyAlignment="1">
      <alignment horizontal="center"/>
    </xf>
    <xf numFmtId="49" fontId="43" fillId="0" borderId="0" xfId="0" applyNumberFormat="1" applyFont="1" applyFill="1" applyAlignment="1">
      <alignment horizontal="center"/>
    </xf>
    <xf numFmtId="0" fontId="43" fillId="0" borderId="0" xfId="0" applyFont="1" applyFill="1"/>
    <xf numFmtId="0" fontId="43" fillId="0" borderId="0" xfId="0" applyFont="1" applyFill="1" applyAlignment="1">
      <alignment horizontal="center"/>
    </xf>
    <xf numFmtId="0" fontId="43" fillId="0" borderId="0" xfId="0" applyNumberFormat="1" applyFont="1" applyFill="1" applyAlignment="1">
      <alignment horizontal="center"/>
    </xf>
    <xf numFmtId="164" fontId="47" fillId="0" borderId="0" xfId="0" applyNumberFormat="1" applyFont="1" applyFill="1" applyAlignment="1">
      <alignment horizontal="center"/>
    </xf>
    <xf numFmtId="14" fontId="4" fillId="0" borderId="0" xfId="0" applyNumberFormat="1" applyFont="1" applyAlignment="1">
      <alignment horizontal="center"/>
    </xf>
    <xf numFmtId="0" fontId="43" fillId="0" borderId="0" xfId="0" applyFont="1"/>
    <xf numFmtId="0" fontId="19" fillId="0" borderId="0" xfId="0" applyFont="1"/>
    <xf numFmtId="20" fontId="2" fillId="0" borderId="0" xfId="0" applyNumberFormat="1" applyFont="1" applyFill="1" applyAlignment="1">
      <alignment horizontal="center"/>
    </xf>
    <xf numFmtId="20" fontId="2" fillId="0" borderId="0" xfId="0" applyNumberFormat="1" applyFont="1" applyFill="1"/>
    <xf numFmtId="49" fontId="3" fillId="0" borderId="0" xfId="0" applyNumberFormat="1" applyFont="1" applyFill="1" applyAlignment="1">
      <alignment horizontal="left"/>
    </xf>
    <xf numFmtId="0" fontId="43" fillId="0" borderId="0" xfId="0" applyNumberFormat="1" applyFont="1" applyAlignment="1">
      <alignment horizontal="center"/>
    </xf>
    <xf numFmtId="14" fontId="2" fillId="0" borderId="0" xfId="0" applyNumberFormat="1" applyFont="1" applyFill="1" applyBorder="1" applyAlignment="1">
      <alignment horizontal="left"/>
    </xf>
    <xf numFmtId="49" fontId="2" fillId="0" borderId="0" xfId="0" applyNumberFormat="1" applyFont="1" applyFill="1" applyAlignment="1">
      <alignment horizontal="left"/>
    </xf>
    <xf numFmtId="17" fontId="6" fillId="0" borderId="0" xfId="0" applyNumberFormat="1" applyFont="1" applyAlignment="1">
      <alignment horizontal="left"/>
    </xf>
    <xf numFmtId="0" fontId="6" fillId="0" borderId="0" xfId="0" applyFont="1" applyAlignment="1">
      <alignment vertical="center"/>
    </xf>
    <xf numFmtId="0" fontId="9" fillId="0" borderId="0" xfId="0" applyFont="1" applyFill="1" applyAlignment="1">
      <alignment horizontal="left"/>
    </xf>
    <xf numFmtId="0" fontId="6" fillId="0" borderId="0" xfId="0" applyFont="1" applyFill="1" applyAlignment="1">
      <alignment horizontal="center"/>
    </xf>
    <xf numFmtId="0" fontId="2" fillId="0" borderId="0" xfId="0" applyFont="1" applyFill="1" applyAlignment="1">
      <alignment horizontal="left" vertical="center"/>
    </xf>
    <xf numFmtId="14" fontId="3" fillId="0" borderId="0" xfId="0" applyNumberFormat="1" applyFont="1" applyFill="1" applyAlignment="1">
      <alignment horizontal="left"/>
    </xf>
    <xf numFmtId="165" fontId="3" fillId="0" borderId="0" xfId="0" applyNumberFormat="1" applyFont="1" applyAlignment="1">
      <alignment horizontal="left"/>
    </xf>
    <xf numFmtId="0" fontId="6" fillId="0" borderId="0" xfId="0" applyFont="1" applyAlignment="1">
      <alignment horizontal="left" vertical="center"/>
    </xf>
    <xf numFmtId="14" fontId="3" fillId="0" borderId="0" xfId="0" applyNumberFormat="1" applyFont="1" applyAlignment="1">
      <alignment horizontal="left"/>
    </xf>
    <xf numFmtId="0" fontId="25" fillId="0" borderId="0" xfId="0" applyFont="1" applyFill="1" applyAlignment="1">
      <alignment horizontal="left"/>
    </xf>
    <xf numFmtId="0" fontId="8" fillId="0" borderId="0" xfId="0" applyFont="1" applyFill="1" applyAlignment="1">
      <alignment horizontal="center"/>
    </xf>
    <xf numFmtId="0" fontId="9" fillId="0" borderId="0" xfId="0" applyFont="1" applyFill="1" applyAlignment="1">
      <alignment horizontal="center"/>
    </xf>
    <xf numFmtId="0" fontId="8" fillId="0" borderId="0" xfId="0" applyFont="1" applyFill="1" applyAlignment="1">
      <alignment horizontal="left"/>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15" fontId="2" fillId="0" borderId="0" xfId="0" applyNumberFormat="1" applyFont="1" applyFill="1" applyAlignment="1">
      <alignment horizontal="center" vertical="center" wrapText="1"/>
    </xf>
    <xf numFmtId="15" fontId="2" fillId="0" borderId="0" xfId="0" applyNumberFormat="1" applyFont="1" applyAlignment="1">
      <alignment horizontal="center" vertical="center"/>
    </xf>
    <xf numFmtId="15" fontId="2" fillId="0" borderId="0" xfId="0" applyNumberFormat="1" applyFont="1" applyFill="1" applyAlignment="1">
      <alignment horizontal="center" vertical="center"/>
    </xf>
    <xf numFmtId="0" fontId="6" fillId="0" borderId="0" xfId="0" applyFont="1" applyAlignment="1">
      <alignment horizontal="center" vertical="center"/>
    </xf>
    <xf numFmtId="0" fontId="2" fillId="3" borderId="0" xfId="0" applyFont="1" applyFill="1" applyAlignment="1">
      <alignment horizontal="center"/>
    </xf>
    <xf numFmtId="0" fontId="30" fillId="0" borderId="0" xfId="0" applyFont="1" applyAlignment="1">
      <alignment horizontal="center"/>
    </xf>
    <xf numFmtId="0" fontId="30" fillId="0" borderId="0" xfId="0" applyFont="1" applyFill="1" applyAlignment="1">
      <alignment horizontal="center"/>
    </xf>
    <xf numFmtId="0" fontId="32" fillId="0" borderId="0" xfId="0" applyFont="1" applyAlignment="1">
      <alignment horizontal="center"/>
    </xf>
    <xf numFmtId="0" fontId="32" fillId="0" borderId="0" xfId="0" applyFont="1" applyFill="1" applyAlignment="1">
      <alignment horizontal="center"/>
    </xf>
    <xf numFmtId="0" fontId="37" fillId="0" borderId="0" xfId="0" applyFont="1" applyFill="1" applyAlignment="1">
      <alignment horizontal="center"/>
    </xf>
    <xf numFmtId="20" fontId="32" fillId="0" borderId="0" xfId="0" applyNumberFormat="1" applyFont="1" applyFill="1" applyAlignment="1">
      <alignment horizontal="center"/>
    </xf>
    <xf numFmtId="14" fontId="30" fillId="0" borderId="0" xfId="0" applyNumberFormat="1" applyFont="1" applyAlignment="1">
      <alignment horizontal="center"/>
    </xf>
    <xf numFmtId="17" fontId="30" fillId="0" borderId="0" xfId="0" applyNumberFormat="1" applyFont="1" applyAlignment="1">
      <alignment horizontal="center"/>
    </xf>
    <xf numFmtId="0" fontId="30" fillId="0" borderId="0" xfId="0" applyFont="1" applyAlignment="1">
      <alignment horizontal="center" vertical="center"/>
    </xf>
    <xf numFmtId="0" fontId="38" fillId="0" borderId="0" xfId="0" applyFont="1" applyFill="1" applyAlignment="1">
      <alignment horizontal="center"/>
    </xf>
    <xf numFmtId="0" fontId="39" fillId="0" borderId="0" xfId="0" applyFont="1" applyFill="1" applyAlignment="1">
      <alignment horizontal="center"/>
    </xf>
    <xf numFmtId="0" fontId="30" fillId="0" borderId="0" xfId="0" applyFont="1" applyFill="1" applyAlignment="1">
      <alignment horizontal="center" vertical="center"/>
    </xf>
    <xf numFmtId="0" fontId="2" fillId="4" borderId="0" xfId="0" applyFont="1" applyFill="1" applyAlignment="1">
      <alignment horizontal="center"/>
    </xf>
    <xf numFmtId="0" fontId="7" fillId="4" borderId="0" xfId="0" applyFont="1" applyFill="1" applyAlignment="1">
      <alignment horizontal="center"/>
    </xf>
    <xf numFmtId="166" fontId="2" fillId="0" borderId="0" xfId="0" applyNumberFormat="1" applyFont="1" applyAlignment="1">
      <alignment horizontal="left"/>
    </xf>
    <xf numFmtId="49" fontId="3" fillId="0" borderId="0" xfId="0" quotePrefix="1" applyNumberFormat="1" applyFont="1" applyAlignment="1">
      <alignment horizontal="center"/>
    </xf>
    <xf numFmtId="49" fontId="3" fillId="0" borderId="0" xfId="0" applyNumberFormat="1" applyFont="1" applyAlignment="1">
      <alignment horizontal="center"/>
    </xf>
    <xf numFmtId="164" fontId="48" fillId="0" borderId="0" xfId="0" applyNumberFormat="1" applyFont="1" applyAlignment="1"/>
    <xf numFmtId="0" fontId="40" fillId="0" borderId="0" xfId="0" applyFont="1" applyFill="1" applyAlignment="1">
      <alignment horizontal="left"/>
    </xf>
    <xf numFmtId="0" fontId="40" fillId="0" borderId="0" xfId="0" applyFont="1" applyFill="1"/>
    <xf numFmtId="0" fontId="40" fillId="0" borderId="0" xfId="0" applyFont="1" applyFill="1" applyAlignment="1">
      <alignment horizontal="right"/>
    </xf>
    <xf numFmtId="49" fontId="40" fillId="0" borderId="0" xfId="0" applyNumberFormat="1" applyFont="1" applyFill="1" applyAlignment="1">
      <alignment horizontal="center"/>
    </xf>
    <xf numFmtId="49" fontId="40" fillId="0" borderId="0" xfId="0" applyNumberFormat="1" applyFont="1" applyFill="1" applyAlignment="1">
      <alignment horizontal="left"/>
    </xf>
    <xf numFmtId="0" fontId="40" fillId="0" borderId="0" xfId="0" applyFont="1" applyFill="1" applyAlignment="1"/>
    <xf numFmtId="16" fontId="2" fillId="0" borderId="0" xfId="0" applyNumberFormat="1" applyFont="1" applyAlignment="1">
      <alignment horizontal="left" vertical="center"/>
    </xf>
    <xf numFmtId="14" fontId="32" fillId="0" borderId="0" xfId="0" applyNumberFormat="1" applyFont="1" applyAlignment="1">
      <alignment horizontal="center"/>
    </xf>
    <xf numFmtId="15" fontId="3" fillId="0" borderId="0" xfId="0" applyNumberFormat="1" applyFont="1"/>
    <xf numFmtId="0" fontId="40" fillId="0" borderId="0" xfId="0" applyFont="1"/>
    <xf numFmtId="14" fontId="3" fillId="0" borderId="0" xfId="0" applyNumberFormat="1" applyFont="1" applyAlignment="1">
      <alignment horizontal="right"/>
    </xf>
    <xf numFmtId="0" fontId="41" fillId="0" borderId="0" xfId="0" applyFont="1"/>
    <xf numFmtId="0" fontId="25" fillId="0" borderId="0" xfId="0" applyFont="1" applyAlignment="1">
      <alignment horizontal="right"/>
    </xf>
    <xf numFmtId="20" fontId="30" fillId="0" borderId="0" xfId="0" applyNumberFormat="1" applyFont="1" applyFill="1" applyAlignment="1">
      <alignment horizontal="center"/>
    </xf>
    <xf numFmtId="14" fontId="2" fillId="0" borderId="0" xfId="0" applyNumberFormat="1" applyFont="1" applyFill="1" applyAlignment="1">
      <alignment horizontal="left"/>
    </xf>
    <xf numFmtId="20" fontId="30" fillId="0" borderId="0" xfId="0" applyNumberFormat="1" applyFont="1" applyAlignment="1">
      <alignment horizontal="center"/>
    </xf>
    <xf numFmtId="0" fontId="34" fillId="4" borderId="0" xfId="0" applyFont="1" applyFill="1" applyAlignment="1">
      <alignment horizontal="left"/>
    </xf>
    <xf numFmtId="0" fontId="3" fillId="0" borderId="0" xfId="0" applyFont="1" applyFill="1" applyAlignment="1">
      <alignment horizontal="left" vertical="center"/>
    </xf>
    <xf numFmtId="0" fontId="2" fillId="0" borderId="0" xfId="0" applyFont="1" applyAlignment="1">
      <alignment horizontal="left" vertical="center"/>
    </xf>
    <xf numFmtId="0" fontId="3" fillId="0" borderId="0" xfId="0" applyFont="1" applyFill="1" applyAlignment="1">
      <alignment horizontal="left" vertical="center" wrapText="1"/>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left"/>
    </xf>
    <xf numFmtId="0" fontId="2" fillId="0" borderId="0" xfId="0" applyFont="1" applyAlignment="1">
      <alignment horizontal="center"/>
    </xf>
    <xf numFmtId="0" fontId="2" fillId="5" borderId="0" xfId="0" applyFont="1" applyFill="1" applyBorder="1" applyAlignment="1">
      <alignment horizontal="center"/>
    </xf>
    <xf numFmtId="0" fontId="32" fillId="0" borderId="0" xfId="0" applyFont="1" applyFill="1" applyAlignment="1">
      <alignment horizontal="left"/>
    </xf>
    <xf numFmtId="0" fontId="32" fillId="0" borderId="0" xfId="0" applyFont="1" applyFill="1"/>
    <xf numFmtId="15" fontId="2" fillId="0" borderId="0" xfId="0" applyNumberFormat="1" applyFont="1" applyAlignment="1">
      <alignment horizontal="center" vertical="center" wrapText="1"/>
    </xf>
    <xf numFmtId="0" fontId="41" fillId="0" borderId="0" xfId="0" applyFont="1" applyAlignment="1">
      <alignment wrapText="1"/>
    </xf>
    <xf numFmtId="0" fontId="3" fillId="0" borderId="0" xfId="0" applyFont="1" applyAlignment="1">
      <alignment horizontal="left"/>
    </xf>
    <xf numFmtId="0" fontId="0" fillId="0" borderId="0" xfId="0" applyAlignment="1">
      <alignment horizontal="left"/>
    </xf>
    <xf numFmtId="20" fontId="2" fillId="0" borderId="0" xfId="0" applyNumberFormat="1" applyFont="1" applyAlignment="1">
      <alignment horizontal="left"/>
    </xf>
    <xf numFmtId="0" fontId="25" fillId="0" borderId="0" xfId="0" applyFont="1" applyAlignment="1">
      <alignment vertical="center" wrapText="1"/>
    </xf>
    <xf numFmtId="0" fontId="50" fillId="0" borderId="0" xfId="0" applyFont="1" applyAlignment="1">
      <alignment vertical="center" wrapText="1"/>
    </xf>
    <xf numFmtId="0" fontId="52" fillId="0" borderId="0" xfId="0" applyFont="1" applyAlignment="1">
      <alignment vertical="center" wrapText="1"/>
    </xf>
    <xf numFmtId="0" fontId="50" fillId="0" borderId="0" xfId="0" applyFont="1" applyAlignment="1">
      <alignment vertical="center"/>
    </xf>
    <xf numFmtId="0" fontId="50" fillId="0" borderId="0" xfId="0" applyFont="1" applyAlignment="1">
      <alignment horizontal="left" vertical="center" indent="2"/>
    </xf>
    <xf numFmtId="0" fontId="50" fillId="0" borderId="0" xfId="0" applyFont="1" applyAlignment="1">
      <alignment horizontal="left" vertical="center" indent="3"/>
    </xf>
    <xf numFmtId="0" fontId="19" fillId="0" borderId="0" xfId="0" applyFont="1" applyAlignment="1">
      <alignment vertical="center" wrapText="1"/>
    </xf>
    <xf numFmtId="0" fontId="53" fillId="0" borderId="0" xfId="0" applyFont="1" applyAlignment="1">
      <alignment vertical="center" wrapText="1"/>
    </xf>
    <xf numFmtId="0" fontId="52" fillId="0" borderId="0" xfId="0" applyFont="1" applyAlignment="1">
      <alignment horizontal="left" vertical="center" wrapText="1"/>
    </xf>
    <xf numFmtId="0" fontId="50" fillId="0" borderId="0" xfId="0" applyFont="1" applyAlignment="1">
      <alignment horizontal="left" vertical="center" wrapText="1"/>
    </xf>
    <xf numFmtId="0" fontId="6" fillId="0" borderId="0" xfId="0" applyFont="1" applyAlignment="1">
      <alignment horizontal="left" vertical="center" wrapText="1"/>
    </xf>
    <xf numFmtId="0" fontId="0" fillId="0" borderId="0" xfId="0" applyAlignment="1">
      <alignment wrapText="1"/>
    </xf>
    <xf numFmtId="0" fontId="54" fillId="0" borderId="0" xfId="0" applyFont="1" applyAlignment="1">
      <alignment horizontal="left" vertical="center" wrapText="1"/>
    </xf>
    <xf numFmtId="0" fontId="40" fillId="0" borderId="0" xfId="0" applyFont="1" applyAlignment="1">
      <alignment horizontal="left" vertical="center" wrapText="1"/>
    </xf>
    <xf numFmtId="0" fontId="24" fillId="0" borderId="0" xfId="1" applyAlignment="1" applyProtection="1">
      <alignment horizontal="left" vertical="center" wrapText="1"/>
    </xf>
    <xf numFmtId="0" fontId="56" fillId="0" borderId="0" xfId="0" applyFont="1" applyAlignment="1">
      <alignment horizontal="left" vertical="center" wrapText="1"/>
    </xf>
    <xf numFmtId="49" fontId="0" fillId="0" borderId="0" xfId="0" applyNumberFormat="1" applyAlignment="1">
      <alignment wrapText="1"/>
    </xf>
    <xf numFmtId="49" fontId="36" fillId="0" borderId="0" xfId="0" applyNumberFormat="1" applyFont="1" applyAlignment="1">
      <alignment wrapText="1"/>
    </xf>
    <xf numFmtId="49" fontId="36" fillId="0" borderId="0" xfId="0" applyNumberFormat="1" applyFont="1"/>
    <xf numFmtId="49" fontId="6" fillId="0" borderId="0" xfId="0" applyNumberFormat="1" applyFont="1" applyAlignment="1">
      <alignment wrapText="1"/>
    </xf>
    <xf numFmtId="14" fontId="30" fillId="0" borderId="0" xfId="0" applyNumberFormat="1" applyFont="1" applyAlignment="1">
      <alignment horizontal="left"/>
    </xf>
    <xf numFmtId="14" fontId="30" fillId="0" borderId="0" xfId="0" applyNumberFormat="1" applyFont="1" applyFill="1" applyAlignment="1">
      <alignment horizontal="left"/>
    </xf>
    <xf numFmtId="20" fontId="2" fillId="0" borderId="0" xfId="0" applyNumberFormat="1" applyFont="1"/>
    <xf numFmtId="0" fontId="3" fillId="0" borderId="0" xfId="0" applyFont="1" applyAlignment="1">
      <alignment horizontal="left"/>
    </xf>
    <xf numFmtId="0" fontId="3"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horizontal="left"/>
    </xf>
    <xf numFmtId="0" fontId="3" fillId="0" borderId="0" xfId="0" applyFont="1" applyAlignment="1">
      <alignment horizontal="center"/>
    </xf>
    <xf numFmtId="0" fontId="3" fillId="0" borderId="0" xfId="0" applyFont="1" applyAlignment="1"/>
    <xf numFmtId="0" fontId="2" fillId="0" borderId="0" xfId="0" applyFont="1" applyAlignment="1">
      <alignment horizontal="center"/>
    </xf>
    <xf numFmtId="0" fontId="0" fillId="0" borderId="0" xfId="0" applyAlignment="1">
      <alignment horizontal="center"/>
    </xf>
    <xf numFmtId="20" fontId="3" fillId="0" borderId="0" xfId="0" applyNumberFormat="1" applyFont="1" applyAlignment="1">
      <alignment horizontal="left"/>
    </xf>
    <xf numFmtId="14" fontId="3" fillId="0" borderId="0" xfId="0" applyNumberFormat="1" applyFont="1" applyAlignment="1">
      <alignment horizontal="left" vertical="center"/>
    </xf>
    <xf numFmtId="14" fontId="32" fillId="0" borderId="0" xfId="0" applyNumberFormat="1" applyFont="1" applyAlignment="1">
      <alignment horizontal="center" vertical="center"/>
    </xf>
    <xf numFmtId="0" fontId="25" fillId="0" borderId="0" xfId="0" applyFont="1" applyFill="1" applyAlignment="1">
      <alignment horizontal="center" vertical="center"/>
    </xf>
    <xf numFmtId="0" fontId="25" fillId="0" borderId="0" xfId="0" applyFont="1" applyFill="1" applyAlignment="1">
      <alignment horizontal="center"/>
    </xf>
    <xf numFmtId="0" fontId="25" fillId="0" borderId="0" xfId="0" applyFont="1" applyFill="1"/>
    <xf numFmtId="0" fontId="3"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3" fillId="0" borderId="0" xfId="2"/>
    <xf numFmtId="0" fontId="3" fillId="6" borderId="73" xfId="2" applyFill="1" applyBorder="1" applyAlignment="1" applyProtection="1">
      <alignment vertical="center"/>
    </xf>
    <xf numFmtId="0" fontId="3" fillId="6" borderId="72" xfId="2" applyFill="1" applyBorder="1" applyAlignment="1" applyProtection="1">
      <alignment horizontal="left" vertical="center"/>
    </xf>
    <xf numFmtId="0" fontId="3" fillId="6" borderId="72" xfId="2" applyFill="1" applyBorder="1" applyAlignment="1" applyProtection="1">
      <alignment vertical="center"/>
    </xf>
    <xf numFmtId="0" fontId="3" fillId="6" borderId="72" xfId="2" applyFill="1" applyBorder="1" applyAlignment="1" applyProtection="1">
      <alignment horizontal="center" vertical="center"/>
    </xf>
    <xf numFmtId="0" fontId="2" fillId="6" borderId="72" xfId="2" applyFont="1" applyFill="1" applyBorder="1" applyAlignment="1" applyProtection="1">
      <alignment horizontal="center" vertical="center"/>
    </xf>
    <xf numFmtId="0" fontId="3" fillId="6" borderId="72" xfId="2" applyFill="1" applyBorder="1" applyProtection="1"/>
    <xf numFmtId="0" fontId="2" fillId="6" borderId="72" xfId="2" applyFont="1" applyFill="1" applyBorder="1" applyAlignment="1" applyProtection="1">
      <alignment vertical="center"/>
    </xf>
    <xf numFmtId="0" fontId="3" fillId="6" borderId="71" xfId="2" applyFill="1" applyBorder="1" applyAlignment="1" applyProtection="1">
      <alignment horizontal="center" vertical="center"/>
    </xf>
    <xf numFmtId="0" fontId="3" fillId="0" borderId="0" xfId="2" applyBorder="1"/>
    <xf numFmtId="0" fontId="3" fillId="0" borderId="103" xfId="2" applyBorder="1"/>
    <xf numFmtId="0" fontId="64" fillId="0" borderId="0" xfId="2" applyFont="1" applyBorder="1"/>
    <xf numFmtId="0" fontId="10" fillId="8" borderId="0" xfId="2" applyFont="1" applyFill="1" applyBorder="1"/>
    <xf numFmtId="0" fontId="10" fillId="8" borderId="0" xfId="2" applyFont="1" applyFill="1"/>
    <xf numFmtId="0" fontId="4" fillId="8" borderId="0" xfId="2" applyFont="1" applyFill="1" applyBorder="1"/>
    <xf numFmtId="0" fontId="65" fillId="0" borderId="0" xfId="2" applyFont="1" applyBorder="1"/>
    <xf numFmtId="0" fontId="3" fillId="0" borderId="104" xfId="2" applyBorder="1"/>
    <xf numFmtId="0" fontId="3" fillId="0" borderId="105" xfId="2" applyBorder="1"/>
    <xf numFmtId="0" fontId="3" fillId="0" borderId="106" xfId="2" applyBorder="1"/>
    <xf numFmtId="0" fontId="3" fillId="0" borderId="107" xfId="2" applyBorder="1"/>
    <xf numFmtId="0" fontId="3" fillId="0" borderId="108" xfId="2" applyBorder="1"/>
    <xf numFmtId="0" fontId="3" fillId="0" borderId="109" xfId="2" applyBorder="1"/>
    <xf numFmtId="0" fontId="3" fillId="0" borderId="110" xfId="2" applyBorder="1"/>
    <xf numFmtId="0" fontId="3" fillId="0" borderId="111" xfId="2" applyBorder="1"/>
    <xf numFmtId="0" fontId="3" fillId="0" borderId="112" xfId="2" applyBorder="1"/>
    <xf numFmtId="0" fontId="66" fillId="0" borderId="0" xfId="2" applyFont="1" applyBorder="1" applyAlignment="1">
      <alignment horizontal="center"/>
    </xf>
    <xf numFmtId="0" fontId="3" fillId="0" borderId="113" xfId="2" applyBorder="1"/>
    <xf numFmtId="0" fontId="3" fillId="0" borderId="114" xfId="2" applyBorder="1"/>
    <xf numFmtId="0" fontId="3" fillId="0" borderId="115" xfId="2" applyBorder="1"/>
    <xf numFmtId="0" fontId="3" fillId="0" borderId="116" xfId="2" applyBorder="1"/>
    <xf numFmtId="0" fontId="3" fillId="0" borderId="117" xfId="2" applyFont="1" applyBorder="1"/>
    <xf numFmtId="0" fontId="57" fillId="0" borderId="112" xfId="2" applyFont="1" applyBorder="1"/>
    <xf numFmtId="0" fontId="3" fillId="0" borderId="118" xfId="2" applyBorder="1"/>
    <xf numFmtId="0" fontId="3" fillId="0" borderId="119" xfId="2" applyBorder="1"/>
    <xf numFmtId="0" fontId="3" fillId="0" borderId="120" xfId="2" applyBorder="1"/>
    <xf numFmtId="0" fontId="3" fillId="0" borderId="121" xfId="2" applyBorder="1"/>
    <xf numFmtId="0" fontId="3" fillId="0" borderId="122" xfId="2" applyFont="1" applyBorder="1"/>
    <xf numFmtId="0" fontId="67" fillId="0" borderId="0" xfId="2" applyFont="1" applyBorder="1" applyAlignment="1">
      <alignment horizontal="center"/>
    </xf>
    <xf numFmtId="0" fontId="10" fillId="0" borderId="112" xfId="2" applyFont="1" applyBorder="1"/>
    <xf numFmtId="0" fontId="10" fillId="0" borderId="0" xfId="2" applyFont="1" applyBorder="1"/>
    <xf numFmtId="0" fontId="3" fillId="0" borderId="112" xfId="2" applyFont="1" applyBorder="1"/>
    <xf numFmtId="0" fontId="3" fillId="0" borderId="123" xfId="2" applyBorder="1"/>
    <xf numFmtId="0" fontId="3" fillId="0" borderId="124" xfId="2" applyBorder="1"/>
    <xf numFmtId="0" fontId="3" fillId="0" borderId="125" xfId="2" applyBorder="1"/>
    <xf numFmtId="0" fontId="3" fillId="0" borderId="126" xfId="2" applyBorder="1"/>
    <xf numFmtId="0" fontId="3" fillId="0" borderId="127" xfId="2" applyBorder="1"/>
    <xf numFmtId="0" fontId="3" fillId="0" borderId="128" xfId="2" applyBorder="1"/>
    <xf numFmtId="0" fontId="3" fillId="0" borderId="129" xfId="2" applyBorder="1"/>
    <xf numFmtId="0" fontId="3" fillId="0" borderId="130" xfId="2" applyBorder="1"/>
    <xf numFmtId="0" fontId="3" fillId="0" borderId="131" xfId="2" applyBorder="1"/>
    <xf numFmtId="0" fontId="3" fillId="0" borderId="103" xfId="2" applyFont="1" applyBorder="1" applyAlignment="1">
      <alignment horizontal="left"/>
    </xf>
    <xf numFmtId="0" fontId="3" fillId="0" borderId="112" xfId="2" applyFont="1" applyBorder="1" applyAlignment="1">
      <alignment horizontal="left"/>
    </xf>
    <xf numFmtId="0" fontId="3" fillId="0" borderId="132" xfId="2" applyBorder="1"/>
    <xf numFmtId="0" fontId="3" fillId="0" borderId="133" xfId="2" applyBorder="1"/>
    <xf numFmtId="0" fontId="3" fillId="0" borderId="134" xfId="2" applyBorder="1"/>
    <xf numFmtId="0" fontId="3" fillId="0" borderId="135" xfId="2" applyBorder="1"/>
    <xf numFmtId="0" fontId="3" fillId="0" borderId="136" xfId="2" applyBorder="1"/>
    <xf numFmtId="0" fontId="68" fillId="0" borderId="84" xfId="2" applyFont="1" applyBorder="1"/>
    <xf numFmtId="0" fontId="68" fillId="0" borderId="137" xfId="2" applyFont="1" applyFill="1" applyBorder="1" applyAlignment="1">
      <alignment horizontal="left"/>
    </xf>
    <xf numFmtId="0" fontId="68" fillId="0" borderId="36" xfId="2" applyFont="1" applyFill="1" applyBorder="1" applyAlignment="1">
      <alignment horizontal="left"/>
    </xf>
    <xf numFmtId="0" fontId="69" fillId="0" borderId="0" xfId="2" applyFont="1" applyBorder="1" applyAlignment="1">
      <alignment horizontal="center"/>
    </xf>
    <xf numFmtId="0" fontId="70" fillId="0" borderId="104" xfId="2" applyFont="1" applyBorder="1"/>
    <xf numFmtId="0" fontId="70" fillId="0" borderId="105" xfId="2" applyFont="1" applyBorder="1"/>
    <xf numFmtId="0" fontId="70" fillId="0" borderId="106" xfId="2" applyFont="1" applyBorder="1"/>
    <xf numFmtId="0" fontId="70" fillId="0" borderId="107" xfId="2" applyFont="1" applyBorder="1"/>
    <xf numFmtId="0" fontId="3" fillId="0" borderId="127" xfId="2" applyFont="1" applyBorder="1"/>
    <xf numFmtId="0" fontId="71" fillId="0" borderId="127" xfId="2" applyFont="1" applyBorder="1" applyAlignment="1">
      <alignment vertical="center" wrapText="1"/>
    </xf>
    <xf numFmtId="0" fontId="3" fillId="0" borderId="103" xfId="2" applyFont="1" applyBorder="1" applyAlignment="1">
      <alignment horizontal="center"/>
    </xf>
    <xf numFmtId="0" fontId="32" fillId="0" borderId="103" xfId="2" applyFont="1" applyBorder="1" applyAlignment="1">
      <alignment horizontal="left"/>
    </xf>
    <xf numFmtId="0" fontId="3" fillId="0" borderId="112" xfId="2" applyFont="1" applyBorder="1" applyAlignment="1"/>
    <xf numFmtId="0" fontId="72" fillId="0" borderId="0" xfId="2" applyFont="1" applyBorder="1"/>
    <xf numFmtId="0" fontId="73" fillId="0" borderId="138" xfId="2" applyFont="1" applyBorder="1"/>
    <xf numFmtId="0" fontId="73" fillId="0" borderId="0" xfId="2" applyFont="1" applyBorder="1"/>
    <xf numFmtId="0" fontId="72" fillId="0" borderId="111" xfId="2" applyFont="1" applyBorder="1"/>
    <xf numFmtId="0" fontId="7" fillId="0" borderId="103" xfId="2" applyFont="1" applyBorder="1"/>
    <xf numFmtId="0" fontId="3" fillId="0" borderId="105" xfId="2" applyBorder="1" applyAlignment="1">
      <alignment horizontal="right"/>
    </xf>
    <xf numFmtId="0" fontId="74" fillId="0" borderId="0" xfId="2" applyFont="1" applyBorder="1" applyAlignment="1">
      <alignment horizontal="right"/>
    </xf>
    <xf numFmtId="0" fontId="2" fillId="0" borderId="0" xfId="2" applyFont="1" applyBorder="1"/>
    <xf numFmtId="0" fontId="2" fillId="0" borderId="0" xfId="2" applyFont="1" applyBorder="1" applyAlignment="1">
      <alignment horizontal="right"/>
    </xf>
    <xf numFmtId="0" fontId="3" fillId="0" borderId="0" xfId="2" applyFont="1" applyBorder="1"/>
    <xf numFmtId="0" fontId="3" fillId="0" borderId="41" xfId="2" applyBorder="1"/>
    <xf numFmtId="0" fontId="75" fillId="0" borderId="139" xfId="2" applyFont="1" applyBorder="1" applyAlignment="1">
      <alignment vertical="top"/>
    </xf>
    <xf numFmtId="0" fontId="74" fillId="0" borderId="0" xfId="2" applyFont="1" applyBorder="1"/>
    <xf numFmtId="0" fontId="76" fillId="0" borderId="0" xfId="2" applyFont="1" applyBorder="1"/>
    <xf numFmtId="0" fontId="3" fillId="0" borderId="0" xfId="0" applyFont="1" applyAlignment="1">
      <alignment horizontal="left"/>
    </xf>
    <xf numFmtId="0" fontId="3" fillId="0" borderId="0" xfId="0" applyFont="1" applyAlignment="1">
      <alignment horizontal="center"/>
    </xf>
    <xf numFmtId="0" fontId="3" fillId="0" borderId="1" xfId="0" applyNumberFormat="1" applyFont="1" applyBorder="1" applyAlignment="1">
      <alignment horizontal="center" vertical="center"/>
    </xf>
    <xf numFmtId="0" fontId="3" fillId="0" borderId="1" xfId="0" applyFont="1" applyBorder="1" applyAlignment="1">
      <alignment horizontal="center" vertical="center"/>
    </xf>
    <xf numFmtId="49" fontId="3" fillId="0" borderId="0" xfId="0" applyNumberFormat="1" applyFont="1" applyAlignment="1">
      <alignment vertical="center"/>
    </xf>
    <xf numFmtId="0" fontId="3" fillId="0" borderId="0" xfId="0" applyFont="1" applyBorder="1" applyAlignment="1">
      <alignment horizont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164" fontId="3" fillId="0" borderId="0" xfId="0" applyNumberFormat="1" applyFont="1" applyAlignment="1">
      <alignment horizontal="left"/>
    </xf>
    <xf numFmtId="1" fontId="3" fillId="0" borderId="0" xfId="0" applyNumberFormat="1" applyFont="1" applyAlignment="1">
      <alignment horizontal="center"/>
    </xf>
    <xf numFmtId="1" fontId="0" fillId="0" borderId="0" xfId="0" applyNumberFormat="1" applyAlignment="1">
      <alignment horizontal="center"/>
    </xf>
    <xf numFmtId="0" fontId="3" fillId="0" borderId="0" xfId="0" applyFont="1" applyAlignment="1">
      <alignment horizontal="left"/>
    </xf>
    <xf numFmtId="0" fontId="0" fillId="0" borderId="0" xfId="0" applyAlignment="1">
      <alignment horizontal="left"/>
    </xf>
    <xf numFmtId="14" fontId="3" fillId="0" borderId="0" xfId="0" applyNumberFormat="1" applyFont="1"/>
    <xf numFmtId="166" fontId="3" fillId="0" borderId="0" xfId="0" applyNumberFormat="1" applyFont="1"/>
    <xf numFmtId="49" fontId="2" fillId="0" borderId="0" xfId="0" applyNumberFormat="1" applyFont="1" applyAlignment="1">
      <alignment horizontal="left"/>
    </xf>
    <xf numFmtId="0" fontId="3" fillId="0" borderId="0" xfId="0" applyFont="1" applyAlignment="1">
      <alignment horizontal="left"/>
    </xf>
    <xf numFmtId="14" fontId="3" fillId="0" borderId="0" xfId="0" applyNumberFormat="1" applyFont="1" applyAlignment="1">
      <alignment horizontal="center"/>
    </xf>
    <xf numFmtId="1" fontId="3" fillId="0" borderId="0" xfId="0" applyNumberFormat="1" applyFont="1"/>
    <xf numFmtId="1" fontId="3" fillId="0" borderId="0" xfId="0" applyNumberFormat="1" applyFont="1" applyAlignment="1">
      <alignment horizontal="left"/>
    </xf>
    <xf numFmtId="0" fontId="3" fillId="0" borderId="6" xfId="2" applyBorder="1" applyProtection="1"/>
    <xf numFmtId="0" fontId="3" fillId="0" borderId="5" xfId="2" applyBorder="1" applyProtection="1"/>
    <xf numFmtId="0" fontId="3" fillId="0" borderId="7" xfId="2" applyBorder="1" applyProtection="1"/>
    <xf numFmtId="0" fontId="3" fillId="0" borderId="8" xfId="2" applyBorder="1" applyProtection="1"/>
    <xf numFmtId="0" fontId="3" fillId="0" borderId="9" xfId="2" applyBorder="1" applyProtection="1"/>
    <xf numFmtId="0" fontId="3" fillId="0" borderId="10" xfId="2" applyBorder="1" applyProtection="1"/>
    <xf numFmtId="49" fontId="3" fillId="0" borderId="19" xfId="2" applyNumberFormat="1" applyFont="1" applyBorder="1" applyAlignment="1" applyProtection="1">
      <alignment vertical="center"/>
    </xf>
    <xf numFmtId="0" fontId="3" fillId="6" borderId="19" xfId="2" applyFill="1" applyBorder="1" applyAlignment="1" applyProtection="1">
      <alignment vertical="center"/>
    </xf>
    <xf numFmtId="49" fontId="6" fillId="0" borderId="19" xfId="2" applyNumberFormat="1" applyFont="1" applyBorder="1" applyAlignment="1" applyProtection="1">
      <alignment vertical="center"/>
    </xf>
    <xf numFmtId="0" fontId="3" fillId="6" borderId="21" xfId="2" applyFill="1" applyBorder="1" applyAlignment="1" applyProtection="1">
      <alignment vertical="center"/>
    </xf>
    <xf numFmtId="0" fontId="3" fillId="0" borderId="19" xfId="2" applyBorder="1" applyAlignment="1" applyProtection="1">
      <alignment vertical="center"/>
    </xf>
    <xf numFmtId="0" fontId="40" fillId="6" borderId="27" xfId="2" applyFont="1" applyFill="1" applyBorder="1" applyAlignment="1" applyProtection="1">
      <alignment vertical="center"/>
    </xf>
    <xf numFmtId="0" fontId="40" fillId="6" borderId="28" xfId="2" applyFont="1" applyFill="1" applyBorder="1" applyAlignment="1" applyProtection="1">
      <alignment vertical="center"/>
    </xf>
    <xf numFmtId="0" fontId="40" fillId="6" borderId="32" xfId="2" applyFont="1" applyFill="1" applyBorder="1" applyAlignment="1" applyProtection="1">
      <alignment vertical="center"/>
    </xf>
    <xf numFmtId="0" fontId="7" fillId="6" borderId="33" xfId="2" applyFont="1" applyFill="1" applyBorder="1" applyAlignment="1" applyProtection="1">
      <alignment vertical="center"/>
    </xf>
    <xf numFmtId="0" fontId="7" fillId="6" borderId="34" xfId="2" applyFont="1" applyFill="1" applyBorder="1" applyAlignment="1" applyProtection="1">
      <alignment vertical="center"/>
    </xf>
    <xf numFmtId="0" fontId="58" fillId="6" borderId="35" xfId="2" applyFont="1" applyFill="1" applyBorder="1" applyAlignment="1" applyProtection="1">
      <alignment vertical="center" wrapText="1"/>
    </xf>
    <xf numFmtId="0" fontId="3" fillId="0" borderId="37" xfId="2" applyBorder="1" applyProtection="1"/>
    <xf numFmtId="0" fontId="3" fillId="0" borderId="38" xfId="2" applyBorder="1" applyProtection="1"/>
    <xf numFmtId="0" fontId="3" fillId="7" borderId="37" xfId="2" applyFont="1" applyFill="1" applyBorder="1" applyAlignment="1" applyProtection="1">
      <alignment vertical="center"/>
    </xf>
    <xf numFmtId="0" fontId="3" fillId="7" borderId="39" xfId="2" applyFont="1" applyFill="1" applyBorder="1" applyAlignment="1" applyProtection="1">
      <alignment vertical="center"/>
    </xf>
    <xf numFmtId="0" fontId="40" fillId="6" borderId="40" xfId="2" applyFont="1" applyFill="1" applyBorder="1" applyAlignment="1" applyProtection="1">
      <alignment horizontal="center" vertical="center"/>
    </xf>
    <xf numFmtId="0" fontId="40" fillId="6" borderId="41" xfId="2" applyFont="1" applyFill="1" applyBorder="1" applyAlignment="1" applyProtection="1">
      <alignment horizontal="center" vertical="center"/>
    </xf>
    <xf numFmtId="0" fontId="40" fillId="6" borderId="42" xfId="2" applyFont="1" applyFill="1" applyBorder="1" applyAlignment="1" applyProtection="1">
      <alignment horizontal="center"/>
    </xf>
    <xf numFmtId="0" fontId="3" fillId="0" borderId="44" xfId="2" applyBorder="1" applyProtection="1"/>
    <xf numFmtId="0" fontId="3" fillId="0" borderId="45" xfId="2" applyBorder="1" applyProtection="1"/>
    <xf numFmtId="0" fontId="3" fillId="6" borderId="46" xfId="2" applyFill="1" applyBorder="1" applyProtection="1"/>
    <xf numFmtId="0" fontId="3" fillId="6" borderId="47" xfId="2" applyFill="1" applyBorder="1" applyProtection="1"/>
    <xf numFmtId="0" fontId="40" fillId="6" borderId="48" xfId="2" applyFont="1" applyFill="1" applyBorder="1" applyAlignment="1" applyProtection="1">
      <alignment horizontal="center" vertical="center"/>
    </xf>
    <xf numFmtId="0" fontId="40" fillId="6" borderId="16" xfId="2" applyFont="1" applyFill="1" applyBorder="1" applyAlignment="1" applyProtection="1">
      <alignment horizontal="center" vertical="center"/>
    </xf>
    <xf numFmtId="0" fontId="40" fillId="6" borderId="49" xfId="2" applyFont="1" applyFill="1" applyBorder="1" applyAlignment="1" applyProtection="1">
      <alignment horizontal="center" vertical="center"/>
    </xf>
    <xf numFmtId="0" fontId="40" fillId="6" borderId="50" xfId="2" applyFont="1" applyFill="1" applyBorder="1" applyProtection="1"/>
    <xf numFmtId="0" fontId="3" fillId="0" borderId="52" xfId="2" applyBorder="1" applyProtection="1"/>
    <xf numFmtId="0" fontId="3" fillId="0" borderId="53" xfId="2" applyBorder="1" applyProtection="1"/>
    <xf numFmtId="0" fontId="3" fillId="6" borderId="52" xfId="2" applyFill="1" applyBorder="1" applyProtection="1"/>
    <xf numFmtId="0" fontId="3" fillId="6" borderId="21" xfId="2" applyFill="1" applyBorder="1" applyProtection="1"/>
    <xf numFmtId="0" fontId="40" fillId="6" borderId="18" xfId="2" applyFont="1" applyFill="1" applyBorder="1" applyAlignment="1" applyProtection="1">
      <alignment horizontal="center" vertical="center"/>
    </xf>
    <xf numFmtId="0" fontId="40" fillId="6" borderId="54" xfId="2" applyFont="1" applyFill="1" applyBorder="1" applyAlignment="1" applyProtection="1">
      <alignment horizontal="center" vertical="center"/>
    </xf>
    <xf numFmtId="0" fontId="40" fillId="6" borderId="55" xfId="2" applyFont="1" applyFill="1" applyBorder="1" applyAlignment="1" applyProtection="1">
      <alignment horizontal="center" vertical="center"/>
    </xf>
    <xf numFmtId="0" fontId="40" fillId="6" borderId="56" xfId="2" applyFont="1" applyFill="1" applyBorder="1" applyProtection="1"/>
    <xf numFmtId="0" fontId="3" fillId="0" borderId="58" xfId="2" applyBorder="1" applyProtection="1"/>
    <xf numFmtId="0" fontId="3" fillId="0" borderId="59" xfId="2" applyBorder="1" applyProtection="1"/>
    <xf numFmtId="0" fontId="3" fillId="6" borderId="60" xfId="2" applyFill="1" applyBorder="1" applyProtection="1"/>
    <xf numFmtId="0" fontId="3" fillId="6" borderId="61" xfId="2" applyFill="1" applyBorder="1" applyProtection="1"/>
    <xf numFmtId="0" fontId="40" fillId="6" borderId="62" xfId="2" applyFont="1" applyFill="1" applyBorder="1" applyAlignment="1" applyProtection="1">
      <alignment horizontal="center" vertical="center"/>
    </xf>
    <xf numFmtId="0" fontId="2" fillId="6" borderId="63" xfId="2" applyFont="1" applyFill="1" applyBorder="1" applyAlignment="1" applyProtection="1">
      <alignment vertical="center"/>
    </xf>
    <xf numFmtId="0" fontId="2" fillId="6" borderId="64" xfId="2" applyFont="1" applyFill="1" applyBorder="1" applyProtection="1"/>
    <xf numFmtId="0" fontId="3" fillId="6" borderId="64" xfId="2" applyFont="1" applyFill="1" applyBorder="1" applyProtection="1"/>
    <xf numFmtId="0" fontId="3" fillId="0" borderId="46" xfId="2" applyBorder="1" applyProtection="1"/>
    <xf numFmtId="0" fontId="3" fillId="0" borderId="65" xfId="2" applyBorder="1" applyProtection="1"/>
    <xf numFmtId="0" fontId="2" fillId="7" borderId="46" xfId="2" applyFont="1" applyFill="1" applyBorder="1" applyProtection="1"/>
    <xf numFmtId="0" fontId="2" fillId="7" borderId="47" xfId="2" applyFont="1" applyFill="1" applyBorder="1" applyProtection="1"/>
    <xf numFmtId="0" fontId="2" fillId="6" borderId="46" xfId="2" applyFont="1" applyFill="1" applyBorder="1" applyAlignment="1" applyProtection="1">
      <alignment vertical="center"/>
    </xf>
    <xf numFmtId="0" fontId="2" fillId="6" borderId="66" xfId="2" applyFont="1" applyFill="1" applyBorder="1" applyAlignment="1" applyProtection="1">
      <alignment vertical="center"/>
    </xf>
    <xf numFmtId="0" fontId="2" fillId="6" borderId="67" xfId="2" applyFont="1" applyFill="1" applyBorder="1" applyProtection="1"/>
    <xf numFmtId="0" fontId="3" fillId="6" borderId="67" xfId="2" applyFont="1" applyFill="1" applyBorder="1" applyProtection="1"/>
    <xf numFmtId="0" fontId="3" fillId="0" borderId="68" xfId="2" applyBorder="1" applyProtection="1"/>
    <xf numFmtId="0" fontId="3" fillId="0" borderId="24" xfId="2" applyBorder="1" applyProtection="1"/>
    <xf numFmtId="0" fontId="2" fillId="7" borderId="68" xfId="2" applyFont="1" applyFill="1" applyBorder="1" applyProtection="1"/>
    <xf numFmtId="0" fontId="2" fillId="7" borderId="26" xfId="2" applyFont="1" applyFill="1" applyBorder="1" applyProtection="1"/>
    <xf numFmtId="0" fontId="2" fillId="6" borderId="58" xfId="2" applyFont="1" applyFill="1" applyBorder="1" applyAlignment="1" applyProtection="1">
      <alignment vertical="center"/>
    </xf>
    <xf numFmtId="0" fontId="2" fillId="6" borderId="70" xfId="2" applyNumberFormat="1" applyFont="1" applyFill="1" applyBorder="1" applyAlignment="1" applyProtection="1">
      <alignment vertical="center"/>
    </xf>
    <xf numFmtId="0" fontId="2" fillId="6" borderId="72" xfId="2" applyFont="1" applyFill="1" applyBorder="1" applyAlignment="1" applyProtection="1">
      <alignment horizontal="left" vertical="center"/>
    </xf>
    <xf numFmtId="0" fontId="3" fillId="6" borderId="75" xfId="2" applyFill="1" applyBorder="1" applyProtection="1"/>
    <xf numFmtId="0" fontId="6" fillId="6" borderId="44" xfId="2" applyFont="1" applyFill="1" applyBorder="1" applyAlignment="1" applyProtection="1">
      <alignment horizontal="center"/>
    </xf>
    <xf numFmtId="0" fontId="50" fillId="6" borderId="48" xfId="2" applyFont="1" applyFill="1" applyBorder="1" applyProtection="1"/>
    <xf numFmtId="0" fontId="50" fillId="6" borderId="41" xfId="2" applyFont="1" applyFill="1" applyBorder="1" applyProtection="1"/>
    <xf numFmtId="0" fontId="50" fillId="6" borderId="42" xfId="2" applyFont="1" applyFill="1" applyBorder="1" applyProtection="1"/>
    <xf numFmtId="0" fontId="50" fillId="6" borderId="76" xfId="2" applyFont="1" applyFill="1" applyBorder="1" applyProtection="1"/>
    <xf numFmtId="0" fontId="3" fillId="6" borderId="77" xfId="2" applyFill="1" applyBorder="1" applyProtection="1"/>
    <xf numFmtId="0" fontId="6" fillId="6" borderId="60" xfId="2" applyFont="1" applyFill="1" applyBorder="1" applyAlignment="1" applyProtection="1">
      <alignment horizontal="center"/>
    </xf>
    <xf numFmtId="0" fontId="50" fillId="6" borderId="62" xfId="2" applyFont="1" applyFill="1" applyBorder="1" applyProtection="1"/>
    <xf numFmtId="0" fontId="50" fillId="6" borderId="55" xfId="2" applyFont="1" applyFill="1" applyBorder="1" applyProtection="1"/>
    <xf numFmtId="0" fontId="50" fillId="6" borderId="56" xfId="2" applyFont="1" applyFill="1" applyBorder="1" applyProtection="1"/>
    <xf numFmtId="0" fontId="50" fillId="6" borderId="78" xfId="2" applyFont="1" applyFill="1" applyBorder="1" applyProtection="1"/>
    <xf numFmtId="0" fontId="6" fillId="6" borderId="43" xfId="2" applyFont="1" applyFill="1" applyBorder="1" applyAlignment="1" applyProtection="1">
      <alignment horizontal="center"/>
    </xf>
    <xf numFmtId="0" fontId="50" fillId="6" borderId="79" xfId="2" applyFont="1" applyFill="1" applyBorder="1" applyProtection="1"/>
    <xf numFmtId="0" fontId="50" fillId="6" borderId="80" xfId="2" applyFont="1" applyFill="1" applyBorder="1" applyProtection="1"/>
    <xf numFmtId="0" fontId="50" fillId="6" borderId="81" xfId="2" applyFont="1" applyFill="1" applyBorder="1" applyProtection="1"/>
    <xf numFmtId="0" fontId="50" fillId="6" borderId="82" xfId="2" applyFont="1" applyFill="1" applyBorder="1" applyProtection="1"/>
    <xf numFmtId="0" fontId="6" fillId="6" borderId="57" xfId="2" applyFont="1" applyFill="1" applyBorder="1" applyAlignment="1" applyProtection="1">
      <alignment horizontal="center"/>
    </xf>
    <xf numFmtId="0" fontId="2" fillId="0" borderId="37" xfId="2" applyFont="1" applyBorder="1" applyAlignment="1" applyProtection="1">
      <alignment horizontal="center" vertical="center"/>
    </xf>
    <xf numFmtId="0" fontId="2" fillId="0" borderId="86" xfId="2" applyFont="1" applyBorder="1" applyAlignment="1" applyProtection="1">
      <alignment horizontal="center" vertical="center"/>
    </xf>
    <xf numFmtId="0" fontId="2" fillId="0" borderId="38" xfId="2" applyFont="1" applyBorder="1" applyAlignment="1" applyProtection="1">
      <alignment horizontal="center" vertical="center"/>
    </xf>
    <xf numFmtId="0" fontId="2" fillId="0" borderId="86" xfId="2" applyFont="1" applyBorder="1" applyAlignment="1" applyProtection="1">
      <alignment horizontal="right" vertical="center"/>
    </xf>
    <xf numFmtId="0" fontId="2" fillId="0" borderId="39" xfId="2" applyFont="1" applyBorder="1" applyAlignment="1" applyProtection="1">
      <alignment horizontal="center" vertical="center"/>
    </xf>
    <xf numFmtId="0" fontId="40" fillId="6" borderId="87" xfId="2" applyFont="1" applyFill="1" applyBorder="1" applyAlignment="1" applyProtection="1">
      <alignment vertical="center"/>
    </xf>
    <xf numFmtId="0" fontId="50" fillId="6" borderId="9" xfId="2" applyFont="1" applyFill="1" applyBorder="1" applyProtection="1"/>
    <xf numFmtId="0" fontId="18" fillId="6" borderId="9" xfId="2" applyFont="1" applyFill="1" applyBorder="1" applyProtection="1"/>
    <xf numFmtId="0" fontId="59" fillId="6" borderId="9" xfId="2" applyFont="1" applyFill="1" applyBorder="1" applyProtection="1"/>
    <xf numFmtId="0" fontId="19" fillId="6" borderId="88" xfId="2" applyFont="1" applyFill="1" applyBorder="1" applyProtection="1"/>
    <xf numFmtId="0" fontId="3" fillId="6" borderId="90" xfId="2" applyFont="1" applyFill="1" applyBorder="1" applyAlignment="1" applyProtection="1">
      <alignment vertical="center"/>
    </xf>
    <xf numFmtId="0" fontId="3" fillId="6" borderId="91" xfId="2" applyFont="1" applyFill="1" applyBorder="1" applyAlignment="1" applyProtection="1">
      <alignment vertical="center"/>
    </xf>
    <xf numFmtId="0" fontId="60" fillId="6" borderId="91" xfId="2" applyFont="1" applyFill="1" applyBorder="1" applyAlignment="1" applyProtection="1">
      <alignment vertical="center"/>
    </xf>
    <xf numFmtId="0" fontId="3" fillId="6" borderId="92" xfId="2" applyFont="1" applyFill="1" applyBorder="1" applyAlignment="1" applyProtection="1">
      <alignment vertical="center"/>
    </xf>
    <xf numFmtId="0" fontId="61" fillId="6" borderId="91" xfId="2" applyFont="1" applyFill="1" applyBorder="1" applyAlignment="1" applyProtection="1">
      <alignment vertical="center"/>
    </xf>
    <xf numFmtId="0" fontId="62" fillId="6" borderId="91" xfId="2" applyFont="1" applyFill="1" applyBorder="1" applyAlignment="1" applyProtection="1">
      <alignment vertical="center"/>
    </xf>
    <xf numFmtId="0" fontId="62" fillId="6" borderId="93" xfId="2" applyFont="1" applyFill="1" applyBorder="1" applyAlignment="1" applyProtection="1">
      <alignment vertical="center"/>
    </xf>
    <xf numFmtId="0" fontId="3" fillId="6" borderId="94" xfId="2" applyFont="1" applyFill="1" applyBorder="1" applyAlignment="1" applyProtection="1">
      <alignment vertical="center"/>
    </xf>
    <xf numFmtId="0" fontId="3" fillId="6" borderId="95" xfId="2" applyFont="1" applyFill="1" applyBorder="1" applyAlignment="1" applyProtection="1">
      <alignment vertical="center"/>
    </xf>
    <xf numFmtId="0" fontId="63" fillId="6" borderId="95" xfId="2" applyFont="1" applyFill="1" applyBorder="1" applyAlignment="1" applyProtection="1">
      <alignment vertical="center"/>
    </xf>
    <xf numFmtId="0" fontId="19" fillId="6" borderId="96" xfId="2" applyFont="1" applyFill="1" applyBorder="1" applyAlignment="1" applyProtection="1">
      <alignment vertical="center"/>
    </xf>
    <xf numFmtId="0" fontId="32" fillId="6" borderId="70" xfId="2" applyFont="1" applyFill="1" applyBorder="1" applyProtection="1"/>
    <xf numFmtId="0" fontId="32" fillId="6" borderId="72" xfId="2" applyFont="1" applyFill="1" applyBorder="1" applyProtection="1"/>
    <xf numFmtId="0" fontId="32" fillId="6" borderId="97" xfId="2" applyFont="1" applyFill="1" applyBorder="1" applyProtection="1"/>
    <xf numFmtId="0" fontId="32" fillId="6" borderId="99" xfId="2" applyFont="1" applyFill="1" applyBorder="1" applyProtection="1"/>
    <xf numFmtId="0" fontId="32" fillId="6" borderId="100" xfId="2" applyFont="1" applyFill="1" applyBorder="1" applyProtection="1"/>
    <xf numFmtId="0" fontId="32" fillId="6" borderId="101" xfId="2" applyFont="1" applyFill="1" applyBorder="1" applyProtection="1"/>
    <xf numFmtId="0" fontId="32" fillId="6" borderId="102" xfId="2" applyFont="1" applyFill="1" applyBorder="1" applyProtection="1"/>
    <xf numFmtId="0" fontId="3" fillId="0" borderId="0" xfId="2" applyProtection="1"/>
    <xf numFmtId="0" fontId="3" fillId="0" borderId="21" xfId="2" applyBorder="1" applyAlignment="1" applyProtection="1">
      <alignment vertical="center"/>
    </xf>
    <xf numFmtId="0" fontId="3" fillId="0" borderId="0" xfId="0" applyFont="1" applyAlignment="1" applyProtection="1">
      <alignment horizontal="center"/>
      <protection locked="0"/>
    </xf>
    <xf numFmtId="0" fontId="2" fillId="0" borderId="0" xfId="0" applyFont="1" applyAlignment="1" applyProtection="1">
      <alignment horizontal="center"/>
      <protection locked="0"/>
    </xf>
    <xf numFmtId="0" fontId="3" fillId="0" borderId="0" xfId="0" applyFont="1" applyFill="1" applyAlignment="1" applyProtection="1">
      <alignment horizontal="center"/>
      <protection locked="0"/>
    </xf>
    <xf numFmtId="0" fontId="3" fillId="0" borderId="0" xfId="0" applyFont="1" applyAlignment="1" applyProtection="1">
      <alignment horizontal="center"/>
    </xf>
    <xf numFmtId="0" fontId="2" fillId="0" borderId="0" xfId="2" applyFont="1" applyBorder="1" applyProtection="1"/>
    <xf numFmtId="0" fontId="3" fillId="0" borderId="0" xfId="2" applyBorder="1" applyProtection="1"/>
    <xf numFmtId="0" fontId="3" fillId="6" borderId="0" xfId="2" applyFill="1" applyProtection="1"/>
    <xf numFmtId="0" fontId="35" fillId="0" borderId="0" xfId="0" applyNumberFormat="1" applyFont="1" applyAlignment="1">
      <alignment horizontal="center"/>
    </xf>
    <xf numFmtId="0" fontId="0" fillId="0" borderId="0" xfId="0" applyNumberFormat="1"/>
    <xf numFmtId="0" fontId="3" fillId="0" borderId="0" xfId="0" applyNumberFormat="1" applyFont="1"/>
    <xf numFmtId="0" fontId="3" fillId="4" borderId="0" xfId="0" applyFont="1" applyFill="1"/>
    <xf numFmtId="0" fontId="2" fillId="9" borderId="0" xfId="0" applyFont="1" applyFill="1" applyBorder="1" applyAlignment="1">
      <alignment horizontal="center"/>
    </xf>
    <xf numFmtId="0" fontId="2" fillId="9" borderId="0" xfId="0" applyFont="1" applyFill="1" applyAlignment="1">
      <alignment horizontal="left"/>
    </xf>
    <xf numFmtId="0" fontId="3" fillId="9" borderId="0" xfId="0" applyFont="1" applyFill="1" applyAlignment="1">
      <alignment horizontal="left"/>
    </xf>
    <xf numFmtId="0" fontId="2" fillId="5" borderId="0" xfId="0" applyFont="1" applyFill="1" applyAlignment="1">
      <alignment horizontal="left"/>
    </xf>
    <xf numFmtId="0" fontId="3" fillId="5" borderId="0" xfId="0" applyFont="1" applyFill="1"/>
    <xf numFmtId="0" fontId="30" fillId="0" borderId="0" xfId="0" applyFont="1" applyAlignment="1">
      <alignment horizontal="left"/>
    </xf>
    <xf numFmtId="20" fontId="30" fillId="10" borderId="0" xfId="0" applyNumberFormat="1" applyFont="1" applyFill="1" applyAlignment="1">
      <alignment horizontal="center"/>
    </xf>
    <xf numFmtId="16" fontId="30" fillId="0" borderId="0" xfId="0" applyNumberFormat="1" applyFont="1" applyAlignment="1">
      <alignment horizontal="left"/>
    </xf>
    <xf numFmtId="0" fontId="3" fillId="0" borderId="1" xfId="0" applyFont="1" applyBorder="1" applyAlignment="1">
      <alignment horizontal="center"/>
    </xf>
    <xf numFmtId="0" fontId="0" fillId="0" borderId="0" xfId="0" applyAlignment="1">
      <alignment horizontal="left"/>
    </xf>
    <xf numFmtId="0" fontId="3" fillId="0" borderId="0" xfId="0" applyFont="1" applyAlignment="1">
      <alignment horizontal="left"/>
    </xf>
    <xf numFmtId="0" fontId="2" fillId="0" borderId="0" xfId="0" applyFont="1" applyAlignment="1">
      <alignment horizontal="center"/>
    </xf>
    <xf numFmtId="0" fontId="30" fillId="0" borderId="0" xfId="0" applyFont="1" applyFill="1" applyAlignment="1">
      <alignment horizontal="left"/>
    </xf>
    <xf numFmtId="0" fontId="3" fillId="0" borderId="0" xfId="0" applyFont="1" applyFill="1" applyAlignment="1"/>
    <xf numFmtId="0" fontId="0" fillId="0" borderId="0" xfId="0" applyFill="1" applyAlignment="1"/>
    <xf numFmtId="164" fontId="2" fillId="0" borderId="0" xfId="0" applyNumberFormat="1" applyFont="1" applyAlignment="1" applyProtection="1">
      <alignment horizontal="left"/>
    </xf>
    <xf numFmtId="0" fontId="2" fillId="0" borderId="0" xfId="0" applyFont="1" applyAlignment="1" applyProtection="1">
      <alignment horizontal="left"/>
    </xf>
    <xf numFmtId="49" fontId="2" fillId="0" borderId="0" xfId="0" applyNumberFormat="1" applyFont="1" applyAlignment="1" applyProtection="1">
      <alignment horizontal="center"/>
    </xf>
    <xf numFmtId="0" fontId="2" fillId="0" borderId="0" xfId="0" applyFont="1" applyAlignment="1" applyProtection="1">
      <alignment horizontal="center"/>
    </xf>
    <xf numFmtId="0" fontId="3" fillId="0" borderId="0" xfId="0" applyFont="1" applyProtection="1"/>
    <xf numFmtId="14" fontId="2" fillId="0" borderId="0" xfId="0" applyNumberFormat="1" applyFont="1" applyAlignment="1" applyProtection="1">
      <alignment horizontal="left"/>
    </xf>
    <xf numFmtId="0" fontId="2" fillId="0" borderId="0" xfId="0" applyFont="1" applyProtection="1"/>
    <xf numFmtId="0" fontId="2" fillId="0" borderId="0" xfId="0" applyFont="1" applyFill="1" applyProtection="1"/>
    <xf numFmtId="0" fontId="2" fillId="0" borderId="0" xfId="0" applyFont="1" applyFill="1" applyAlignment="1" applyProtection="1">
      <alignment horizontal="left"/>
    </xf>
    <xf numFmtId="16" fontId="3" fillId="0" borderId="0" xfId="0" applyNumberFormat="1" applyFont="1" applyAlignment="1" applyProtection="1">
      <alignment horizontal="left"/>
    </xf>
    <xf numFmtId="166" fontId="2" fillId="0" borderId="0" xfId="0" applyNumberFormat="1" applyFont="1" applyAlignment="1" applyProtection="1">
      <alignment horizontal="left"/>
    </xf>
    <xf numFmtId="0" fontId="3" fillId="0" borderId="0" xfId="0" applyFont="1" applyFill="1" applyAlignment="1" applyProtection="1">
      <alignment horizontal="left"/>
    </xf>
    <xf numFmtId="164" fontId="3" fillId="0" borderId="0" xfId="0" applyNumberFormat="1" applyFont="1" applyAlignment="1" applyProtection="1">
      <alignment horizontal="center"/>
    </xf>
    <xf numFmtId="164" fontId="2" fillId="0" borderId="0" xfId="0" applyNumberFormat="1" applyFont="1" applyAlignment="1" applyProtection="1">
      <alignment horizontal="right"/>
    </xf>
    <xf numFmtId="20" fontId="2" fillId="0" borderId="0" xfId="0" applyNumberFormat="1" applyFont="1" applyProtection="1"/>
    <xf numFmtId="1" fontId="3" fillId="0" borderId="0" xfId="0" applyNumberFormat="1" applyFont="1" applyAlignment="1" applyProtection="1">
      <alignment horizontal="right"/>
    </xf>
    <xf numFmtId="0" fontId="3" fillId="0" borderId="0" xfId="0" applyFont="1" applyAlignment="1" applyProtection="1">
      <alignment horizontal="left"/>
    </xf>
    <xf numFmtId="49" fontId="3" fillId="0" borderId="0" xfId="0" quotePrefix="1" applyNumberFormat="1" applyFont="1" applyAlignment="1" applyProtection="1">
      <alignment horizontal="center"/>
    </xf>
    <xf numFmtId="0" fontId="3" fillId="0" borderId="0" xfId="0" applyFont="1" applyAlignment="1" applyProtection="1"/>
    <xf numFmtId="14" fontId="3" fillId="0" borderId="0" xfId="0" applyNumberFormat="1" applyFont="1" applyProtection="1"/>
    <xf numFmtId="166" fontId="3" fillId="0" borderId="0" xfId="0" applyNumberFormat="1" applyFont="1" applyProtection="1"/>
    <xf numFmtId="49" fontId="3" fillId="0" borderId="0" xfId="0" applyNumberFormat="1" applyFont="1" applyAlignment="1" applyProtection="1">
      <alignment horizontal="center"/>
    </xf>
    <xf numFmtId="1" fontId="0" fillId="0" borderId="0" xfId="0" applyNumberFormat="1" applyAlignment="1" applyProtection="1">
      <alignment horizontal="right"/>
    </xf>
    <xf numFmtId="0" fontId="3" fillId="0" borderId="0" xfId="0" applyFont="1" applyFill="1" applyAlignment="1" applyProtection="1"/>
    <xf numFmtId="164" fontId="3" fillId="0" borderId="0" xfId="0" applyNumberFormat="1" applyFont="1" applyAlignment="1" applyProtection="1">
      <alignment horizontal="left"/>
    </xf>
    <xf numFmtId="0" fontId="3" fillId="0" borderId="0" xfId="0" applyFont="1" applyBorder="1" applyAlignment="1" applyProtection="1">
      <alignment horizontal="left"/>
    </xf>
    <xf numFmtId="0" fontId="3" fillId="0" borderId="1"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169" fontId="3" fillId="0" borderId="0" xfId="0" applyNumberFormat="1" applyFont="1" applyAlignment="1">
      <alignment horizontal="left"/>
    </xf>
    <xf numFmtId="0" fontId="3" fillId="0" borderId="17" xfId="2" applyBorder="1" applyAlignment="1" applyProtection="1">
      <alignment horizontal="centerContinuous" vertical="center"/>
      <protection locked="0"/>
    </xf>
    <xf numFmtId="0" fontId="77" fillId="0" borderId="19" xfId="2" applyFont="1" applyBorder="1" applyAlignment="1" applyProtection="1">
      <alignment horizontal="centerContinuous" vertical="center"/>
    </xf>
    <xf numFmtId="0" fontId="2" fillId="0" borderId="0" xfId="0" applyFont="1" applyAlignment="1">
      <alignment horizontal="centerContinuous"/>
    </xf>
    <xf numFmtId="164" fontId="2" fillId="0" borderId="0" xfId="0" applyNumberFormat="1" applyFont="1" applyAlignment="1" applyProtection="1">
      <alignment horizontal="center"/>
    </xf>
    <xf numFmtId="0" fontId="2" fillId="0" borderId="0" xfId="0" applyNumberFormat="1" applyFont="1" applyAlignment="1" applyProtection="1">
      <alignment horizontal="center"/>
    </xf>
    <xf numFmtId="0" fontId="3" fillId="0" borderId="0" xfId="0" applyNumberFormat="1" applyFont="1" applyAlignment="1" applyProtection="1">
      <alignment horizontal="center"/>
    </xf>
    <xf numFmtId="49" fontId="2" fillId="0" borderId="0" xfId="0" applyNumberFormat="1" applyFont="1" applyAlignment="1" applyProtection="1">
      <alignment horizontal="left"/>
    </xf>
    <xf numFmtId="0" fontId="7" fillId="0" borderId="0" xfId="0" applyFont="1" applyFill="1" applyProtection="1"/>
    <xf numFmtId="0" fontId="0" fillId="0" borderId="0" xfId="0" applyProtection="1"/>
    <xf numFmtId="0" fontId="3" fillId="0" borderId="0" xfId="0" applyFont="1" applyAlignment="1" applyProtection="1">
      <alignment horizontal="left"/>
    </xf>
    <xf numFmtId="164" fontId="34" fillId="0" borderId="0" xfId="0" applyNumberFormat="1" applyFont="1" applyAlignment="1" applyProtection="1">
      <alignment horizontal="left"/>
    </xf>
    <xf numFmtId="0" fontId="34" fillId="0" borderId="0" xfId="0" applyFont="1" applyAlignment="1" applyProtection="1">
      <alignment horizontal="left"/>
    </xf>
    <xf numFmtId="14" fontId="34" fillId="0" borderId="0" xfId="0" applyNumberFormat="1" applyFont="1" applyAlignment="1" applyProtection="1">
      <alignment horizontal="left"/>
    </xf>
    <xf numFmtId="0" fontId="2" fillId="0" borderId="0" xfId="0" applyFont="1" applyFill="1" applyBorder="1" applyProtection="1"/>
    <xf numFmtId="20" fontId="2" fillId="0" borderId="0" xfId="0" applyNumberFormat="1" applyFont="1" applyAlignment="1" applyProtection="1">
      <alignment horizontal="left"/>
    </xf>
    <xf numFmtId="0" fontId="2" fillId="4" borderId="0" xfId="0" applyFont="1" applyFill="1" applyAlignment="1" applyProtection="1">
      <alignment horizontal="left"/>
    </xf>
    <xf numFmtId="0" fontId="34" fillId="4" borderId="0" xfId="0" applyFont="1" applyFill="1" applyAlignment="1" applyProtection="1">
      <alignment horizontal="left"/>
    </xf>
    <xf numFmtId="0" fontId="1" fillId="0" borderId="0" xfId="0" applyNumberFormat="1" applyFont="1" applyProtection="1"/>
    <xf numFmtId="0" fontId="1" fillId="0" borderId="0" xfId="0" applyFont="1" applyAlignment="1" applyProtection="1">
      <alignment horizontal="center" textRotation="90"/>
    </xf>
    <xf numFmtId="0" fontId="2" fillId="0" borderId="0" xfId="0" applyFont="1" applyAlignment="1" applyProtection="1">
      <alignment horizontal="center" textRotation="90"/>
    </xf>
    <xf numFmtId="0" fontId="1" fillId="0" borderId="0" xfId="0" applyFont="1" applyFill="1" applyAlignment="1" applyProtection="1">
      <alignment horizontal="center" textRotation="90"/>
    </xf>
    <xf numFmtId="0" fontId="1" fillId="0" borderId="0" xfId="0" applyFont="1" applyAlignment="1" applyProtection="1">
      <alignment horizontal="center"/>
    </xf>
    <xf numFmtId="0" fontId="1" fillId="0" borderId="0" xfId="0" applyFont="1" applyFill="1" applyAlignment="1" applyProtection="1">
      <alignment horizontal="center"/>
    </xf>
    <xf numFmtId="0" fontId="35" fillId="0" borderId="0" xfId="0" applyNumberFormat="1" applyFont="1" applyAlignment="1" applyProtection="1">
      <alignment horizontal="center"/>
    </xf>
    <xf numFmtId="0" fontId="3" fillId="0" borderId="0" xfId="0" applyFont="1" applyFill="1" applyAlignment="1" applyProtection="1">
      <alignment horizontal="center"/>
    </xf>
    <xf numFmtId="0" fontId="3" fillId="0" borderId="0" xfId="0" applyFont="1" applyFill="1" applyProtection="1"/>
    <xf numFmtId="0" fontId="0" fillId="0" borderId="0" xfId="0" applyFill="1" applyAlignment="1" applyProtection="1">
      <alignment horizontal="left"/>
    </xf>
    <xf numFmtId="0" fontId="3" fillId="0" borderId="0" xfId="0" applyNumberFormat="1" applyFont="1" applyProtection="1"/>
    <xf numFmtId="16" fontId="3" fillId="0" borderId="0" xfId="0" applyNumberFormat="1" applyFont="1" applyFill="1" applyAlignment="1" applyProtection="1">
      <alignment horizontal="left"/>
    </xf>
    <xf numFmtId="0" fontId="32" fillId="0" borderId="0" xfId="0" applyFont="1" applyProtection="1"/>
    <xf numFmtId="0" fontId="1" fillId="0" borderId="0" xfId="0" applyFont="1" applyProtection="1"/>
    <xf numFmtId="0" fontId="2" fillId="0" borderId="0" xfId="0" applyFont="1" applyAlignment="1" applyProtection="1">
      <alignment horizontal="centerContinuous"/>
    </xf>
    <xf numFmtId="0" fontId="3" fillId="0" borderId="0" xfId="0" applyFont="1" applyAlignment="1" applyProtection="1">
      <alignment horizontal="centerContinuous"/>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2" xfId="0" applyFont="1" applyBorder="1" applyAlignment="1" applyProtection="1"/>
    <xf numFmtId="164" fontId="2" fillId="0" borderId="0" xfId="0" applyNumberFormat="1" applyFont="1" applyAlignment="1" applyProtection="1">
      <alignment horizontal="centerContinuous"/>
    </xf>
    <xf numFmtId="0" fontId="0" fillId="0" borderId="0" xfId="0" applyNumberFormat="1" applyProtection="1"/>
    <xf numFmtId="0" fontId="2" fillId="0" borderId="2" xfId="0" applyFont="1" applyBorder="1" applyProtection="1"/>
    <xf numFmtId="0" fontId="2" fillId="0" borderId="2" xfId="0" applyFont="1" applyFill="1" applyBorder="1" applyProtection="1"/>
    <xf numFmtId="0" fontId="2" fillId="0" borderId="0" xfId="0" applyFont="1" applyBorder="1" applyProtection="1"/>
    <xf numFmtId="164" fontId="2" fillId="0" borderId="0" xfId="0" applyNumberFormat="1" applyFont="1" applyAlignment="1" applyProtection="1"/>
    <xf numFmtId="0" fontId="1" fillId="0" borderId="0" xfId="0" applyNumberFormat="1" applyFont="1" applyAlignment="1" applyProtection="1">
      <alignment horizontal="left"/>
    </xf>
    <xf numFmtId="0" fontId="1" fillId="0" borderId="0" xfId="0" applyNumberFormat="1" applyFont="1" applyAlignment="1" applyProtection="1">
      <alignment horizontal="center"/>
    </xf>
    <xf numFmtId="0" fontId="1" fillId="0" borderId="0" xfId="0" applyFont="1" applyAlignment="1" applyProtection="1">
      <alignment horizontal="left"/>
    </xf>
    <xf numFmtId="0" fontId="3" fillId="0" borderId="0" xfId="0" applyFont="1" applyBorder="1" applyAlignment="1" applyProtection="1">
      <alignment horizontal="center"/>
    </xf>
    <xf numFmtId="0" fontId="0" fillId="0" borderId="0" xfId="0" applyNumberFormat="1" applyAlignment="1" applyProtection="1">
      <alignment horizontal="center"/>
    </xf>
    <xf numFmtId="14" fontId="3" fillId="0" borderId="0" xfId="0" applyNumberFormat="1" applyFont="1" applyAlignment="1" applyProtection="1">
      <alignment horizontal="center"/>
    </xf>
    <xf numFmtId="20" fontId="2" fillId="0" borderId="0" xfId="0" applyNumberFormat="1" applyFont="1" applyAlignment="1" applyProtection="1">
      <alignment horizontal="center"/>
    </xf>
    <xf numFmtId="20" fontId="3" fillId="0" borderId="0" xfId="0" applyNumberFormat="1" applyFont="1" applyAlignment="1" applyProtection="1">
      <alignment horizontal="center"/>
    </xf>
    <xf numFmtId="20" fontId="3" fillId="0" borderId="0" xfId="0" applyNumberFormat="1" applyFont="1" applyFill="1" applyAlignment="1" applyProtection="1">
      <alignment horizontal="center"/>
    </xf>
    <xf numFmtId="0" fontId="3" fillId="0" borderId="0" xfId="0" applyFont="1" applyAlignment="1">
      <alignment horizontal="left" vertical="top" wrapText="1"/>
    </xf>
    <xf numFmtId="0" fontId="49" fillId="0" borderId="0" xfId="0" applyFont="1" applyAlignment="1">
      <alignment horizontal="center"/>
    </xf>
    <xf numFmtId="0" fontId="2" fillId="0" borderId="0" xfId="0" applyFont="1" applyAlignment="1">
      <alignment horizontal="left" vertical="center" wrapText="1"/>
    </xf>
    <xf numFmtId="167" fontId="6" fillId="0" borderId="0" xfId="0" applyNumberFormat="1" applyFont="1" applyAlignment="1">
      <alignment horizontal="left"/>
    </xf>
    <xf numFmtId="0" fontId="3" fillId="0" borderId="0" xfId="0" applyFont="1" applyAlignment="1">
      <alignment horizontal="left"/>
    </xf>
    <xf numFmtId="0" fontId="3" fillId="0" borderId="0" xfId="0" applyFont="1" applyAlignment="1" applyProtection="1">
      <alignment horizontal="left"/>
    </xf>
    <xf numFmtId="0" fontId="3" fillId="0" borderId="0" xfId="0" applyNumberFormat="1" applyFont="1" applyAlignment="1" applyProtection="1">
      <alignment horizontal="center"/>
    </xf>
    <xf numFmtId="0" fontId="57" fillId="0" borderId="5" xfId="2" applyFont="1" applyBorder="1" applyAlignment="1" applyProtection="1">
      <alignment horizontal="center"/>
    </xf>
    <xf numFmtId="0" fontId="6" fillId="0" borderId="9" xfId="2" applyFont="1" applyBorder="1" applyAlignment="1" applyProtection="1">
      <alignment horizontal="center"/>
    </xf>
    <xf numFmtId="0" fontId="3" fillId="0" borderId="11" xfId="2" applyFont="1" applyBorder="1" applyAlignment="1" applyProtection="1">
      <alignment vertical="center"/>
    </xf>
    <xf numFmtId="0" fontId="3" fillId="0" borderId="12" xfId="2" applyBorder="1" applyAlignment="1" applyProtection="1">
      <alignment vertical="center"/>
    </xf>
    <xf numFmtId="0" fontId="3" fillId="0" borderId="13" xfId="2" applyFont="1" applyBorder="1" applyAlignment="1" applyProtection="1">
      <alignment vertical="center"/>
    </xf>
    <xf numFmtId="0" fontId="3" fillId="0" borderId="16" xfId="2" applyFont="1" applyBorder="1" applyAlignment="1" applyProtection="1">
      <alignment vertical="center"/>
    </xf>
    <xf numFmtId="0" fontId="3" fillId="0" borderId="17" xfId="2" applyBorder="1" applyAlignment="1" applyProtection="1">
      <alignment vertical="center"/>
    </xf>
    <xf numFmtId="0" fontId="3" fillId="0" borderId="18" xfId="2" applyFont="1" applyBorder="1" applyAlignment="1" applyProtection="1">
      <alignment vertical="center"/>
    </xf>
    <xf numFmtId="0" fontId="3" fillId="0" borderId="140" xfId="2" applyFont="1" applyBorder="1" applyAlignment="1" applyProtection="1">
      <alignment vertical="center"/>
    </xf>
    <xf numFmtId="0" fontId="3" fillId="0" borderId="19" xfId="2" applyFont="1" applyBorder="1" applyAlignment="1" applyProtection="1">
      <alignment vertical="center"/>
    </xf>
    <xf numFmtId="0" fontId="3" fillId="0" borderId="20" xfId="2" applyFont="1" applyBorder="1" applyAlignment="1" applyProtection="1">
      <alignment vertical="center"/>
    </xf>
    <xf numFmtId="0" fontId="3" fillId="0" borderId="19" xfId="2" applyBorder="1" applyAlignment="1" applyProtection="1">
      <alignment vertical="center"/>
    </xf>
    <xf numFmtId="0" fontId="3" fillId="0" borderId="53" xfId="2" applyBorder="1" applyAlignment="1" applyProtection="1">
      <alignment vertical="center"/>
    </xf>
    <xf numFmtId="0" fontId="3" fillId="0" borderId="25" xfId="2" applyFont="1" applyBorder="1" applyAlignment="1" applyProtection="1">
      <alignment vertical="center"/>
    </xf>
    <xf numFmtId="0" fontId="58" fillId="6" borderId="31" xfId="2" applyFont="1" applyFill="1" applyBorder="1" applyAlignment="1" applyProtection="1">
      <alignment horizontal="center" vertical="center" wrapText="1"/>
    </xf>
    <xf numFmtId="0" fontId="3" fillId="0" borderId="36" xfId="2" applyFont="1" applyBorder="1" applyAlignment="1" applyProtection="1"/>
    <xf numFmtId="0" fontId="3" fillId="0" borderId="43" xfId="2" applyBorder="1" applyAlignment="1" applyProtection="1"/>
    <xf numFmtId="0" fontId="3" fillId="0" borderId="29" xfId="2" applyBorder="1" applyAlignment="1" applyProtection="1">
      <alignment vertical="center"/>
    </xf>
    <xf numFmtId="0" fontId="58" fillId="6" borderId="30" xfId="2" applyFont="1" applyFill="1" applyBorder="1" applyAlignment="1" applyProtection="1">
      <alignment horizontal="center" vertical="center" wrapText="1"/>
    </xf>
    <xf numFmtId="0" fontId="3" fillId="0" borderId="51" xfId="2" applyBorder="1" applyAlignment="1" applyProtection="1"/>
    <xf numFmtId="0" fontId="3" fillId="0" borderId="57" xfId="2" applyBorder="1" applyAlignment="1" applyProtection="1"/>
    <xf numFmtId="0" fontId="32" fillId="6" borderId="98" xfId="2" applyFont="1" applyFill="1" applyBorder="1" applyAlignment="1" applyProtection="1">
      <alignment horizontal="center"/>
    </xf>
    <xf numFmtId="0" fontId="32" fillId="6" borderId="100" xfId="2" applyFont="1" applyFill="1" applyBorder="1" applyAlignment="1" applyProtection="1">
      <alignment horizontal="center"/>
    </xf>
    <xf numFmtId="0" fontId="32" fillId="0" borderId="100" xfId="2" applyFont="1" applyBorder="1" applyAlignment="1" applyProtection="1">
      <alignment horizontal="center"/>
    </xf>
    <xf numFmtId="0" fontId="0" fillId="0" borderId="69" xfId="2" applyFont="1" applyBorder="1" applyAlignment="1" applyProtection="1">
      <alignment horizontal="center" vertical="center" wrapText="1"/>
    </xf>
    <xf numFmtId="0" fontId="2" fillId="6" borderId="83" xfId="2" applyFont="1" applyFill="1" applyBorder="1" applyAlignment="1" applyProtection="1">
      <alignment horizontal="center" vertical="center"/>
    </xf>
    <xf numFmtId="0" fontId="3" fillId="0" borderId="84" xfId="2" applyFont="1" applyBorder="1" applyAlignment="1" applyProtection="1">
      <alignment horizontal="center" vertical="center"/>
    </xf>
    <xf numFmtId="0" fontId="3" fillId="0" borderId="85" xfId="2" applyFont="1" applyBorder="1" applyAlignment="1" applyProtection="1">
      <alignment horizontal="center" vertical="center"/>
    </xf>
    <xf numFmtId="0" fontId="3" fillId="0" borderId="17" xfId="2" applyBorder="1" applyAlignment="1" applyProtection="1">
      <alignment horizontal="left" vertical="center"/>
    </xf>
    <xf numFmtId="0" fontId="3" fillId="0" borderId="19" xfId="2" applyBorder="1" applyAlignment="1" applyProtection="1">
      <alignment horizontal="left" vertical="center"/>
    </xf>
    <xf numFmtId="0" fontId="3" fillId="0" borderId="21" xfId="2" applyBorder="1" applyAlignment="1" applyProtection="1">
      <alignment horizontal="left" vertical="center"/>
    </xf>
    <xf numFmtId="0" fontId="3" fillId="0" borderId="22" xfId="2" applyBorder="1" applyAlignment="1" applyProtection="1">
      <alignment horizontal="left" vertical="center"/>
    </xf>
    <xf numFmtId="0" fontId="3" fillId="0" borderId="23" xfId="2" applyBorder="1" applyAlignment="1" applyProtection="1">
      <alignment horizontal="left" vertical="center"/>
    </xf>
    <xf numFmtId="0" fontId="3" fillId="0" borderId="26" xfId="2" applyBorder="1" applyAlignment="1" applyProtection="1">
      <alignment horizontal="left" vertical="center"/>
    </xf>
    <xf numFmtId="168" fontId="3" fillId="0" borderId="17" xfId="2" applyNumberFormat="1" applyFont="1" applyBorder="1" applyAlignment="1" applyProtection="1">
      <alignment horizontal="center" vertical="center"/>
    </xf>
    <xf numFmtId="168" fontId="3" fillId="0" borderId="19" xfId="2" applyNumberFormat="1" applyFont="1" applyBorder="1" applyAlignment="1" applyProtection="1">
      <alignment horizontal="center" vertical="center"/>
    </xf>
    <xf numFmtId="168" fontId="3" fillId="0" borderId="20" xfId="2" applyNumberFormat="1" applyFont="1" applyBorder="1" applyAlignment="1" applyProtection="1">
      <alignment horizontal="center" vertical="center"/>
    </xf>
    <xf numFmtId="14" fontId="3" fillId="0" borderId="12" xfId="2" applyNumberFormat="1" applyBorder="1" applyAlignment="1" applyProtection="1">
      <alignment horizontal="left" vertical="center"/>
    </xf>
    <xf numFmtId="0" fontId="3" fillId="0" borderId="14" xfId="2" applyBorder="1" applyAlignment="1" applyProtection="1">
      <alignment horizontal="left" vertical="center"/>
    </xf>
    <xf numFmtId="0" fontId="3" fillId="0" borderId="15" xfId="2" applyBorder="1" applyAlignment="1" applyProtection="1">
      <alignment horizontal="left" vertical="center"/>
    </xf>
    <xf numFmtId="0" fontId="2" fillId="6" borderId="89" xfId="2" applyFont="1" applyFill="1" applyBorder="1" applyAlignment="1" applyProtection="1">
      <alignment horizontal="center" vertical="center"/>
    </xf>
    <xf numFmtId="0" fontId="40" fillId="0" borderId="74" xfId="2" applyFont="1" applyBorder="1" applyAlignment="1" applyProtection="1">
      <alignment horizontal="center" vertical="center" wrapText="1"/>
    </xf>
    <xf numFmtId="0" fontId="2" fillId="0" borderId="30" xfId="2" applyFont="1" applyBorder="1" applyAlignment="1" applyProtection="1">
      <alignment horizontal="center" vertical="center" textRotation="90"/>
    </xf>
    <xf numFmtId="0" fontId="7" fillId="6" borderId="69" xfId="2" applyNumberFormat="1" applyFont="1" applyFill="1" applyBorder="1" applyAlignment="1" applyProtection="1">
      <alignment horizontal="center" vertical="center"/>
    </xf>
  </cellXfs>
  <cellStyles count="3">
    <cellStyle name="Link" xfId="1" builtinId="8"/>
    <cellStyle name="Standard" xfId="0" builtinId="0"/>
    <cellStyle name="Standard 2" xfId="2"/>
  </cellStyles>
  <dxfs count="7">
    <dxf>
      <font>
        <color rgb="FFFF0000"/>
      </font>
    </dxf>
    <dxf>
      <font>
        <color rgb="FFFFFF00"/>
      </font>
    </dxf>
    <dxf>
      <font>
        <color theme="7"/>
      </font>
    </dxf>
    <dxf>
      <font>
        <color rgb="FF92D050"/>
      </font>
    </dxf>
    <dxf>
      <font>
        <color rgb="FF00B0F0"/>
      </font>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4914900</xdr:colOff>
      <xdr:row>0</xdr:row>
      <xdr:rowOff>68580</xdr:rowOff>
    </xdr:from>
    <xdr:to>
      <xdr:col>3</xdr:col>
      <xdr:colOff>739140</xdr:colOff>
      <xdr:row>5</xdr:row>
      <xdr:rowOff>81915</xdr:rowOff>
    </xdr:to>
    <xdr:pic>
      <xdr:nvPicPr>
        <xdr:cNvPr id="4385" name="Grafik 1">
          <a:extLst>
            <a:ext uri="{FF2B5EF4-FFF2-40B4-BE49-F238E27FC236}">
              <a16:creationId xmlns:a16="http://schemas.microsoft.com/office/drawing/2014/main" id="{00000000-0008-0000-0000-0000211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5940" y="68580"/>
          <a:ext cx="179832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1152525</xdr:colOff>
      <xdr:row>16</xdr:row>
      <xdr:rowOff>109537</xdr:rowOff>
    </xdr:from>
    <xdr:ext cx="65" cy="172227"/>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5153025" y="270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1152525</xdr:colOff>
      <xdr:row>19</xdr:row>
      <xdr:rowOff>109537</xdr:rowOff>
    </xdr:from>
    <xdr:ext cx="65" cy="172227"/>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5162550" y="270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1152525</xdr:colOff>
      <xdr:row>25</xdr:row>
      <xdr:rowOff>109537</xdr:rowOff>
    </xdr:from>
    <xdr:ext cx="65" cy="172227"/>
    <xdr:sp macro="" textlink="">
      <xdr:nvSpPr>
        <xdr:cNvPr id="4" name="Textfeld 3">
          <a:extLst>
            <a:ext uri="{FF2B5EF4-FFF2-40B4-BE49-F238E27FC236}">
              <a16:creationId xmlns:a16="http://schemas.microsoft.com/office/drawing/2014/main" id="{00000000-0008-0000-0300-000004000000}"/>
            </a:ext>
          </a:extLst>
        </xdr:cNvPr>
        <xdr:cNvSpPr txBox="1"/>
      </xdr:nvSpPr>
      <xdr:spPr>
        <a:xfrm>
          <a:off x="5162550" y="270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1152525</xdr:colOff>
      <xdr:row>28</xdr:row>
      <xdr:rowOff>109537</xdr:rowOff>
    </xdr:from>
    <xdr:ext cx="65" cy="172227"/>
    <xdr:sp macro="" textlink="">
      <xdr:nvSpPr>
        <xdr:cNvPr id="5" name="Textfeld 4">
          <a:extLst>
            <a:ext uri="{FF2B5EF4-FFF2-40B4-BE49-F238E27FC236}">
              <a16:creationId xmlns:a16="http://schemas.microsoft.com/office/drawing/2014/main" id="{00000000-0008-0000-0300-000005000000}"/>
            </a:ext>
          </a:extLst>
        </xdr:cNvPr>
        <xdr:cNvSpPr txBox="1"/>
      </xdr:nvSpPr>
      <xdr:spPr>
        <a:xfrm>
          <a:off x="5162550" y="270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1152525</xdr:colOff>
      <xdr:row>32</xdr:row>
      <xdr:rowOff>109537</xdr:rowOff>
    </xdr:from>
    <xdr:ext cx="65" cy="172227"/>
    <xdr:sp macro="" textlink="">
      <xdr:nvSpPr>
        <xdr:cNvPr id="6" name="Textfeld 5">
          <a:extLst>
            <a:ext uri="{FF2B5EF4-FFF2-40B4-BE49-F238E27FC236}">
              <a16:creationId xmlns:a16="http://schemas.microsoft.com/office/drawing/2014/main" id="{00000000-0008-0000-0300-000006000000}"/>
            </a:ext>
          </a:extLst>
        </xdr:cNvPr>
        <xdr:cNvSpPr txBox="1"/>
      </xdr:nvSpPr>
      <xdr:spPr>
        <a:xfrm>
          <a:off x="5162550" y="270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1152525</xdr:colOff>
      <xdr:row>35</xdr:row>
      <xdr:rowOff>109537</xdr:rowOff>
    </xdr:from>
    <xdr:ext cx="65" cy="172227"/>
    <xdr:sp macro="" textlink="">
      <xdr:nvSpPr>
        <xdr:cNvPr id="7" name="Textfeld 6">
          <a:extLst>
            <a:ext uri="{FF2B5EF4-FFF2-40B4-BE49-F238E27FC236}">
              <a16:creationId xmlns:a16="http://schemas.microsoft.com/office/drawing/2014/main" id="{00000000-0008-0000-0300-000007000000}"/>
            </a:ext>
          </a:extLst>
        </xdr:cNvPr>
        <xdr:cNvSpPr txBox="1"/>
      </xdr:nvSpPr>
      <xdr:spPr>
        <a:xfrm>
          <a:off x="5162550" y="270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37</xdr:row>
      <xdr:rowOff>109537</xdr:rowOff>
    </xdr:from>
    <xdr:ext cx="65" cy="172227"/>
    <xdr:sp macro="" textlink="">
      <xdr:nvSpPr>
        <xdr:cNvPr id="8" name="Textfeld 7">
          <a:extLst>
            <a:ext uri="{FF2B5EF4-FFF2-40B4-BE49-F238E27FC236}">
              <a16:creationId xmlns:a16="http://schemas.microsoft.com/office/drawing/2014/main" id="{00000000-0008-0000-0300-000008000000}"/>
            </a:ext>
          </a:extLst>
        </xdr:cNvPr>
        <xdr:cNvSpPr txBox="1"/>
      </xdr:nvSpPr>
      <xdr:spPr>
        <a:xfrm>
          <a:off x="5162550" y="270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1152525</xdr:colOff>
      <xdr:row>50</xdr:row>
      <xdr:rowOff>109537</xdr:rowOff>
    </xdr:from>
    <xdr:ext cx="65" cy="172227"/>
    <xdr:sp macro="" textlink="">
      <xdr:nvSpPr>
        <xdr:cNvPr id="9" name="Textfeld 8">
          <a:extLst>
            <a:ext uri="{FF2B5EF4-FFF2-40B4-BE49-F238E27FC236}">
              <a16:creationId xmlns:a16="http://schemas.microsoft.com/office/drawing/2014/main" id="{00000000-0008-0000-0300-000009000000}"/>
            </a:ext>
          </a:extLst>
        </xdr:cNvPr>
        <xdr:cNvSpPr txBox="1"/>
      </xdr:nvSpPr>
      <xdr:spPr>
        <a:xfrm>
          <a:off x="2209800" y="3186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1152525</xdr:colOff>
      <xdr:row>56</xdr:row>
      <xdr:rowOff>109537</xdr:rowOff>
    </xdr:from>
    <xdr:ext cx="65" cy="172227"/>
    <xdr:sp macro="" textlink="">
      <xdr:nvSpPr>
        <xdr:cNvPr id="10" name="Textfeld 9">
          <a:extLst>
            <a:ext uri="{FF2B5EF4-FFF2-40B4-BE49-F238E27FC236}">
              <a16:creationId xmlns:a16="http://schemas.microsoft.com/office/drawing/2014/main" id="{00000000-0008-0000-0300-00000A000000}"/>
            </a:ext>
          </a:extLst>
        </xdr:cNvPr>
        <xdr:cNvSpPr txBox="1"/>
      </xdr:nvSpPr>
      <xdr:spPr>
        <a:xfrm>
          <a:off x="2209800" y="41576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6</xdr:col>
      <xdr:colOff>1152525</xdr:colOff>
      <xdr:row>50</xdr:row>
      <xdr:rowOff>109537</xdr:rowOff>
    </xdr:from>
    <xdr:ext cx="65" cy="172227"/>
    <xdr:sp macro="" textlink="">
      <xdr:nvSpPr>
        <xdr:cNvPr id="11" name="Textfeld 10">
          <a:extLst>
            <a:ext uri="{FF2B5EF4-FFF2-40B4-BE49-F238E27FC236}">
              <a16:creationId xmlns:a16="http://schemas.microsoft.com/office/drawing/2014/main" id="{00000000-0008-0000-0300-00000B000000}"/>
            </a:ext>
          </a:extLst>
        </xdr:cNvPr>
        <xdr:cNvSpPr txBox="1"/>
      </xdr:nvSpPr>
      <xdr:spPr>
        <a:xfrm>
          <a:off x="2209800" y="3186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6</xdr:col>
      <xdr:colOff>1152525</xdr:colOff>
      <xdr:row>56</xdr:row>
      <xdr:rowOff>109537</xdr:rowOff>
    </xdr:from>
    <xdr:ext cx="65" cy="172227"/>
    <xdr:sp macro="" textlink="">
      <xdr:nvSpPr>
        <xdr:cNvPr id="12" name="Textfeld 11">
          <a:extLst>
            <a:ext uri="{FF2B5EF4-FFF2-40B4-BE49-F238E27FC236}">
              <a16:creationId xmlns:a16="http://schemas.microsoft.com/office/drawing/2014/main" id="{00000000-0008-0000-0300-00000C000000}"/>
            </a:ext>
          </a:extLst>
        </xdr:cNvPr>
        <xdr:cNvSpPr txBox="1"/>
      </xdr:nvSpPr>
      <xdr:spPr>
        <a:xfrm>
          <a:off x="2209800" y="41576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7</xdr:col>
      <xdr:colOff>1152525</xdr:colOff>
      <xdr:row>50</xdr:row>
      <xdr:rowOff>109537</xdr:rowOff>
    </xdr:from>
    <xdr:ext cx="65" cy="172227"/>
    <xdr:sp macro="" textlink="">
      <xdr:nvSpPr>
        <xdr:cNvPr id="13" name="Textfeld 12">
          <a:extLst>
            <a:ext uri="{FF2B5EF4-FFF2-40B4-BE49-F238E27FC236}">
              <a16:creationId xmlns:a16="http://schemas.microsoft.com/office/drawing/2014/main" id="{00000000-0008-0000-0300-00000D000000}"/>
            </a:ext>
          </a:extLst>
        </xdr:cNvPr>
        <xdr:cNvSpPr txBox="1"/>
      </xdr:nvSpPr>
      <xdr:spPr>
        <a:xfrm>
          <a:off x="2209800" y="3186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7</xdr:col>
      <xdr:colOff>1152525</xdr:colOff>
      <xdr:row>56</xdr:row>
      <xdr:rowOff>109537</xdr:rowOff>
    </xdr:from>
    <xdr:ext cx="65" cy="172227"/>
    <xdr:sp macro="" textlink="">
      <xdr:nvSpPr>
        <xdr:cNvPr id="14" name="Textfeld 13">
          <a:extLst>
            <a:ext uri="{FF2B5EF4-FFF2-40B4-BE49-F238E27FC236}">
              <a16:creationId xmlns:a16="http://schemas.microsoft.com/office/drawing/2014/main" id="{00000000-0008-0000-0300-00000E000000}"/>
            </a:ext>
          </a:extLst>
        </xdr:cNvPr>
        <xdr:cNvSpPr txBox="1"/>
      </xdr:nvSpPr>
      <xdr:spPr>
        <a:xfrm>
          <a:off x="2209800" y="41576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8</xdr:col>
      <xdr:colOff>1152525</xdr:colOff>
      <xdr:row>50</xdr:row>
      <xdr:rowOff>109537</xdr:rowOff>
    </xdr:from>
    <xdr:ext cx="65" cy="172227"/>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2209800" y="3186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8</xdr:col>
      <xdr:colOff>1152525</xdr:colOff>
      <xdr:row>56</xdr:row>
      <xdr:rowOff>109537</xdr:rowOff>
    </xdr:from>
    <xdr:ext cx="65" cy="172227"/>
    <xdr:sp macro="" textlink="">
      <xdr:nvSpPr>
        <xdr:cNvPr id="16" name="Textfeld 15">
          <a:extLst>
            <a:ext uri="{FF2B5EF4-FFF2-40B4-BE49-F238E27FC236}">
              <a16:creationId xmlns:a16="http://schemas.microsoft.com/office/drawing/2014/main" id="{00000000-0008-0000-0300-000010000000}"/>
            </a:ext>
          </a:extLst>
        </xdr:cNvPr>
        <xdr:cNvSpPr txBox="1"/>
      </xdr:nvSpPr>
      <xdr:spPr>
        <a:xfrm>
          <a:off x="2209800" y="41576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9</xdr:col>
      <xdr:colOff>1152525</xdr:colOff>
      <xdr:row>50</xdr:row>
      <xdr:rowOff>109537</xdr:rowOff>
    </xdr:from>
    <xdr:ext cx="65" cy="172227"/>
    <xdr:sp macro="" textlink="">
      <xdr:nvSpPr>
        <xdr:cNvPr id="17" name="Textfeld 16">
          <a:extLst>
            <a:ext uri="{FF2B5EF4-FFF2-40B4-BE49-F238E27FC236}">
              <a16:creationId xmlns:a16="http://schemas.microsoft.com/office/drawing/2014/main" id="{00000000-0008-0000-0300-000011000000}"/>
            </a:ext>
          </a:extLst>
        </xdr:cNvPr>
        <xdr:cNvSpPr txBox="1"/>
      </xdr:nvSpPr>
      <xdr:spPr>
        <a:xfrm>
          <a:off x="2209800" y="3186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9</xdr:col>
      <xdr:colOff>1152525</xdr:colOff>
      <xdr:row>56</xdr:row>
      <xdr:rowOff>109537</xdr:rowOff>
    </xdr:from>
    <xdr:ext cx="65" cy="172227"/>
    <xdr:sp macro="" textlink="">
      <xdr:nvSpPr>
        <xdr:cNvPr id="18" name="Textfeld 17">
          <a:extLst>
            <a:ext uri="{FF2B5EF4-FFF2-40B4-BE49-F238E27FC236}">
              <a16:creationId xmlns:a16="http://schemas.microsoft.com/office/drawing/2014/main" id="{00000000-0008-0000-0300-000012000000}"/>
            </a:ext>
          </a:extLst>
        </xdr:cNvPr>
        <xdr:cNvSpPr txBox="1"/>
      </xdr:nvSpPr>
      <xdr:spPr>
        <a:xfrm>
          <a:off x="2209800" y="41576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10</xdr:col>
      <xdr:colOff>1152525</xdr:colOff>
      <xdr:row>50</xdr:row>
      <xdr:rowOff>109537</xdr:rowOff>
    </xdr:from>
    <xdr:ext cx="65" cy="172227"/>
    <xdr:sp macro="" textlink="">
      <xdr:nvSpPr>
        <xdr:cNvPr id="19" name="Textfeld 18">
          <a:extLst>
            <a:ext uri="{FF2B5EF4-FFF2-40B4-BE49-F238E27FC236}">
              <a16:creationId xmlns:a16="http://schemas.microsoft.com/office/drawing/2014/main" id="{00000000-0008-0000-0300-000013000000}"/>
            </a:ext>
          </a:extLst>
        </xdr:cNvPr>
        <xdr:cNvSpPr txBox="1"/>
      </xdr:nvSpPr>
      <xdr:spPr>
        <a:xfrm>
          <a:off x="2209800" y="3186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10</xdr:col>
      <xdr:colOff>1152525</xdr:colOff>
      <xdr:row>56</xdr:row>
      <xdr:rowOff>109537</xdr:rowOff>
    </xdr:from>
    <xdr:ext cx="65" cy="172227"/>
    <xdr:sp macro="" textlink="">
      <xdr:nvSpPr>
        <xdr:cNvPr id="20" name="Textfeld 19">
          <a:extLst>
            <a:ext uri="{FF2B5EF4-FFF2-40B4-BE49-F238E27FC236}">
              <a16:creationId xmlns:a16="http://schemas.microsoft.com/office/drawing/2014/main" id="{00000000-0008-0000-0300-000014000000}"/>
            </a:ext>
          </a:extLst>
        </xdr:cNvPr>
        <xdr:cNvSpPr txBox="1"/>
      </xdr:nvSpPr>
      <xdr:spPr>
        <a:xfrm>
          <a:off x="2209800" y="41576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11</xdr:col>
      <xdr:colOff>1152525</xdr:colOff>
      <xdr:row>50</xdr:row>
      <xdr:rowOff>109537</xdr:rowOff>
    </xdr:from>
    <xdr:ext cx="65" cy="172227"/>
    <xdr:sp macro="" textlink="">
      <xdr:nvSpPr>
        <xdr:cNvPr id="21" name="Textfeld 20">
          <a:extLst>
            <a:ext uri="{FF2B5EF4-FFF2-40B4-BE49-F238E27FC236}">
              <a16:creationId xmlns:a16="http://schemas.microsoft.com/office/drawing/2014/main" id="{00000000-0008-0000-0300-000015000000}"/>
            </a:ext>
          </a:extLst>
        </xdr:cNvPr>
        <xdr:cNvSpPr txBox="1"/>
      </xdr:nvSpPr>
      <xdr:spPr>
        <a:xfrm>
          <a:off x="2209800" y="3186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11</xdr:col>
      <xdr:colOff>1152525</xdr:colOff>
      <xdr:row>56</xdr:row>
      <xdr:rowOff>109537</xdr:rowOff>
    </xdr:from>
    <xdr:ext cx="65" cy="172227"/>
    <xdr:sp macro="" textlink="">
      <xdr:nvSpPr>
        <xdr:cNvPr id="22" name="Textfeld 21">
          <a:extLst>
            <a:ext uri="{FF2B5EF4-FFF2-40B4-BE49-F238E27FC236}">
              <a16:creationId xmlns:a16="http://schemas.microsoft.com/office/drawing/2014/main" id="{00000000-0008-0000-0300-000016000000}"/>
            </a:ext>
          </a:extLst>
        </xdr:cNvPr>
        <xdr:cNvSpPr txBox="1"/>
      </xdr:nvSpPr>
      <xdr:spPr>
        <a:xfrm>
          <a:off x="2209800" y="41576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12</xdr:col>
      <xdr:colOff>1152525</xdr:colOff>
      <xdr:row>50</xdr:row>
      <xdr:rowOff>109537</xdr:rowOff>
    </xdr:from>
    <xdr:ext cx="65" cy="172227"/>
    <xdr:sp macro="" textlink="">
      <xdr:nvSpPr>
        <xdr:cNvPr id="23" name="Textfeld 22">
          <a:extLst>
            <a:ext uri="{FF2B5EF4-FFF2-40B4-BE49-F238E27FC236}">
              <a16:creationId xmlns:a16="http://schemas.microsoft.com/office/drawing/2014/main" id="{00000000-0008-0000-0300-000017000000}"/>
            </a:ext>
          </a:extLst>
        </xdr:cNvPr>
        <xdr:cNvSpPr txBox="1"/>
      </xdr:nvSpPr>
      <xdr:spPr>
        <a:xfrm>
          <a:off x="2209800" y="3186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12</xdr:col>
      <xdr:colOff>1152525</xdr:colOff>
      <xdr:row>56</xdr:row>
      <xdr:rowOff>109537</xdr:rowOff>
    </xdr:from>
    <xdr:ext cx="65" cy="172227"/>
    <xdr:sp macro="" textlink="">
      <xdr:nvSpPr>
        <xdr:cNvPr id="24" name="Textfeld 23">
          <a:extLst>
            <a:ext uri="{FF2B5EF4-FFF2-40B4-BE49-F238E27FC236}">
              <a16:creationId xmlns:a16="http://schemas.microsoft.com/office/drawing/2014/main" id="{00000000-0008-0000-0300-000018000000}"/>
            </a:ext>
          </a:extLst>
        </xdr:cNvPr>
        <xdr:cNvSpPr txBox="1"/>
      </xdr:nvSpPr>
      <xdr:spPr>
        <a:xfrm>
          <a:off x="2209800" y="41576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1152525</xdr:colOff>
      <xdr:row>50</xdr:row>
      <xdr:rowOff>109537</xdr:rowOff>
    </xdr:from>
    <xdr:ext cx="65" cy="172227"/>
    <xdr:sp macro="" textlink="">
      <xdr:nvSpPr>
        <xdr:cNvPr id="25" name="Textfeld 24">
          <a:extLst>
            <a:ext uri="{FF2B5EF4-FFF2-40B4-BE49-F238E27FC236}">
              <a16:creationId xmlns:a16="http://schemas.microsoft.com/office/drawing/2014/main" id="{00000000-0008-0000-0300-000019000000}"/>
            </a:ext>
          </a:extLst>
        </xdr:cNvPr>
        <xdr:cNvSpPr txBox="1"/>
      </xdr:nvSpPr>
      <xdr:spPr>
        <a:xfrm>
          <a:off x="2209800" y="3186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1152525</xdr:colOff>
      <xdr:row>56</xdr:row>
      <xdr:rowOff>109537</xdr:rowOff>
    </xdr:from>
    <xdr:ext cx="65" cy="172227"/>
    <xdr:sp macro="" textlink="">
      <xdr:nvSpPr>
        <xdr:cNvPr id="26" name="Textfeld 25">
          <a:extLst>
            <a:ext uri="{FF2B5EF4-FFF2-40B4-BE49-F238E27FC236}">
              <a16:creationId xmlns:a16="http://schemas.microsoft.com/office/drawing/2014/main" id="{00000000-0008-0000-0300-00001A000000}"/>
            </a:ext>
          </a:extLst>
        </xdr:cNvPr>
        <xdr:cNvSpPr txBox="1"/>
      </xdr:nvSpPr>
      <xdr:spPr>
        <a:xfrm>
          <a:off x="2209800" y="41576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47</xdr:row>
      <xdr:rowOff>109537</xdr:rowOff>
    </xdr:from>
    <xdr:ext cx="65" cy="172227"/>
    <xdr:sp macro="" textlink="">
      <xdr:nvSpPr>
        <xdr:cNvPr id="27" name="Textfeld 26">
          <a:extLst>
            <a:ext uri="{FF2B5EF4-FFF2-40B4-BE49-F238E27FC236}">
              <a16:creationId xmlns:a16="http://schemas.microsoft.com/office/drawing/2014/main" id="{00000000-0008-0000-0300-00001B000000}"/>
            </a:ext>
          </a:extLst>
        </xdr:cNvPr>
        <xdr:cNvSpPr txBox="1"/>
      </xdr:nvSpPr>
      <xdr:spPr>
        <a:xfrm>
          <a:off x="5162550" y="270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68</xdr:row>
      <xdr:rowOff>109537</xdr:rowOff>
    </xdr:from>
    <xdr:ext cx="65" cy="172227"/>
    <xdr:sp macro="" textlink="">
      <xdr:nvSpPr>
        <xdr:cNvPr id="28" name="Textfeld 27">
          <a:extLst>
            <a:ext uri="{FF2B5EF4-FFF2-40B4-BE49-F238E27FC236}">
              <a16:creationId xmlns:a16="http://schemas.microsoft.com/office/drawing/2014/main" id="{00000000-0008-0000-0300-00001C000000}"/>
            </a:ext>
          </a:extLst>
        </xdr:cNvPr>
        <xdr:cNvSpPr txBox="1"/>
      </xdr:nvSpPr>
      <xdr:spPr>
        <a:xfrm>
          <a:off x="5162550" y="61007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51</xdr:row>
      <xdr:rowOff>109537</xdr:rowOff>
    </xdr:from>
    <xdr:ext cx="65" cy="172227"/>
    <xdr:sp macro="" textlink="">
      <xdr:nvSpPr>
        <xdr:cNvPr id="29" name="Textfeld 28">
          <a:extLst>
            <a:ext uri="{FF2B5EF4-FFF2-40B4-BE49-F238E27FC236}">
              <a16:creationId xmlns:a16="http://schemas.microsoft.com/office/drawing/2014/main" id="{00000000-0008-0000-0300-00001D000000}"/>
            </a:ext>
          </a:extLst>
        </xdr:cNvPr>
        <xdr:cNvSpPr txBox="1"/>
      </xdr:nvSpPr>
      <xdr:spPr>
        <a:xfrm>
          <a:off x="5162550" y="77200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60</xdr:row>
      <xdr:rowOff>109537</xdr:rowOff>
    </xdr:from>
    <xdr:ext cx="65" cy="172227"/>
    <xdr:sp macro="" textlink="">
      <xdr:nvSpPr>
        <xdr:cNvPr id="30" name="Textfeld 29">
          <a:extLst>
            <a:ext uri="{FF2B5EF4-FFF2-40B4-BE49-F238E27FC236}">
              <a16:creationId xmlns:a16="http://schemas.microsoft.com/office/drawing/2014/main" id="{00000000-0008-0000-0300-00001E000000}"/>
            </a:ext>
          </a:extLst>
        </xdr:cNvPr>
        <xdr:cNvSpPr txBox="1"/>
      </xdr:nvSpPr>
      <xdr:spPr>
        <a:xfrm>
          <a:off x="5162550" y="11120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63</xdr:row>
      <xdr:rowOff>109537</xdr:rowOff>
    </xdr:from>
    <xdr:ext cx="65" cy="172227"/>
    <xdr:sp macro="" textlink="">
      <xdr:nvSpPr>
        <xdr:cNvPr id="31" name="Textfeld 30">
          <a:extLst>
            <a:ext uri="{FF2B5EF4-FFF2-40B4-BE49-F238E27FC236}">
              <a16:creationId xmlns:a16="http://schemas.microsoft.com/office/drawing/2014/main" id="{00000000-0008-0000-0300-00001F000000}"/>
            </a:ext>
          </a:extLst>
        </xdr:cNvPr>
        <xdr:cNvSpPr txBox="1"/>
      </xdr:nvSpPr>
      <xdr:spPr>
        <a:xfrm>
          <a:off x="5162550" y="83677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67</xdr:row>
      <xdr:rowOff>109537</xdr:rowOff>
    </xdr:from>
    <xdr:ext cx="65" cy="172227"/>
    <xdr:sp macro="" textlink="">
      <xdr:nvSpPr>
        <xdr:cNvPr id="32" name="Textfeld 31">
          <a:extLst>
            <a:ext uri="{FF2B5EF4-FFF2-40B4-BE49-F238E27FC236}">
              <a16:creationId xmlns:a16="http://schemas.microsoft.com/office/drawing/2014/main" id="{00000000-0008-0000-0300-000020000000}"/>
            </a:ext>
          </a:extLst>
        </xdr:cNvPr>
        <xdr:cNvSpPr txBox="1"/>
      </xdr:nvSpPr>
      <xdr:spPr>
        <a:xfrm>
          <a:off x="5162550" y="9825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68</xdr:row>
      <xdr:rowOff>109537</xdr:rowOff>
    </xdr:from>
    <xdr:ext cx="65" cy="172227"/>
    <xdr:sp macro="" textlink="">
      <xdr:nvSpPr>
        <xdr:cNvPr id="33" name="Textfeld 32">
          <a:extLst>
            <a:ext uri="{FF2B5EF4-FFF2-40B4-BE49-F238E27FC236}">
              <a16:creationId xmlns:a16="http://schemas.microsoft.com/office/drawing/2014/main" id="{00000000-0008-0000-0300-000021000000}"/>
            </a:ext>
          </a:extLst>
        </xdr:cNvPr>
        <xdr:cNvSpPr txBox="1"/>
      </xdr:nvSpPr>
      <xdr:spPr>
        <a:xfrm>
          <a:off x="5162550" y="103108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1152525</xdr:colOff>
      <xdr:row>19</xdr:row>
      <xdr:rowOff>109537</xdr:rowOff>
    </xdr:from>
    <xdr:ext cx="65" cy="172227"/>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2209800" y="3186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1152525</xdr:colOff>
      <xdr:row>25</xdr:row>
      <xdr:rowOff>109537</xdr:rowOff>
    </xdr:from>
    <xdr:ext cx="65" cy="172227"/>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2209800" y="41576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16</xdr:row>
      <xdr:rowOff>109537</xdr:rowOff>
    </xdr:from>
    <xdr:ext cx="65" cy="172227"/>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5162550" y="270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37</xdr:row>
      <xdr:rowOff>109537</xdr:rowOff>
    </xdr:from>
    <xdr:ext cx="65" cy="172227"/>
    <xdr:sp macro="" textlink="">
      <xdr:nvSpPr>
        <xdr:cNvPr id="5" name="Textfeld 4">
          <a:extLst>
            <a:ext uri="{FF2B5EF4-FFF2-40B4-BE49-F238E27FC236}">
              <a16:creationId xmlns:a16="http://schemas.microsoft.com/office/drawing/2014/main" id="{00000000-0008-0000-0400-000005000000}"/>
            </a:ext>
          </a:extLst>
        </xdr:cNvPr>
        <xdr:cNvSpPr txBox="1"/>
      </xdr:nvSpPr>
      <xdr:spPr>
        <a:xfrm>
          <a:off x="5162550" y="61007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47</xdr:row>
      <xdr:rowOff>109537</xdr:rowOff>
    </xdr:from>
    <xdr:ext cx="65" cy="172227"/>
    <xdr:sp macro="" textlink="">
      <xdr:nvSpPr>
        <xdr:cNvPr id="6" name="Textfeld 5">
          <a:extLst>
            <a:ext uri="{FF2B5EF4-FFF2-40B4-BE49-F238E27FC236}">
              <a16:creationId xmlns:a16="http://schemas.microsoft.com/office/drawing/2014/main" id="{00000000-0008-0000-0400-000006000000}"/>
            </a:ext>
          </a:extLst>
        </xdr:cNvPr>
        <xdr:cNvSpPr txBox="1"/>
      </xdr:nvSpPr>
      <xdr:spPr>
        <a:xfrm>
          <a:off x="5305425" y="270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68</xdr:row>
      <xdr:rowOff>109537</xdr:rowOff>
    </xdr:from>
    <xdr:ext cx="65" cy="172227"/>
    <xdr:sp macro="" textlink="">
      <xdr:nvSpPr>
        <xdr:cNvPr id="7" name="Textfeld 6">
          <a:extLst>
            <a:ext uri="{FF2B5EF4-FFF2-40B4-BE49-F238E27FC236}">
              <a16:creationId xmlns:a16="http://schemas.microsoft.com/office/drawing/2014/main" id="{00000000-0008-0000-0400-000007000000}"/>
            </a:ext>
          </a:extLst>
        </xdr:cNvPr>
        <xdr:cNvSpPr txBox="1"/>
      </xdr:nvSpPr>
      <xdr:spPr>
        <a:xfrm>
          <a:off x="5305425" y="61007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47</xdr:row>
      <xdr:rowOff>109537</xdr:rowOff>
    </xdr:from>
    <xdr:ext cx="65" cy="172227"/>
    <xdr:sp macro="" textlink="">
      <xdr:nvSpPr>
        <xdr:cNvPr id="8" name="Textfeld 7">
          <a:extLst>
            <a:ext uri="{FF2B5EF4-FFF2-40B4-BE49-F238E27FC236}">
              <a16:creationId xmlns:a16="http://schemas.microsoft.com/office/drawing/2014/main" id="{00000000-0008-0000-0400-000008000000}"/>
            </a:ext>
          </a:extLst>
        </xdr:cNvPr>
        <xdr:cNvSpPr txBox="1"/>
      </xdr:nvSpPr>
      <xdr:spPr>
        <a:xfrm>
          <a:off x="5162550" y="77200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68</xdr:row>
      <xdr:rowOff>109537</xdr:rowOff>
    </xdr:from>
    <xdr:ext cx="65" cy="172227"/>
    <xdr:sp macro="" textlink="">
      <xdr:nvSpPr>
        <xdr:cNvPr id="9" name="Textfeld 8">
          <a:extLst>
            <a:ext uri="{FF2B5EF4-FFF2-40B4-BE49-F238E27FC236}">
              <a16:creationId xmlns:a16="http://schemas.microsoft.com/office/drawing/2014/main" id="{00000000-0008-0000-0400-000009000000}"/>
            </a:ext>
          </a:extLst>
        </xdr:cNvPr>
        <xdr:cNvSpPr txBox="1"/>
      </xdr:nvSpPr>
      <xdr:spPr>
        <a:xfrm>
          <a:off x="5162550" y="11120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51</xdr:row>
      <xdr:rowOff>109537</xdr:rowOff>
    </xdr:from>
    <xdr:ext cx="65" cy="172227"/>
    <xdr:sp macro="" textlink="">
      <xdr:nvSpPr>
        <xdr:cNvPr id="10" name="Textfeld 9">
          <a:extLst>
            <a:ext uri="{FF2B5EF4-FFF2-40B4-BE49-F238E27FC236}">
              <a16:creationId xmlns:a16="http://schemas.microsoft.com/office/drawing/2014/main" id="{00000000-0008-0000-0400-00000A000000}"/>
            </a:ext>
          </a:extLst>
        </xdr:cNvPr>
        <xdr:cNvSpPr txBox="1"/>
      </xdr:nvSpPr>
      <xdr:spPr>
        <a:xfrm>
          <a:off x="5162550" y="83677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60</xdr:row>
      <xdr:rowOff>109537</xdr:rowOff>
    </xdr:from>
    <xdr:ext cx="65" cy="172227"/>
    <xdr:sp macro="" textlink="">
      <xdr:nvSpPr>
        <xdr:cNvPr id="11" name="Textfeld 10">
          <a:extLst>
            <a:ext uri="{FF2B5EF4-FFF2-40B4-BE49-F238E27FC236}">
              <a16:creationId xmlns:a16="http://schemas.microsoft.com/office/drawing/2014/main" id="{00000000-0008-0000-0400-00000B000000}"/>
            </a:ext>
          </a:extLst>
        </xdr:cNvPr>
        <xdr:cNvSpPr txBox="1"/>
      </xdr:nvSpPr>
      <xdr:spPr>
        <a:xfrm>
          <a:off x="5162550" y="9825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63</xdr:row>
      <xdr:rowOff>109537</xdr:rowOff>
    </xdr:from>
    <xdr:ext cx="65" cy="172227"/>
    <xdr:sp macro="" textlink="">
      <xdr:nvSpPr>
        <xdr:cNvPr id="12" name="Textfeld 11">
          <a:extLst>
            <a:ext uri="{FF2B5EF4-FFF2-40B4-BE49-F238E27FC236}">
              <a16:creationId xmlns:a16="http://schemas.microsoft.com/office/drawing/2014/main" id="{00000000-0008-0000-0400-00000C000000}"/>
            </a:ext>
          </a:extLst>
        </xdr:cNvPr>
        <xdr:cNvSpPr txBox="1"/>
      </xdr:nvSpPr>
      <xdr:spPr>
        <a:xfrm>
          <a:off x="5162550" y="103108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67</xdr:row>
      <xdr:rowOff>109537</xdr:rowOff>
    </xdr:from>
    <xdr:ext cx="65" cy="172227"/>
    <xdr:sp macro="" textlink="">
      <xdr:nvSpPr>
        <xdr:cNvPr id="13" name="Textfeld 12">
          <a:extLst>
            <a:ext uri="{FF2B5EF4-FFF2-40B4-BE49-F238E27FC236}">
              <a16:creationId xmlns:a16="http://schemas.microsoft.com/office/drawing/2014/main" id="{00000000-0008-0000-0400-00000D000000}"/>
            </a:ext>
          </a:extLst>
        </xdr:cNvPr>
        <xdr:cNvSpPr txBox="1"/>
      </xdr:nvSpPr>
      <xdr:spPr>
        <a:xfrm>
          <a:off x="5162550" y="10958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68</xdr:row>
      <xdr:rowOff>109537</xdr:rowOff>
    </xdr:from>
    <xdr:ext cx="65" cy="172227"/>
    <xdr:sp macro="" textlink="">
      <xdr:nvSpPr>
        <xdr:cNvPr id="14" name="Textfeld 13">
          <a:extLst>
            <a:ext uri="{FF2B5EF4-FFF2-40B4-BE49-F238E27FC236}">
              <a16:creationId xmlns:a16="http://schemas.microsoft.com/office/drawing/2014/main" id="{00000000-0008-0000-0400-00000E000000}"/>
            </a:ext>
          </a:extLst>
        </xdr:cNvPr>
        <xdr:cNvSpPr txBox="1"/>
      </xdr:nvSpPr>
      <xdr:spPr>
        <a:xfrm>
          <a:off x="5162550" y="11120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47</xdr:row>
      <xdr:rowOff>109537</xdr:rowOff>
    </xdr:from>
    <xdr:ext cx="65" cy="172227"/>
    <xdr:sp macro="" textlink="">
      <xdr:nvSpPr>
        <xdr:cNvPr id="15" name="Textfeld 14">
          <a:extLst>
            <a:ext uri="{FF2B5EF4-FFF2-40B4-BE49-F238E27FC236}">
              <a16:creationId xmlns:a16="http://schemas.microsoft.com/office/drawing/2014/main" id="{00000000-0008-0000-0400-00000F000000}"/>
            </a:ext>
          </a:extLst>
        </xdr:cNvPr>
        <xdr:cNvSpPr txBox="1"/>
      </xdr:nvSpPr>
      <xdr:spPr>
        <a:xfrm>
          <a:off x="5162550" y="77200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68</xdr:row>
      <xdr:rowOff>109537</xdr:rowOff>
    </xdr:from>
    <xdr:ext cx="65" cy="172227"/>
    <xdr:sp macro="" textlink="">
      <xdr:nvSpPr>
        <xdr:cNvPr id="16" name="Textfeld 15">
          <a:extLst>
            <a:ext uri="{FF2B5EF4-FFF2-40B4-BE49-F238E27FC236}">
              <a16:creationId xmlns:a16="http://schemas.microsoft.com/office/drawing/2014/main" id="{00000000-0008-0000-0400-000010000000}"/>
            </a:ext>
          </a:extLst>
        </xdr:cNvPr>
        <xdr:cNvSpPr txBox="1"/>
      </xdr:nvSpPr>
      <xdr:spPr>
        <a:xfrm>
          <a:off x="5162550" y="11120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51</xdr:row>
      <xdr:rowOff>109537</xdr:rowOff>
    </xdr:from>
    <xdr:ext cx="65" cy="172227"/>
    <xdr:sp macro="" textlink="">
      <xdr:nvSpPr>
        <xdr:cNvPr id="17" name="Textfeld 16">
          <a:extLst>
            <a:ext uri="{FF2B5EF4-FFF2-40B4-BE49-F238E27FC236}">
              <a16:creationId xmlns:a16="http://schemas.microsoft.com/office/drawing/2014/main" id="{00000000-0008-0000-0400-000011000000}"/>
            </a:ext>
          </a:extLst>
        </xdr:cNvPr>
        <xdr:cNvSpPr txBox="1"/>
      </xdr:nvSpPr>
      <xdr:spPr>
        <a:xfrm>
          <a:off x="5162550" y="83677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60</xdr:row>
      <xdr:rowOff>109537</xdr:rowOff>
    </xdr:from>
    <xdr:ext cx="65" cy="172227"/>
    <xdr:sp macro="" textlink="">
      <xdr:nvSpPr>
        <xdr:cNvPr id="18" name="Textfeld 17">
          <a:extLst>
            <a:ext uri="{FF2B5EF4-FFF2-40B4-BE49-F238E27FC236}">
              <a16:creationId xmlns:a16="http://schemas.microsoft.com/office/drawing/2014/main" id="{00000000-0008-0000-0400-000012000000}"/>
            </a:ext>
          </a:extLst>
        </xdr:cNvPr>
        <xdr:cNvSpPr txBox="1"/>
      </xdr:nvSpPr>
      <xdr:spPr>
        <a:xfrm>
          <a:off x="5162550" y="9825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63</xdr:row>
      <xdr:rowOff>109537</xdr:rowOff>
    </xdr:from>
    <xdr:ext cx="65" cy="172227"/>
    <xdr:sp macro="" textlink="">
      <xdr:nvSpPr>
        <xdr:cNvPr id="19" name="Textfeld 18">
          <a:extLst>
            <a:ext uri="{FF2B5EF4-FFF2-40B4-BE49-F238E27FC236}">
              <a16:creationId xmlns:a16="http://schemas.microsoft.com/office/drawing/2014/main" id="{00000000-0008-0000-0400-000013000000}"/>
            </a:ext>
          </a:extLst>
        </xdr:cNvPr>
        <xdr:cNvSpPr txBox="1"/>
      </xdr:nvSpPr>
      <xdr:spPr>
        <a:xfrm>
          <a:off x="5162550" y="103108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67</xdr:row>
      <xdr:rowOff>109537</xdr:rowOff>
    </xdr:from>
    <xdr:ext cx="65" cy="172227"/>
    <xdr:sp macro="" textlink="">
      <xdr:nvSpPr>
        <xdr:cNvPr id="20" name="Textfeld 19">
          <a:extLst>
            <a:ext uri="{FF2B5EF4-FFF2-40B4-BE49-F238E27FC236}">
              <a16:creationId xmlns:a16="http://schemas.microsoft.com/office/drawing/2014/main" id="{00000000-0008-0000-0400-000014000000}"/>
            </a:ext>
          </a:extLst>
        </xdr:cNvPr>
        <xdr:cNvSpPr txBox="1"/>
      </xdr:nvSpPr>
      <xdr:spPr>
        <a:xfrm>
          <a:off x="5162550" y="10958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68</xdr:row>
      <xdr:rowOff>109537</xdr:rowOff>
    </xdr:from>
    <xdr:ext cx="65" cy="172227"/>
    <xdr:sp macro="" textlink="">
      <xdr:nvSpPr>
        <xdr:cNvPr id="21" name="Textfeld 20">
          <a:extLst>
            <a:ext uri="{FF2B5EF4-FFF2-40B4-BE49-F238E27FC236}">
              <a16:creationId xmlns:a16="http://schemas.microsoft.com/office/drawing/2014/main" id="{00000000-0008-0000-0400-000015000000}"/>
            </a:ext>
          </a:extLst>
        </xdr:cNvPr>
        <xdr:cNvSpPr txBox="1"/>
      </xdr:nvSpPr>
      <xdr:spPr>
        <a:xfrm>
          <a:off x="5162550" y="11120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4008120</xdr:colOff>
      <xdr:row>0</xdr:row>
      <xdr:rowOff>30480</xdr:rowOff>
    </xdr:from>
    <xdr:to>
      <xdr:col>2</xdr:col>
      <xdr:colOff>746760</xdr:colOff>
      <xdr:row>3</xdr:row>
      <xdr:rowOff>190500</xdr:rowOff>
    </xdr:to>
    <xdr:pic>
      <xdr:nvPicPr>
        <xdr:cNvPr id="29941" name="Picture 1">
          <a:extLst>
            <a:ext uri="{FF2B5EF4-FFF2-40B4-BE49-F238E27FC236}">
              <a16:creationId xmlns:a16="http://schemas.microsoft.com/office/drawing/2014/main" id="{00000000-0008-0000-0500-0000F57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3960" y="30480"/>
          <a:ext cx="1645920" cy="7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3</xdr:col>
      <xdr:colOff>1152525</xdr:colOff>
      <xdr:row>18</xdr:row>
      <xdr:rowOff>109537</xdr:rowOff>
    </xdr:from>
    <xdr:ext cx="65" cy="172227"/>
    <xdr:sp macro="" textlink="">
      <xdr:nvSpPr>
        <xdr:cNvPr id="2" name="Textfeld 1">
          <a:extLst>
            <a:ext uri="{FF2B5EF4-FFF2-40B4-BE49-F238E27FC236}">
              <a16:creationId xmlns:a16="http://schemas.microsoft.com/office/drawing/2014/main" id="{00000000-0008-0000-0700-000002000000}"/>
            </a:ext>
          </a:extLst>
        </xdr:cNvPr>
        <xdr:cNvSpPr txBox="1"/>
      </xdr:nvSpPr>
      <xdr:spPr>
        <a:xfrm>
          <a:off x="2209800" y="3186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1152525</xdr:colOff>
      <xdr:row>24</xdr:row>
      <xdr:rowOff>109537</xdr:rowOff>
    </xdr:from>
    <xdr:ext cx="65" cy="172227"/>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2209800" y="41576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15</xdr:row>
      <xdr:rowOff>109537</xdr:rowOff>
    </xdr:from>
    <xdr:ext cx="65" cy="172227"/>
    <xdr:sp macro="" textlink="">
      <xdr:nvSpPr>
        <xdr:cNvPr id="4" name="Textfeld 3">
          <a:extLst>
            <a:ext uri="{FF2B5EF4-FFF2-40B4-BE49-F238E27FC236}">
              <a16:creationId xmlns:a16="http://schemas.microsoft.com/office/drawing/2014/main" id="{00000000-0008-0000-0700-000004000000}"/>
            </a:ext>
          </a:extLst>
        </xdr:cNvPr>
        <xdr:cNvSpPr txBox="1"/>
      </xdr:nvSpPr>
      <xdr:spPr>
        <a:xfrm>
          <a:off x="5305425" y="270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15</xdr:col>
      <xdr:colOff>1152525</xdr:colOff>
      <xdr:row>36</xdr:row>
      <xdr:rowOff>109537</xdr:rowOff>
    </xdr:from>
    <xdr:ext cx="65" cy="172227"/>
    <xdr:sp macro="" textlink="">
      <xdr:nvSpPr>
        <xdr:cNvPr id="5" name="Textfeld 4">
          <a:extLst>
            <a:ext uri="{FF2B5EF4-FFF2-40B4-BE49-F238E27FC236}">
              <a16:creationId xmlns:a16="http://schemas.microsoft.com/office/drawing/2014/main" id="{00000000-0008-0000-0700-000005000000}"/>
            </a:ext>
          </a:extLst>
        </xdr:cNvPr>
        <xdr:cNvSpPr txBox="1"/>
      </xdr:nvSpPr>
      <xdr:spPr>
        <a:xfrm>
          <a:off x="5305425" y="61007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13</xdr:col>
      <xdr:colOff>85725</xdr:colOff>
      <xdr:row>22</xdr:row>
      <xdr:rowOff>85725</xdr:rowOff>
    </xdr:from>
    <xdr:to>
      <xdr:col>14</xdr:col>
      <xdr:colOff>19050</xdr:colOff>
      <xdr:row>22</xdr:row>
      <xdr:rowOff>200025</xdr:rowOff>
    </xdr:to>
    <xdr:sp macro="" textlink="">
      <xdr:nvSpPr>
        <xdr:cNvPr id="2" name="Rectangle 1028">
          <a:extLst>
            <a:ext uri="{FF2B5EF4-FFF2-40B4-BE49-F238E27FC236}">
              <a16:creationId xmlns:a16="http://schemas.microsoft.com/office/drawing/2014/main" id="{00000000-0008-0000-1000-000002000000}"/>
            </a:ext>
          </a:extLst>
        </xdr:cNvPr>
        <xdr:cNvSpPr>
          <a:spLocks noChangeArrowheads="1"/>
        </xdr:cNvSpPr>
      </xdr:nvSpPr>
      <xdr:spPr bwMode="auto">
        <a:xfrm>
          <a:off x="3181350" y="3648075"/>
          <a:ext cx="171450" cy="76200"/>
        </a:xfrm>
        <a:prstGeom prst="rect">
          <a:avLst/>
        </a:prstGeom>
        <a:solidFill>
          <a:srgbClr val="FFFFFF"/>
        </a:solidFill>
        <a:ln w="190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104775</xdr:colOff>
      <xdr:row>22</xdr:row>
      <xdr:rowOff>85725</xdr:rowOff>
    </xdr:from>
    <xdr:to>
      <xdr:col>22</xdr:col>
      <xdr:colOff>28575</xdr:colOff>
      <xdr:row>22</xdr:row>
      <xdr:rowOff>200025</xdr:rowOff>
    </xdr:to>
    <xdr:sp macro="" textlink="">
      <xdr:nvSpPr>
        <xdr:cNvPr id="3" name="Rectangle 1029">
          <a:extLst>
            <a:ext uri="{FF2B5EF4-FFF2-40B4-BE49-F238E27FC236}">
              <a16:creationId xmlns:a16="http://schemas.microsoft.com/office/drawing/2014/main" id="{00000000-0008-0000-1000-000003000000}"/>
            </a:ext>
          </a:extLst>
        </xdr:cNvPr>
        <xdr:cNvSpPr>
          <a:spLocks noChangeArrowheads="1"/>
        </xdr:cNvSpPr>
      </xdr:nvSpPr>
      <xdr:spPr bwMode="auto">
        <a:xfrm>
          <a:off x="5105400" y="3648075"/>
          <a:ext cx="161925" cy="76200"/>
        </a:xfrm>
        <a:prstGeom prst="rect">
          <a:avLst/>
        </a:prstGeom>
        <a:solidFill>
          <a:srgbClr val="FFFFFF"/>
        </a:solidFill>
        <a:ln w="190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38100</xdr:colOff>
      <xdr:row>0</xdr:row>
      <xdr:rowOff>85725</xdr:rowOff>
    </xdr:from>
    <xdr:to>
      <xdr:col>33</xdr:col>
      <xdr:colOff>142875</xdr:colOff>
      <xdr:row>1</xdr:row>
      <xdr:rowOff>104775</xdr:rowOff>
    </xdr:to>
    <xdr:pic>
      <xdr:nvPicPr>
        <xdr:cNvPr id="4" name="Grafik 6" descr="stblogo2014">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7475" y="85725"/>
          <a:ext cx="1533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0</xdr:row>
      <xdr:rowOff>104775</xdr:rowOff>
    </xdr:from>
    <xdr:to>
      <xdr:col>9</xdr:col>
      <xdr:colOff>114300</xdr:colOff>
      <xdr:row>0</xdr:row>
      <xdr:rowOff>333375</xdr:rowOff>
    </xdr:to>
    <xdr:pic>
      <xdr:nvPicPr>
        <xdr:cNvPr id="5" name="Grafik 7" descr="Faust_300">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04775"/>
          <a:ext cx="17716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161925</xdr:colOff>
      <xdr:row>5</xdr:row>
      <xdr:rowOff>0</xdr:rowOff>
    </xdr:from>
    <xdr:to>
      <xdr:col>24</xdr:col>
      <xdr:colOff>38100</xdr:colOff>
      <xdr:row>6</xdr:row>
      <xdr:rowOff>19050</xdr:rowOff>
    </xdr:to>
    <xdr:sp macro="" textlink="">
      <xdr:nvSpPr>
        <xdr:cNvPr id="6" name="Rechteck 5">
          <a:extLst>
            <a:ext uri="{FF2B5EF4-FFF2-40B4-BE49-F238E27FC236}">
              <a16:creationId xmlns:a16="http://schemas.microsoft.com/office/drawing/2014/main" id="{00000000-0008-0000-1000-000006000000}"/>
            </a:ext>
          </a:extLst>
        </xdr:cNvPr>
        <xdr:cNvSpPr/>
      </xdr:nvSpPr>
      <xdr:spPr>
        <a:xfrm>
          <a:off x="4362450" y="1524000"/>
          <a:ext cx="476250" cy="2857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xdr:col>
      <xdr:colOff>4486275</xdr:colOff>
      <xdr:row>0</xdr:row>
      <xdr:rowOff>57150</xdr:rowOff>
    </xdr:from>
    <xdr:to>
      <xdr:col>3</xdr:col>
      <xdr:colOff>501015</xdr:colOff>
      <xdr:row>4</xdr:row>
      <xdr:rowOff>32385</xdr:rowOff>
    </xdr:to>
    <xdr:pic>
      <xdr:nvPicPr>
        <xdr:cNvPr id="3" name="Grafik 1">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0" y="57150"/>
          <a:ext cx="1929765"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arkus@knomana.de"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hyperlink" Target="http://www.faustball-ergebnisse.de/" TargetMode="External"/><Relationship Id="rId2" Type="http://schemas.openxmlformats.org/officeDocument/2006/relationships/hyperlink" Target="http://faustball-liga.de/spielbetrieb/allgemeine-downloads/" TargetMode="External"/><Relationship Id="rId1" Type="http://schemas.openxmlformats.org/officeDocument/2006/relationships/printerSettings" Target="../printerSettings/printerSettings35.bin"/><Relationship Id="rId4"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554"/>
  <sheetViews>
    <sheetView showGridLines="0" tabSelected="1" view="pageLayout" zoomScaleNormal="75" workbookViewId="0">
      <selection activeCell="F13" sqref="F13"/>
    </sheetView>
  </sheetViews>
  <sheetFormatPr baseColWidth="10" defaultRowHeight="12.75"/>
  <cols>
    <col min="1" max="1" width="10.28515625" customWidth="1"/>
    <col min="2" max="2" width="71.5703125" customWidth="1"/>
    <col min="3" max="3" width="15.42578125" customWidth="1"/>
  </cols>
  <sheetData>
    <row r="1" spans="1:5">
      <c r="B1" s="15" t="s">
        <v>201</v>
      </c>
      <c r="C1" s="15"/>
      <c r="D1" s="15"/>
    </row>
    <row r="2" spans="1:5">
      <c r="B2" s="15" t="s">
        <v>213</v>
      </c>
      <c r="C2" s="15"/>
      <c r="D2" s="15"/>
    </row>
    <row r="3" spans="1:5">
      <c r="B3" s="15" t="s">
        <v>202</v>
      </c>
      <c r="C3" s="15"/>
      <c r="D3" s="15"/>
    </row>
    <row r="4" spans="1:5">
      <c r="B4" s="15" t="s">
        <v>203</v>
      </c>
      <c r="C4" s="15"/>
      <c r="D4" s="15"/>
    </row>
    <row r="5" spans="1:5">
      <c r="B5" s="15" t="s">
        <v>204</v>
      </c>
      <c r="C5" s="15" t="s">
        <v>62</v>
      </c>
      <c r="D5" s="15"/>
    </row>
    <row r="6" spans="1:5">
      <c r="B6" s="163" t="s">
        <v>205</v>
      </c>
      <c r="C6" s="15"/>
      <c r="D6" s="15"/>
    </row>
    <row r="7" spans="1:5">
      <c r="B7" s="15"/>
      <c r="C7" s="269" t="s">
        <v>206</v>
      </c>
      <c r="D7" s="226">
        <f ca="1">TODAY()</f>
        <v>43083</v>
      </c>
    </row>
    <row r="8" spans="1:5" ht="17.25" customHeight="1">
      <c r="A8" s="15"/>
      <c r="B8" s="95" t="s">
        <v>62</v>
      </c>
      <c r="C8" s="15"/>
      <c r="D8" s="15"/>
    </row>
    <row r="9" spans="1:5" ht="15">
      <c r="A9" s="271"/>
      <c r="B9" s="95" t="s">
        <v>210</v>
      </c>
      <c r="C9" s="15" t="s">
        <v>75</v>
      </c>
      <c r="D9" s="15"/>
    </row>
    <row r="10" spans="1:5" s="50" customFormat="1" ht="18">
      <c r="B10" s="211"/>
    </row>
    <row r="11" spans="1:5" s="50" customFormat="1" ht="18">
      <c r="B11" s="211" t="s">
        <v>417</v>
      </c>
    </row>
    <row r="12" spans="1:5">
      <c r="A12" s="15"/>
      <c r="B12" s="167"/>
      <c r="C12" s="15"/>
      <c r="D12" s="15"/>
    </row>
    <row r="13" spans="1:5" ht="192" customHeight="1">
      <c r="A13" s="15"/>
      <c r="B13" s="656" t="s">
        <v>436</v>
      </c>
      <c r="C13" s="656"/>
      <c r="D13" s="15"/>
    </row>
    <row r="14" spans="1:5">
      <c r="A14" s="15"/>
      <c r="B14" s="167"/>
      <c r="C14" s="15"/>
      <c r="D14" s="15"/>
    </row>
    <row r="15" spans="1:5" s="95" customFormat="1" ht="15.75">
      <c r="A15" s="15"/>
      <c r="B15" s="268" t="s">
        <v>207</v>
      </c>
      <c r="C15" s="15"/>
      <c r="D15" s="15"/>
      <c r="E15"/>
    </row>
    <row r="16" spans="1:5" s="95" customFormat="1" ht="15">
      <c r="A16" s="15"/>
      <c r="B16" s="164"/>
      <c r="C16" s="15"/>
      <c r="D16" s="15"/>
      <c r="E16"/>
    </row>
    <row r="17" spans="1:8" s="95" customFormat="1" ht="15">
      <c r="A17" s="15"/>
      <c r="B17" s="164"/>
      <c r="C17" s="15"/>
      <c r="D17" s="15"/>
      <c r="E17"/>
    </row>
    <row r="18" spans="1:8" s="95" customFormat="1" ht="18">
      <c r="A18" s="267"/>
      <c r="B18" s="657" t="s">
        <v>418</v>
      </c>
      <c r="C18" s="657"/>
      <c r="D18" s="15"/>
      <c r="E18"/>
    </row>
    <row r="19" spans="1:8" s="95" customFormat="1" ht="15.75">
      <c r="A19" s="267"/>
      <c r="B19" s="171"/>
      <c r="C19" s="15"/>
      <c r="D19" s="15"/>
      <c r="E19"/>
    </row>
    <row r="20" spans="1:8" s="95" customFormat="1" ht="25.5">
      <c r="A20" s="15"/>
      <c r="B20" s="287" t="s">
        <v>226</v>
      </c>
      <c r="C20" s="15"/>
      <c r="D20" s="15"/>
    </row>
    <row r="21" spans="1:8" s="95" customFormat="1" ht="15">
      <c r="A21" s="267"/>
      <c r="B21" s="270" t="s">
        <v>227</v>
      </c>
      <c r="C21" s="15"/>
      <c r="D21" s="15"/>
      <c r="E21"/>
    </row>
    <row r="22" spans="1:8">
      <c r="A22" s="15"/>
      <c r="B22" s="270"/>
      <c r="C22" s="15"/>
      <c r="D22" s="15"/>
    </row>
    <row r="23" spans="1:8">
      <c r="A23" s="15"/>
      <c r="B23" s="270"/>
      <c r="C23" s="15"/>
      <c r="D23" s="15"/>
    </row>
    <row r="24" spans="1:8">
      <c r="A24" s="15"/>
      <c r="B24" s="210" t="s">
        <v>208</v>
      </c>
      <c r="C24" s="15"/>
      <c r="D24" s="15"/>
    </row>
    <row r="25" spans="1:8">
      <c r="A25" s="15"/>
      <c r="B25" s="270" t="s">
        <v>109</v>
      </c>
      <c r="C25" s="15"/>
      <c r="D25" s="15"/>
    </row>
    <row r="26" spans="1:8" ht="15">
      <c r="A26" s="15"/>
      <c r="B26" s="168"/>
      <c r="C26" s="15"/>
      <c r="D26" s="15"/>
    </row>
    <row r="27" spans="1:8" ht="15">
      <c r="A27" s="15"/>
      <c r="B27" s="168"/>
      <c r="C27" s="15"/>
      <c r="D27" s="15"/>
    </row>
    <row r="28" spans="1:8" ht="15.75">
      <c r="A28" s="15"/>
      <c r="B28" s="19" t="s">
        <v>438</v>
      </c>
      <c r="C28" s="15"/>
      <c r="D28" s="15"/>
    </row>
    <row r="29" spans="1:8" ht="15.75">
      <c r="A29" s="15"/>
      <c r="B29" s="19" t="s">
        <v>439</v>
      </c>
      <c r="C29" s="19"/>
      <c r="D29" s="15"/>
    </row>
    <row r="30" spans="1:8" ht="15.75">
      <c r="A30" s="15"/>
      <c r="B30" s="239"/>
      <c r="C30" s="14"/>
      <c r="D30" s="218"/>
      <c r="E30" s="248"/>
      <c r="F30" s="218"/>
      <c r="G30" s="229"/>
      <c r="H30" s="33"/>
    </row>
    <row r="31" spans="1:8" ht="15.75">
      <c r="A31" s="15"/>
      <c r="B31" s="239"/>
      <c r="C31" s="14"/>
      <c r="D31" s="219"/>
      <c r="E31" s="249"/>
      <c r="F31" s="225"/>
      <c r="G31" s="229"/>
      <c r="H31" s="33"/>
    </row>
    <row r="32" spans="1:8">
      <c r="A32" s="15"/>
      <c r="B32" s="15" t="s">
        <v>110</v>
      </c>
      <c r="C32" s="15"/>
      <c r="D32" s="15"/>
    </row>
    <row r="33" spans="1:4">
      <c r="A33" s="15"/>
      <c r="B33" s="164"/>
      <c r="C33" s="15"/>
      <c r="D33" s="15"/>
    </row>
    <row r="34" spans="1:4">
      <c r="A34" s="15"/>
      <c r="B34" s="11" t="s">
        <v>209</v>
      </c>
      <c r="C34" s="15"/>
      <c r="D34" s="15"/>
    </row>
    <row r="35" spans="1:4">
      <c r="A35" s="15"/>
      <c r="B35" s="15"/>
      <c r="C35" s="15"/>
      <c r="D35" s="15"/>
    </row>
    <row r="36" spans="1:4">
      <c r="A36" s="15"/>
      <c r="B36" s="15"/>
      <c r="C36" s="15"/>
      <c r="D36" s="15"/>
    </row>
    <row r="37" spans="1:4">
      <c r="A37" s="15"/>
      <c r="B37" s="15"/>
      <c r="C37" s="15"/>
      <c r="D37" s="15"/>
    </row>
    <row r="38" spans="1:4">
      <c r="A38" s="15"/>
      <c r="B38" s="15"/>
      <c r="C38" s="15"/>
      <c r="D38" s="15"/>
    </row>
    <row r="39" spans="1:4">
      <c r="A39" s="15"/>
      <c r="B39" s="15"/>
      <c r="C39" s="15"/>
      <c r="D39" s="15"/>
    </row>
    <row r="40" spans="1:4">
      <c r="A40" s="15"/>
      <c r="B40" s="15"/>
      <c r="C40" s="15"/>
      <c r="D40" s="15"/>
    </row>
    <row r="41" spans="1:4">
      <c r="A41" s="15"/>
      <c r="B41" s="15"/>
      <c r="C41" s="15"/>
      <c r="D41" s="15"/>
    </row>
    <row r="42" spans="1:4">
      <c r="A42" s="15"/>
      <c r="B42" s="15"/>
      <c r="C42" s="15"/>
      <c r="D42" s="15"/>
    </row>
    <row r="43" spans="1:4">
      <c r="A43" s="15"/>
      <c r="B43" s="15"/>
      <c r="C43" s="15"/>
      <c r="D43" s="15"/>
    </row>
    <row r="44" spans="1:4">
      <c r="A44" s="15"/>
      <c r="B44" s="15"/>
      <c r="C44" s="15"/>
      <c r="D44" s="15"/>
    </row>
    <row r="45" spans="1:4">
      <c r="A45" s="15"/>
      <c r="B45" s="15"/>
      <c r="C45" s="15"/>
      <c r="D45" s="15"/>
    </row>
    <row r="46" spans="1:4">
      <c r="A46" s="15"/>
      <c r="B46" s="15"/>
      <c r="C46" s="15"/>
      <c r="D46" s="15"/>
    </row>
    <row r="47" spans="1:4">
      <c r="A47" s="15"/>
      <c r="B47" s="15"/>
      <c r="C47" s="15"/>
      <c r="D47" s="15"/>
    </row>
    <row r="48" spans="1:4">
      <c r="A48" s="15"/>
      <c r="B48" s="15"/>
      <c r="C48" s="15"/>
      <c r="D48" s="15"/>
    </row>
    <row r="49" spans="1:4">
      <c r="A49" s="15"/>
      <c r="B49" s="15"/>
      <c r="C49" s="15"/>
      <c r="D49" s="15"/>
    </row>
    <row r="50" spans="1:4">
      <c r="A50" s="15"/>
      <c r="B50" s="15"/>
      <c r="C50" s="15"/>
      <c r="D50" s="15"/>
    </row>
    <row r="51" spans="1:4">
      <c r="A51" s="15"/>
      <c r="B51" s="15"/>
      <c r="C51" s="15"/>
      <c r="D51" s="15"/>
    </row>
    <row r="52" spans="1:4">
      <c r="A52" s="15"/>
      <c r="B52" s="15"/>
      <c r="C52" s="15"/>
      <c r="D52" s="15"/>
    </row>
    <row r="53" spans="1:4">
      <c r="A53" s="15"/>
      <c r="B53" s="15"/>
      <c r="C53" s="15"/>
      <c r="D53" s="15"/>
    </row>
    <row r="54" spans="1:4">
      <c r="A54" s="15"/>
      <c r="B54" s="15"/>
      <c r="C54" s="15"/>
      <c r="D54" s="15"/>
    </row>
    <row r="55" spans="1:4">
      <c r="A55" s="15"/>
      <c r="B55" s="15"/>
      <c r="C55" s="15"/>
      <c r="D55" s="15"/>
    </row>
    <row r="56" spans="1:4">
      <c r="A56" s="15"/>
      <c r="B56" s="15"/>
      <c r="C56" s="15"/>
      <c r="D56" s="15"/>
    </row>
    <row r="57" spans="1:4">
      <c r="A57" s="15"/>
      <c r="B57" s="15"/>
      <c r="C57" s="15"/>
      <c r="D57" s="15"/>
    </row>
    <row r="58" spans="1:4">
      <c r="A58" s="15"/>
      <c r="B58" s="15"/>
      <c r="C58" s="15"/>
      <c r="D58" s="15"/>
    </row>
    <row r="59" spans="1:4">
      <c r="A59" s="15"/>
      <c r="B59" s="15"/>
      <c r="C59" s="15"/>
      <c r="D59" s="15"/>
    </row>
    <row r="60" spans="1:4">
      <c r="A60" s="15"/>
      <c r="B60" s="15"/>
      <c r="C60" s="15"/>
      <c r="D60" s="15"/>
    </row>
    <row r="61" spans="1:4">
      <c r="A61" s="15"/>
      <c r="B61" s="15"/>
      <c r="C61" s="15"/>
      <c r="D61" s="15"/>
    </row>
    <row r="62" spans="1:4">
      <c r="A62" s="15"/>
      <c r="B62" s="15"/>
      <c r="C62" s="15"/>
      <c r="D62" s="15"/>
    </row>
    <row r="63" spans="1:4">
      <c r="A63" s="15"/>
      <c r="B63" s="15"/>
      <c r="C63" s="15"/>
      <c r="D63" s="15"/>
    </row>
    <row r="64" spans="1:4">
      <c r="A64" s="15"/>
      <c r="B64" s="15"/>
      <c r="C64" s="15"/>
      <c r="D64" s="15"/>
    </row>
    <row r="65" spans="1:4">
      <c r="A65" s="15"/>
      <c r="B65" s="15"/>
      <c r="C65" s="15"/>
      <c r="D65" s="15"/>
    </row>
    <row r="66" spans="1:4">
      <c r="A66" s="15"/>
      <c r="B66" s="15"/>
      <c r="C66" s="15"/>
      <c r="D66" s="15"/>
    </row>
    <row r="67" spans="1:4">
      <c r="A67" s="15"/>
      <c r="B67" s="15"/>
      <c r="C67" s="15"/>
      <c r="D67" s="15"/>
    </row>
    <row r="68" spans="1:4">
      <c r="A68" s="15"/>
      <c r="B68" s="15"/>
      <c r="C68" s="15"/>
      <c r="D68" s="15"/>
    </row>
    <row r="69" spans="1:4">
      <c r="A69" s="15"/>
      <c r="B69" s="15"/>
      <c r="C69" s="15"/>
      <c r="D69" s="15"/>
    </row>
    <row r="70" spans="1:4">
      <c r="A70" s="15"/>
      <c r="B70" s="15"/>
      <c r="C70" s="15"/>
      <c r="D70" s="15"/>
    </row>
    <row r="71" spans="1:4">
      <c r="A71" s="15"/>
      <c r="B71" s="15"/>
      <c r="C71" s="15"/>
      <c r="D71" s="15"/>
    </row>
    <row r="72" spans="1:4">
      <c r="A72" s="15"/>
      <c r="B72" s="15"/>
      <c r="C72" s="15"/>
      <c r="D72" s="15"/>
    </row>
    <row r="73" spans="1:4">
      <c r="A73" s="15"/>
      <c r="B73" s="15"/>
      <c r="C73" s="15"/>
      <c r="D73" s="15"/>
    </row>
    <row r="74" spans="1:4">
      <c r="A74" s="15"/>
      <c r="B74" s="15"/>
      <c r="C74" s="15"/>
      <c r="D74" s="15"/>
    </row>
    <row r="75" spans="1:4">
      <c r="A75" s="15"/>
      <c r="B75" s="15"/>
      <c r="C75" s="15"/>
      <c r="D75" s="15"/>
    </row>
    <row r="76" spans="1:4">
      <c r="A76" s="15"/>
      <c r="B76" s="15"/>
      <c r="C76" s="15"/>
      <c r="D76" s="15"/>
    </row>
    <row r="77" spans="1:4">
      <c r="A77" s="15"/>
      <c r="B77" s="15"/>
      <c r="C77" s="15"/>
      <c r="D77" s="15"/>
    </row>
    <row r="78" spans="1:4">
      <c r="A78" s="15"/>
      <c r="B78" s="15"/>
      <c r="C78" s="15"/>
      <c r="D78" s="15"/>
    </row>
    <row r="79" spans="1:4">
      <c r="A79" s="15"/>
      <c r="B79" s="15"/>
      <c r="C79" s="15"/>
      <c r="D79" s="15"/>
    </row>
    <row r="80" spans="1:4">
      <c r="A80" s="15"/>
      <c r="B80" s="15"/>
      <c r="C80" s="15"/>
      <c r="D80" s="15"/>
    </row>
    <row r="81" spans="1:4">
      <c r="A81" s="15"/>
      <c r="B81" s="15"/>
      <c r="C81" s="15"/>
      <c r="D81" s="15"/>
    </row>
    <row r="82" spans="1:4">
      <c r="A82" s="15"/>
      <c r="B82" s="15"/>
      <c r="C82" s="15"/>
      <c r="D82" s="15"/>
    </row>
    <row r="83" spans="1:4">
      <c r="A83" s="15"/>
      <c r="B83" s="15"/>
      <c r="C83" s="15"/>
      <c r="D83" s="15"/>
    </row>
    <row r="84" spans="1:4">
      <c r="A84" s="15"/>
      <c r="B84" s="15"/>
      <c r="C84" s="15"/>
      <c r="D84" s="15"/>
    </row>
    <row r="85" spans="1:4">
      <c r="A85" s="15"/>
      <c r="B85" s="15"/>
      <c r="C85" s="15"/>
      <c r="D85" s="15"/>
    </row>
    <row r="86" spans="1:4">
      <c r="A86" s="15"/>
      <c r="B86" s="15"/>
      <c r="C86" s="15"/>
      <c r="D86" s="15"/>
    </row>
    <row r="87" spans="1:4">
      <c r="A87" s="15"/>
      <c r="B87" s="15"/>
      <c r="C87" s="15"/>
      <c r="D87" s="15"/>
    </row>
    <row r="88" spans="1:4">
      <c r="A88" s="15"/>
      <c r="B88" s="15"/>
      <c r="C88" s="15"/>
      <c r="D88" s="15"/>
    </row>
    <row r="89" spans="1:4">
      <c r="A89" s="15"/>
      <c r="B89" s="15"/>
      <c r="C89" s="15"/>
      <c r="D89" s="15"/>
    </row>
    <row r="90" spans="1:4">
      <c r="A90" s="15"/>
      <c r="B90" s="15"/>
      <c r="C90" s="15"/>
      <c r="D90" s="15"/>
    </row>
    <row r="91" spans="1:4">
      <c r="A91" s="15"/>
      <c r="B91" s="15"/>
      <c r="C91" s="15"/>
      <c r="D91" s="15"/>
    </row>
    <row r="92" spans="1:4">
      <c r="A92" s="15"/>
      <c r="B92" s="15"/>
      <c r="C92" s="15"/>
      <c r="D92" s="15"/>
    </row>
    <row r="93" spans="1:4">
      <c r="A93" s="15"/>
      <c r="B93" s="15"/>
      <c r="C93" s="15"/>
      <c r="D93" s="15"/>
    </row>
    <row r="94" spans="1:4">
      <c r="A94" s="15"/>
      <c r="B94" s="15"/>
      <c r="C94" s="15"/>
      <c r="D94" s="15"/>
    </row>
    <row r="95" spans="1:4">
      <c r="A95" s="15"/>
      <c r="B95" s="15"/>
      <c r="C95" s="15"/>
      <c r="D95" s="15"/>
    </row>
    <row r="96" spans="1:4">
      <c r="A96" s="15"/>
      <c r="B96" s="15"/>
      <c r="C96" s="15"/>
      <c r="D96" s="15"/>
    </row>
    <row r="97" spans="1:4">
      <c r="A97" s="15"/>
      <c r="B97" s="15"/>
      <c r="C97" s="15"/>
      <c r="D97" s="15"/>
    </row>
    <row r="98" spans="1:4">
      <c r="A98" s="15"/>
      <c r="B98" s="15"/>
      <c r="C98" s="15"/>
      <c r="D98" s="15"/>
    </row>
    <row r="99" spans="1:4">
      <c r="A99" s="15"/>
      <c r="B99" s="15"/>
      <c r="C99" s="15"/>
      <c r="D99" s="15"/>
    </row>
    <row r="100" spans="1:4">
      <c r="A100" s="15"/>
      <c r="B100" s="15"/>
      <c r="C100" s="15"/>
      <c r="D100" s="15"/>
    </row>
    <row r="101" spans="1:4">
      <c r="A101" s="15"/>
      <c r="B101" s="15"/>
      <c r="C101" s="15"/>
      <c r="D101" s="15"/>
    </row>
    <row r="102" spans="1:4">
      <c r="A102" s="15"/>
      <c r="B102" s="15"/>
      <c r="C102" s="15"/>
      <c r="D102" s="15"/>
    </row>
    <row r="103" spans="1:4">
      <c r="A103" s="15"/>
      <c r="B103" s="15"/>
      <c r="C103" s="15"/>
      <c r="D103" s="15"/>
    </row>
    <row r="104" spans="1:4">
      <c r="A104" s="15"/>
      <c r="B104" s="15"/>
      <c r="C104" s="15"/>
      <c r="D104" s="15"/>
    </row>
    <row r="105" spans="1:4">
      <c r="A105" s="15"/>
      <c r="B105" s="15"/>
      <c r="C105" s="15"/>
      <c r="D105" s="15"/>
    </row>
    <row r="106" spans="1:4">
      <c r="A106" s="15"/>
      <c r="B106" s="15"/>
      <c r="C106" s="15"/>
      <c r="D106" s="15"/>
    </row>
    <row r="107" spans="1:4">
      <c r="A107" s="15"/>
      <c r="B107" s="15"/>
      <c r="C107" s="15"/>
      <c r="D107" s="15"/>
    </row>
    <row r="108" spans="1:4">
      <c r="A108" s="15"/>
      <c r="B108" s="15"/>
      <c r="C108" s="15"/>
      <c r="D108" s="15"/>
    </row>
    <row r="109" spans="1:4">
      <c r="A109" s="15"/>
      <c r="B109" s="15"/>
      <c r="C109" s="15"/>
      <c r="D109" s="15"/>
    </row>
    <row r="110" spans="1:4">
      <c r="A110" s="15"/>
      <c r="B110" s="15"/>
      <c r="C110" s="15"/>
      <c r="D110" s="15"/>
    </row>
    <row r="111" spans="1:4">
      <c r="A111" s="15"/>
      <c r="B111" s="15"/>
      <c r="C111" s="15"/>
      <c r="D111" s="15"/>
    </row>
    <row r="112" spans="1:4">
      <c r="A112" s="15"/>
      <c r="B112" s="15"/>
      <c r="C112" s="15"/>
      <c r="D112" s="15"/>
    </row>
    <row r="113" spans="1:4">
      <c r="A113" s="15"/>
      <c r="B113" s="15"/>
      <c r="C113" s="15"/>
      <c r="D113" s="15"/>
    </row>
    <row r="114" spans="1:4">
      <c r="A114" s="15"/>
      <c r="B114" s="15"/>
      <c r="C114" s="15"/>
      <c r="D114" s="15"/>
    </row>
    <row r="115" spans="1:4">
      <c r="A115" s="15"/>
      <c r="B115" s="15"/>
      <c r="C115" s="15"/>
      <c r="D115" s="15"/>
    </row>
    <row r="116" spans="1:4">
      <c r="A116" s="15"/>
      <c r="B116" s="15"/>
      <c r="C116" s="15"/>
      <c r="D116" s="15"/>
    </row>
    <row r="117" spans="1:4">
      <c r="A117" s="15"/>
      <c r="B117" s="15"/>
      <c r="C117" s="15"/>
      <c r="D117" s="15"/>
    </row>
    <row r="118" spans="1:4">
      <c r="A118" s="15"/>
      <c r="B118" s="15"/>
      <c r="C118" s="15"/>
      <c r="D118" s="15"/>
    </row>
    <row r="119" spans="1:4">
      <c r="A119" s="15"/>
      <c r="B119" s="15"/>
      <c r="C119" s="15"/>
      <c r="D119" s="15"/>
    </row>
    <row r="120" spans="1:4">
      <c r="A120" s="15"/>
      <c r="B120" s="15"/>
      <c r="C120" s="15"/>
      <c r="D120" s="15"/>
    </row>
    <row r="121" spans="1:4">
      <c r="A121" s="15"/>
      <c r="B121" s="15"/>
      <c r="C121" s="15"/>
      <c r="D121" s="15"/>
    </row>
    <row r="122" spans="1:4">
      <c r="A122" s="15"/>
      <c r="B122" s="15"/>
      <c r="C122" s="15"/>
      <c r="D122" s="15"/>
    </row>
    <row r="123" spans="1:4">
      <c r="A123" s="15"/>
      <c r="B123" s="15"/>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row r="158" spans="1:4">
      <c r="A158" s="15"/>
      <c r="B158" s="15"/>
      <c r="C158" s="15"/>
      <c r="D158" s="15"/>
    </row>
    <row r="159" spans="1:4">
      <c r="A159" s="15"/>
      <c r="B159" s="15"/>
      <c r="C159" s="15"/>
      <c r="D159" s="15"/>
    </row>
    <row r="160" spans="1:4">
      <c r="A160" s="15"/>
      <c r="B160" s="15"/>
      <c r="C160" s="15"/>
      <c r="D160" s="15"/>
    </row>
    <row r="161" spans="1:4">
      <c r="A161" s="15"/>
      <c r="B161" s="15"/>
      <c r="C161" s="15"/>
      <c r="D161" s="15"/>
    </row>
    <row r="162" spans="1:4">
      <c r="A162" s="15"/>
      <c r="B162" s="15"/>
      <c r="C162" s="15"/>
      <c r="D162" s="15"/>
    </row>
    <row r="163" spans="1:4">
      <c r="A163" s="15"/>
      <c r="B163" s="15"/>
      <c r="C163" s="15"/>
      <c r="D163" s="15"/>
    </row>
    <row r="164" spans="1:4">
      <c r="A164" s="15"/>
      <c r="B164" s="15"/>
      <c r="C164" s="15"/>
      <c r="D164" s="15"/>
    </row>
    <row r="165" spans="1:4">
      <c r="A165" s="15"/>
      <c r="B165" s="15"/>
      <c r="C165" s="15"/>
      <c r="D165" s="15"/>
    </row>
    <row r="166" spans="1:4">
      <c r="A166" s="15"/>
      <c r="B166" s="15"/>
      <c r="C166" s="15"/>
      <c r="D166" s="15"/>
    </row>
    <row r="167" spans="1:4">
      <c r="A167" s="15"/>
      <c r="B167" s="15"/>
      <c r="C167" s="15"/>
      <c r="D167" s="15"/>
    </row>
    <row r="168" spans="1:4">
      <c r="A168" s="15"/>
      <c r="B168" s="15"/>
      <c r="C168" s="15"/>
      <c r="D168" s="15"/>
    </row>
    <row r="169" spans="1:4">
      <c r="A169" s="15"/>
      <c r="B169" s="15"/>
      <c r="C169" s="15"/>
      <c r="D169" s="15"/>
    </row>
    <row r="170" spans="1:4">
      <c r="A170" s="15"/>
      <c r="B170" s="15"/>
      <c r="C170" s="15"/>
      <c r="D170" s="15"/>
    </row>
    <row r="171" spans="1:4">
      <c r="A171" s="15"/>
      <c r="B171" s="15"/>
      <c r="C171" s="15"/>
      <c r="D171" s="15"/>
    </row>
    <row r="172" spans="1:4">
      <c r="A172" s="15"/>
      <c r="B172" s="15"/>
      <c r="C172" s="15"/>
      <c r="D172" s="15"/>
    </row>
    <row r="173" spans="1:4">
      <c r="A173" s="15"/>
      <c r="B173" s="15"/>
      <c r="C173" s="15"/>
      <c r="D173" s="15"/>
    </row>
    <row r="174" spans="1:4">
      <c r="A174" s="15"/>
      <c r="B174" s="15"/>
      <c r="C174" s="15"/>
      <c r="D174" s="15"/>
    </row>
    <row r="175" spans="1:4">
      <c r="A175" s="15"/>
      <c r="B175" s="15"/>
      <c r="C175" s="15"/>
      <c r="D175" s="15"/>
    </row>
    <row r="176" spans="1:4">
      <c r="A176" s="15"/>
      <c r="B176" s="15"/>
      <c r="C176" s="15"/>
      <c r="D176" s="15"/>
    </row>
    <row r="177" spans="1:4">
      <c r="A177" s="15"/>
      <c r="B177" s="15"/>
      <c r="C177" s="15"/>
      <c r="D177" s="15"/>
    </row>
    <row r="178" spans="1:4">
      <c r="A178" s="15"/>
      <c r="B178" s="15"/>
      <c r="C178" s="15"/>
      <c r="D178" s="15"/>
    </row>
    <row r="179" spans="1:4">
      <c r="A179" s="15"/>
      <c r="B179" s="15"/>
      <c r="C179" s="15"/>
      <c r="D179" s="15"/>
    </row>
    <row r="180" spans="1:4">
      <c r="A180" s="15"/>
      <c r="B180" s="15"/>
      <c r="C180" s="15"/>
      <c r="D180" s="15"/>
    </row>
    <row r="181" spans="1:4">
      <c r="A181" s="15"/>
      <c r="B181" s="15"/>
      <c r="C181" s="15"/>
      <c r="D181" s="15"/>
    </row>
    <row r="182" spans="1:4">
      <c r="A182" s="15"/>
      <c r="B182" s="15"/>
      <c r="C182" s="15"/>
      <c r="D182" s="15"/>
    </row>
    <row r="183" spans="1:4">
      <c r="A183" s="15"/>
      <c r="B183" s="15"/>
      <c r="C183" s="15"/>
      <c r="D183" s="15"/>
    </row>
    <row r="184" spans="1:4">
      <c r="A184" s="15"/>
      <c r="B184" s="15"/>
      <c r="C184" s="15"/>
      <c r="D184" s="15"/>
    </row>
    <row r="185" spans="1:4">
      <c r="A185" s="15"/>
      <c r="B185" s="15"/>
      <c r="C185" s="15"/>
      <c r="D185" s="15"/>
    </row>
    <row r="186" spans="1:4">
      <c r="A186" s="15"/>
      <c r="B186" s="15"/>
      <c r="C186" s="15"/>
      <c r="D186" s="15"/>
    </row>
    <row r="187" spans="1:4">
      <c r="A187" s="15"/>
      <c r="B187" s="15"/>
      <c r="C187" s="15"/>
      <c r="D187" s="15"/>
    </row>
    <row r="188" spans="1:4">
      <c r="A188" s="15"/>
      <c r="B188" s="15"/>
      <c r="C188" s="15"/>
      <c r="D188" s="15"/>
    </row>
    <row r="189" spans="1:4">
      <c r="A189" s="15"/>
      <c r="B189" s="15"/>
      <c r="C189" s="15"/>
      <c r="D189" s="15"/>
    </row>
    <row r="190" spans="1:4">
      <c r="A190" s="15"/>
      <c r="B190" s="15"/>
      <c r="C190" s="15"/>
      <c r="D190" s="15"/>
    </row>
    <row r="191" spans="1:4">
      <c r="A191" s="15"/>
      <c r="B191" s="15"/>
      <c r="C191" s="15"/>
      <c r="D191" s="15"/>
    </row>
    <row r="192" spans="1:4">
      <c r="A192" s="15"/>
      <c r="B192" s="15"/>
      <c r="C192" s="15"/>
      <c r="D192" s="15"/>
    </row>
    <row r="193" spans="1:4">
      <c r="A193" s="15"/>
      <c r="B193" s="15"/>
      <c r="C193" s="15"/>
      <c r="D193" s="15"/>
    </row>
    <row r="194" spans="1:4">
      <c r="A194" s="15"/>
      <c r="B194" s="15"/>
      <c r="C194" s="15"/>
      <c r="D194" s="15"/>
    </row>
    <row r="195" spans="1:4">
      <c r="A195" s="15"/>
      <c r="B195" s="15"/>
      <c r="C195" s="15"/>
      <c r="D195" s="15"/>
    </row>
    <row r="196" spans="1:4">
      <c r="A196" s="15"/>
      <c r="B196" s="15"/>
      <c r="C196" s="15"/>
      <c r="D196" s="15"/>
    </row>
    <row r="197" spans="1:4">
      <c r="A197" s="15"/>
      <c r="B197" s="15"/>
      <c r="C197" s="15"/>
      <c r="D197" s="15"/>
    </row>
    <row r="198" spans="1:4">
      <c r="A198" s="15"/>
      <c r="B198" s="15"/>
      <c r="C198" s="15"/>
      <c r="D198" s="15"/>
    </row>
    <row r="199" spans="1:4">
      <c r="A199" s="15"/>
      <c r="B199" s="15"/>
      <c r="C199" s="15"/>
      <c r="D199" s="15"/>
    </row>
    <row r="200" spans="1:4">
      <c r="A200" s="15"/>
      <c r="B200" s="15"/>
      <c r="C200" s="15"/>
      <c r="D200" s="15"/>
    </row>
    <row r="201" spans="1:4">
      <c r="A201" s="15"/>
      <c r="B201" s="15"/>
      <c r="C201" s="15"/>
      <c r="D201" s="15"/>
    </row>
    <row r="202" spans="1:4">
      <c r="A202" s="15"/>
      <c r="B202" s="15"/>
      <c r="C202" s="15"/>
      <c r="D202" s="15"/>
    </row>
    <row r="203" spans="1:4">
      <c r="A203" s="15"/>
      <c r="B203" s="15"/>
      <c r="C203" s="15"/>
      <c r="D203" s="15"/>
    </row>
    <row r="204" spans="1:4">
      <c r="A204" s="15"/>
      <c r="B204" s="15"/>
      <c r="C204" s="15"/>
      <c r="D204" s="15"/>
    </row>
    <row r="205" spans="1:4">
      <c r="A205" s="15"/>
      <c r="B205" s="15"/>
      <c r="C205" s="15"/>
      <c r="D205" s="15"/>
    </row>
    <row r="206" spans="1:4">
      <c r="A206" s="15"/>
      <c r="B206" s="15"/>
      <c r="C206" s="15"/>
      <c r="D206" s="15"/>
    </row>
    <row r="207" spans="1:4">
      <c r="A207" s="15"/>
      <c r="B207" s="15"/>
      <c r="C207" s="15"/>
      <c r="D207" s="15"/>
    </row>
    <row r="208" spans="1:4">
      <c r="A208" s="15"/>
      <c r="B208" s="15"/>
      <c r="C208" s="15"/>
      <c r="D208" s="15"/>
    </row>
    <row r="209" spans="1:4">
      <c r="A209" s="15"/>
      <c r="B209" s="15"/>
      <c r="C209" s="15"/>
      <c r="D209" s="15"/>
    </row>
    <row r="210" spans="1:4">
      <c r="A210" s="15"/>
      <c r="B210" s="15"/>
      <c r="C210" s="15"/>
      <c r="D210" s="15"/>
    </row>
    <row r="211" spans="1:4">
      <c r="A211" s="15"/>
      <c r="B211" s="15"/>
      <c r="C211" s="15"/>
      <c r="D211" s="15"/>
    </row>
    <row r="212" spans="1:4">
      <c r="A212" s="15"/>
      <c r="B212" s="15"/>
      <c r="C212" s="15"/>
      <c r="D212" s="15"/>
    </row>
    <row r="213" spans="1:4">
      <c r="A213" s="15"/>
      <c r="B213" s="15"/>
      <c r="C213" s="15"/>
      <c r="D213" s="15"/>
    </row>
    <row r="214" spans="1:4">
      <c r="A214" s="15"/>
      <c r="B214" s="15"/>
      <c r="C214" s="15"/>
      <c r="D214" s="15"/>
    </row>
    <row r="215" spans="1:4">
      <c r="A215" s="15"/>
      <c r="B215" s="15"/>
      <c r="C215" s="15"/>
      <c r="D215" s="15"/>
    </row>
    <row r="216" spans="1:4">
      <c r="A216" s="15"/>
      <c r="B216" s="15"/>
      <c r="C216" s="15"/>
      <c r="D216" s="15"/>
    </row>
    <row r="217" spans="1:4">
      <c r="A217" s="15"/>
      <c r="B217" s="15"/>
      <c r="C217" s="15"/>
      <c r="D217" s="15"/>
    </row>
    <row r="218" spans="1:4">
      <c r="A218" s="15"/>
      <c r="B218" s="15"/>
      <c r="C218" s="15"/>
      <c r="D218" s="15"/>
    </row>
    <row r="219" spans="1:4">
      <c r="A219" s="15"/>
      <c r="B219" s="15"/>
      <c r="C219" s="15"/>
      <c r="D219" s="15"/>
    </row>
    <row r="220" spans="1:4">
      <c r="A220" s="15"/>
      <c r="B220" s="15"/>
      <c r="C220" s="15"/>
      <c r="D220" s="15"/>
    </row>
    <row r="221" spans="1:4">
      <c r="A221" s="15"/>
      <c r="B221" s="15"/>
      <c r="C221" s="15"/>
      <c r="D221" s="15"/>
    </row>
    <row r="222" spans="1:4">
      <c r="A222" s="15"/>
      <c r="B222" s="15"/>
      <c r="C222" s="15"/>
      <c r="D222" s="15"/>
    </row>
    <row r="223" spans="1:4">
      <c r="A223" s="15"/>
      <c r="B223" s="15"/>
      <c r="C223" s="15"/>
      <c r="D223" s="15"/>
    </row>
    <row r="224" spans="1:4">
      <c r="A224" s="15"/>
      <c r="B224" s="15"/>
      <c r="C224" s="15"/>
      <c r="D224" s="15"/>
    </row>
    <row r="225" spans="1:4">
      <c r="A225" s="15"/>
      <c r="B225" s="15"/>
      <c r="C225" s="15"/>
      <c r="D225" s="15"/>
    </row>
    <row r="226" spans="1:4">
      <c r="A226" s="15"/>
      <c r="B226" s="15"/>
      <c r="C226" s="15"/>
      <c r="D226" s="15"/>
    </row>
    <row r="227" spans="1:4">
      <c r="A227" s="15"/>
      <c r="B227" s="15"/>
      <c r="C227" s="15"/>
      <c r="D227" s="15"/>
    </row>
    <row r="228" spans="1:4">
      <c r="A228" s="15"/>
      <c r="B228" s="15"/>
      <c r="C228" s="15"/>
      <c r="D228" s="15"/>
    </row>
    <row r="229" spans="1:4">
      <c r="A229" s="15"/>
      <c r="B229" s="15"/>
      <c r="C229" s="15"/>
      <c r="D229" s="15"/>
    </row>
    <row r="230" spans="1:4">
      <c r="A230" s="15"/>
      <c r="B230" s="15"/>
      <c r="C230" s="15"/>
      <c r="D230" s="15"/>
    </row>
    <row r="231" spans="1:4">
      <c r="A231" s="15"/>
      <c r="B231" s="15"/>
      <c r="C231" s="15"/>
      <c r="D231" s="15"/>
    </row>
    <row r="232" spans="1:4">
      <c r="A232" s="15"/>
      <c r="B232" s="15"/>
      <c r="C232" s="15"/>
      <c r="D232" s="15"/>
    </row>
    <row r="233" spans="1:4">
      <c r="A233" s="15"/>
      <c r="B233" s="15"/>
      <c r="C233" s="15"/>
      <c r="D233" s="15"/>
    </row>
    <row r="234" spans="1:4">
      <c r="A234" s="15"/>
      <c r="B234" s="15"/>
      <c r="C234" s="15"/>
      <c r="D234" s="15"/>
    </row>
    <row r="235" spans="1:4">
      <c r="A235" s="15"/>
      <c r="B235" s="15"/>
      <c r="C235" s="15"/>
      <c r="D235" s="15"/>
    </row>
    <row r="236" spans="1:4">
      <c r="A236" s="15"/>
      <c r="B236" s="15"/>
      <c r="C236" s="15"/>
      <c r="D236" s="15"/>
    </row>
    <row r="237" spans="1:4">
      <c r="A237" s="15"/>
      <c r="B237" s="15"/>
      <c r="C237" s="15"/>
      <c r="D237" s="15"/>
    </row>
    <row r="238" spans="1:4">
      <c r="A238" s="15"/>
      <c r="B238" s="15"/>
      <c r="C238" s="15"/>
      <c r="D238" s="15"/>
    </row>
    <row r="239" spans="1:4">
      <c r="A239" s="15"/>
      <c r="B239" s="15"/>
      <c r="C239" s="15"/>
      <c r="D239" s="15"/>
    </row>
    <row r="240" spans="1:4">
      <c r="A240" s="15"/>
      <c r="B240" s="15"/>
      <c r="C240" s="15"/>
      <c r="D240" s="15"/>
    </row>
    <row r="241" spans="1:4">
      <c r="A241" s="15"/>
      <c r="B241" s="15"/>
      <c r="C241" s="15"/>
      <c r="D241" s="15"/>
    </row>
    <row r="242" spans="1:4">
      <c r="A242" s="15"/>
      <c r="B242" s="15"/>
      <c r="C242" s="15"/>
      <c r="D242" s="15"/>
    </row>
    <row r="243" spans="1:4">
      <c r="A243" s="15"/>
      <c r="B243" s="15"/>
      <c r="C243" s="15"/>
      <c r="D243" s="15"/>
    </row>
    <row r="244" spans="1:4">
      <c r="A244" s="15"/>
      <c r="B244" s="15"/>
      <c r="C244" s="15"/>
      <c r="D244" s="15"/>
    </row>
    <row r="245" spans="1:4">
      <c r="A245" s="15"/>
      <c r="B245" s="15"/>
      <c r="C245" s="15"/>
      <c r="D245" s="15"/>
    </row>
    <row r="246" spans="1:4">
      <c r="A246" s="15"/>
      <c r="B246" s="15"/>
      <c r="C246" s="15"/>
      <c r="D246" s="15"/>
    </row>
    <row r="247" spans="1:4">
      <c r="A247" s="15"/>
      <c r="B247" s="15"/>
      <c r="C247" s="15"/>
      <c r="D247" s="15"/>
    </row>
    <row r="248" spans="1:4">
      <c r="A248" s="15"/>
      <c r="B248" s="15"/>
      <c r="C248" s="15"/>
      <c r="D248" s="15"/>
    </row>
    <row r="249" spans="1:4">
      <c r="A249" s="15"/>
      <c r="B249" s="15"/>
      <c r="C249" s="15"/>
      <c r="D249" s="15"/>
    </row>
    <row r="250" spans="1:4">
      <c r="A250" s="15"/>
      <c r="B250" s="15"/>
      <c r="C250" s="15"/>
      <c r="D250" s="15"/>
    </row>
    <row r="251" spans="1:4">
      <c r="A251" s="15"/>
      <c r="B251" s="15"/>
      <c r="C251" s="15"/>
      <c r="D251" s="15"/>
    </row>
    <row r="252" spans="1:4">
      <c r="A252" s="15"/>
      <c r="B252" s="15"/>
      <c r="C252" s="15"/>
      <c r="D252" s="15"/>
    </row>
    <row r="253" spans="1:4">
      <c r="A253" s="15"/>
      <c r="B253" s="15"/>
      <c r="C253" s="15"/>
      <c r="D253" s="15"/>
    </row>
    <row r="254" spans="1:4">
      <c r="A254" s="15"/>
      <c r="B254" s="15"/>
      <c r="C254" s="15"/>
      <c r="D254" s="15"/>
    </row>
    <row r="255" spans="1:4">
      <c r="A255" s="15"/>
      <c r="B255" s="15"/>
      <c r="C255" s="15"/>
      <c r="D255" s="15"/>
    </row>
    <row r="256" spans="1:4">
      <c r="A256" s="15"/>
      <c r="B256" s="15"/>
      <c r="C256" s="15"/>
      <c r="D256" s="15"/>
    </row>
    <row r="257" spans="1:4">
      <c r="A257" s="15"/>
      <c r="B257" s="15"/>
      <c r="C257" s="15"/>
      <c r="D257" s="15"/>
    </row>
    <row r="258" spans="1:4">
      <c r="A258" s="15"/>
      <c r="B258" s="15"/>
      <c r="C258" s="15"/>
      <c r="D258" s="15"/>
    </row>
    <row r="259" spans="1:4">
      <c r="A259" s="15"/>
      <c r="B259" s="15"/>
      <c r="C259" s="15"/>
      <c r="D259" s="15"/>
    </row>
    <row r="260" spans="1:4">
      <c r="A260" s="15"/>
      <c r="B260" s="15"/>
      <c r="C260" s="15"/>
      <c r="D260" s="15"/>
    </row>
    <row r="261" spans="1:4">
      <c r="A261" s="15"/>
      <c r="B261" s="15"/>
      <c r="C261" s="15"/>
      <c r="D261" s="15"/>
    </row>
    <row r="262" spans="1:4">
      <c r="A262" s="15"/>
      <c r="B262" s="15"/>
      <c r="C262" s="15"/>
      <c r="D262" s="15"/>
    </row>
    <row r="263" spans="1:4">
      <c r="A263" s="15"/>
      <c r="B263" s="15"/>
      <c r="C263" s="15"/>
      <c r="D263" s="15"/>
    </row>
    <row r="264" spans="1:4">
      <c r="A264" s="15"/>
      <c r="B264" s="15"/>
      <c r="C264" s="15"/>
      <c r="D264" s="15"/>
    </row>
    <row r="265" spans="1:4">
      <c r="A265" s="15"/>
      <c r="B265" s="15"/>
      <c r="C265" s="15"/>
      <c r="D265" s="15"/>
    </row>
    <row r="266" spans="1:4">
      <c r="A266" s="15"/>
      <c r="B266" s="15"/>
      <c r="C266" s="15"/>
      <c r="D266" s="15"/>
    </row>
    <row r="267" spans="1:4">
      <c r="A267" s="15"/>
      <c r="B267" s="15"/>
      <c r="C267" s="15"/>
      <c r="D267" s="15"/>
    </row>
    <row r="268" spans="1:4">
      <c r="A268" s="15"/>
      <c r="B268" s="15"/>
      <c r="C268" s="15"/>
      <c r="D268" s="15"/>
    </row>
    <row r="269" spans="1:4">
      <c r="A269" s="15"/>
      <c r="B269" s="15"/>
      <c r="C269" s="15"/>
      <c r="D269" s="15"/>
    </row>
    <row r="270" spans="1:4">
      <c r="A270" s="15"/>
      <c r="B270" s="15"/>
      <c r="C270" s="15"/>
      <c r="D270" s="15"/>
    </row>
    <row r="271" spans="1:4">
      <c r="A271" s="15"/>
      <c r="B271" s="15"/>
      <c r="C271" s="15"/>
      <c r="D271" s="15"/>
    </row>
    <row r="272" spans="1:4">
      <c r="A272" s="15"/>
      <c r="B272" s="15"/>
      <c r="C272" s="15"/>
      <c r="D272" s="15"/>
    </row>
    <row r="273" spans="1:4">
      <c r="A273" s="15"/>
      <c r="B273" s="15"/>
      <c r="C273" s="15"/>
      <c r="D273" s="15"/>
    </row>
    <row r="274" spans="1:4">
      <c r="A274" s="15"/>
      <c r="B274" s="15"/>
      <c r="C274" s="15"/>
      <c r="D274" s="15"/>
    </row>
    <row r="275" spans="1:4">
      <c r="A275" s="15"/>
      <c r="B275" s="15"/>
      <c r="C275" s="15"/>
      <c r="D275" s="15"/>
    </row>
    <row r="276" spans="1:4">
      <c r="A276" s="15"/>
      <c r="B276" s="15"/>
      <c r="C276" s="15"/>
      <c r="D276" s="15"/>
    </row>
    <row r="277" spans="1:4">
      <c r="A277" s="15"/>
      <c r="B277" s="15"/>
      <c r="C277" s="15"/>
      <c r="D277" s="15"/>
    </row>
    <row r="278" spans="1:4">
      <c r="A278" s="15"/>
      <c r="B278" s="15"/>
      <c r="C278" s="15"/>
      <c r="D278" s="15"/>
    </row>
    <row r="279" spans="1:4">
      <c r="A279" s="15"/>
      <c r="B279" s="15"/>
      <c r="C279" s="15"/>
      <c r="D279" s="15"/>
    </row>
    <row r="280" spans="1:4">
      <c r="A280" s="15"/>
      <c r="B280" s="15"/>
      <c r="C280" s="15"/>
      <c r="D280" s="15"/>
    </row>
    <row r="281" spans="1:4">
      <c r="A281" s="15"/>
      <c r="B281" s="15"/>
      <c r="C281" s="15"/>
      <c r="D281" s="15"/>
    </row>
    <row r="282" spans="1:4">
      <c r="A282" s="15"/>
      <c r="B282" s="15"/>
      <c r="C282" s="15"/>
      <c r="D282" s="15"/>
    </row>
    <row r="283" spans="1:4">
      <c r="A283" s="15"/>
      <c r="B283" s="15"/>
      <c r="C283" s="15"/>
      <c r="D283" s="15"/>
    </row>
    <row r="284" spans="1:4">
      <c r="A284" s="15"/>
      <c r="B284" s="15"/>
      <c r="C284" s="15"/>
      <c r="D284" s="15"/>
    </row>
    <row r="285" spans="1:4">
      <c r="A285" s="15"/>
      <c r="B285" s="15"/>
      <c r="C285" s="15"/>
      <c r="D285" s="15"/>
    </row>
    <row r="286" spans="1:4">
      <c r="A286" s="15"/>
      <c r="B286" s="15"/>
      <c r="C286" s="15"/>
      <c r="D286" s="15"/>
    </row>
    <row r="287" spans="1:4">
      <c r="A287" s="15"/>
      <c r="B287" s="15"/>
      <c r="C287" s="15"/>
      <c r="D287" s="15"/>
    </row>
    <row r="288" spans="1:4">
      <c r="A288" s="15"/>
      <c r="B288" s="15"/>
      <c r="C288" s="15"/>
      <c r="D288" s="15"/>
    </row>
    <row r="289" spans="1:4">
      <c r="A289" s="15"/>
      <c r="B289" s="15"/>
      <c r="C289" s="15"/>
      <c r="D289" s="15"/>
    </row>
    <row r="290" spans="1:4">
      <c r="A290" s="15"/>
      <c r="B290" s="15"/>
      <c r="C290" s="15"/>
      <c r="D290" s="15"/>
    </row>
    <row r="291" spans="1:4">
      <c r="A291" s="15"/>
      <c r="B291" s="15"/>
      <c r="C291" s="15"/>
      <c r="D291" s="15"/>
    </row>
    <row r="292" spans="1:4">
      <c r="A292" s="15"/>
      <c r="B292" s="15"/>
      <c r="C292" s="15"/>
      <c r="D292" s="15"/>
    </row>
    <row r="293" spans="1:4">
      <c r="A293" s="15"/>
      <c r="B293" s="15"/>
      <c r="C293" s="15"/>
      <c r="D293" s="15"/>
    </row>
    <row r="294" spans="1:4">
      <c r="A294" s="15"/>
      <c r="B294" s="15"/>
      <c r="C294" s="15"/>
      <c r="D294" s="15"/>
    </row>
    <row r="295" spans="1:4">
      <c r="A295" s="15"/>
      <c r="B295" s="15"/>
      <c r="C295" s="15"/>
      <c r="D295" s="15"/>
    </row>
    <row r="296" spans="1:4">
      <c r="A296" s="15"/>
      <c r="B296" s="15"/>
      <c r="C296" s="15"/>
      <c r="D296" s="15"/>
    </row>
    <row r="297" spans="1:4">
      <c r="A297" s="15"/>
      <c r="B297" s="15"/>
      <c r="C297" s="15"/>
      <c r="D297" s="15"/>
    </row>
    <row r="298" spans="1:4">
      <c r="A298" s="15"/>
      <c r="B298" s="15"/>
      <c r="C298" s="15"/>
      <c r="D298" s="15"/>
    </row>
    <row r="299" spans="1:4">
      <c r="A299" s="15"/>
      <c r="B299" s="15"/>
      <c r="C299" s="15"/>
      <c r="D299" s="15"/>
    </row>
    <row r="300" spans="1:4">
      <c r="A300" s="15"/>
      <c r="B300" s="15"/>
      <c r="C300" s="15"/>
      <c r="D300" s="15"/>
    </row>
    <row r="301" spans="1:4">
      <c r="A301" s="15"/>
      <c r="B301" s="15"/>
      <c r="C301" s="15"/>
      <c r="D301" s="15"/>
    </row>
    <row r="302" spans="1:4">
      <c r="A302" s="15"/>
      <c r="B302" s="15"/>
      <c r="C302" s="15"/>
      <c r="D302" s="15"/>
    </row>
    <row r="303" spans="1:4">
      <c r="A303" s="15"/>
      <c r="B303" s="15"/>
      <c r="C303" s="15"/>
      <c r="D303" s="15"/>
    </row>
    <row r="304" spans="1:4">
      <c r="A304" s="15"/>
      <c r="B304" s="15"/>
      <c r="C304" s="15"/>
      <c r="D304" s="15"/>
    </row>
    <row r="305" spans="1:4">
      <c r="A305" s="15"/>
      <c r="B305" s="15"/>
      <c r="C305" s="15"/>
      <c r="D305" s="15"/>
    </row>
    <row r="306" spans="1:4">
      <c r="A306" s="15"/>
      <c r="B306" s="15"/>
      <c r="C306" s="15"/>
      <c r="D306" s="15"/>
    </row>
    <row r="307" spans="1:4">
      <c r="A307" s="15"/>
      <c r="B307" s="15"/>
      <c r="C307" s="15"/>
      <c r="D307" s="15"/>
    </row>
    <row r="308" spans="1:4">
      <c r="A308" s="15"/>
      <c r="B308" s="15"/>
      <c r="C308" s="15"/>
      <c r="D308" s="15"/>
    </row>
    <row r="309" spans="1:4">
      <c r="A309" s="15"/>
      <c r="B309" s="15"/>
      <c r="C309" s="15"/>
      <c r="D309" s="15"/>
    </row>
    <row r="310" spans="1:4">
      <c r="A310" s="15"/>
      <c r="B310" s="15"/>
      <c r="C310" s="15"/>
      <c r="D310" s="15"/>
    </row>
    <row r="311" spans="1:4">
      <c r="A311" s="15"/>
      <c r="B311" s="15"/>
      <c r="C311" s="15"/>
      <c r="D311" s="15"/>
    </row>
    <row r="312" spans="1:4">
      <c r="A312" s="15"/>
      <c r="B312" s="15"/>
      <c r="C312" s="15"/>
      <c r="D312" s="15"/>
    </row>
    <row r="313" spans="1:4">
      <c r="A313" s="15"/>
      <c r="B313" s="15"/>
      <c r="C313" s="15"/>
      <c r="D313" s="15"/>
    </row>
    <row r="314" spans="1:4">
      <c r="A314" s="15"/>
      <c r="B314" s="15"/>
      <c r="C314" s="15"/>
      <c r="D314" s="15"/>
    </row>
    <row r="315" spans="1:4">
      <c r="A315" s="15"/>
      <c r="B315" s="15"/>
      <c r="C315" s="15"/>
      <c r="D315" s="15"/>
    </row>
    <row r="316" spans="1:4">
      <c r="A316" s="15"/>
      <c r="B316" s="15"/>
      <c r="C316" s="15"/>
      <c r="D316" s="15"/>
    </row>
    <row r="317" spans="1:4">
      <c r="A317" s="15"/>
      <c r="B317" s="15"/>
      <c r="C317" s="15"/>
      <c r="D317" s="15"/>
    </row>
    <row r="318" spans="1:4">
      <c r="A318" s="15"/>
      <c r="B318" s="15"/>
      <c r="C318" s="15"/>
      <c r="D318" s="15"/>
    </row>
    <row r="319" spans="1:4">
      <c r="A319" s="15"/>
      <c r="B319" s="15"/>
      <c r="C319" s="15"/>
      <c r="D319" s="15"/>
    </row>
    <row r="320" spans="1:4">
      <c r="A320" s="15"/>
      <c r="B320" s="15"/>
      <c r="C320" s="15"/>
      <c r="D320" s="15"/>
    </row>
    <row r="321" spans="1:4">
      <c r="A321" s="15"/>
      <c r="B321" s="15"/>
      <c r="C321" s="15"/>
      <c r="D321" s="15"/>
    </row>
    <row r="322" spans="1:4">
      <c r="A322" s="15"/>
      <c r="B322" s="15"/>
      <c r="C322" s="15"/>
      <c r="D322" s="15"/>
    </row>
    <row r="323" spans="1:4">
      <c r="A323" s="15"/>
      <c r="B323" s="15"/>
      <c r="C323" s="15"/>
      <c r="D323" s="15"/>
    </row>
    <row r="324" spans="1:4">
      <c r="A324" s="15"/>
      <c r="B324" s="15"/>
      <c r="C324" s="15"/>
      <c r="D324" s="15"/>
    </row>
    <row r="325" spans="1:4">
      <c r="A325" s="15"/>
      <c r="B325" s="15"/>
      <c r="C325" s="15"/>
      <c r="D325" s="15"/>
    </row>
    <row r="326" spans="1:4">
      <c r="A326" s="15"/>
      <c r="B326" s="15"/>
      <c r="C326" s="15"/>
      <c r="D326" s="15"/>
    </row>
    <row r="327" spans="1:4">
      <c r="A327" s="15"/>
      <c r="B327" s="15"/>
      <c r="C327" s="15"/>
      <c r="D327" s="15"/>
    </row>
    <row r="328" spans="1:4">
      <c r="A328" s="15"/>
      <c r="B328" s="15"/>
      <c r="C328" s="15"/>
      <c r="D328" s="15"/>
    </row>
    <row r="329" spans="1:4">
      <c r="A329" s="15"/>
      <c r="B329" s="15"/>
      <c r="C329" s="15"/>
      <c r="D329" s="15"/>
    </row>
    <row r="330" spans="1:4">
      <c r="A330" s="15"/>
      <c r="B330" s="15"/>
      <c r="C330" s="15"/>
      <c r="D330" s="15"/>
    </row>
    <row r="331" spans="1:4">
      <c r="A331" s="15"/>
      <c r="B331" s="15"/>
      <c r="C331" s="15"/>
      <c r="D331" s="15"/>
    </row>
    <row r="332" spans="1:4">
      <c r="A332" s="15"/>
      <c r="B332" s="15"/>
      <c r="C332" s="15"/>
      <c r="D332" s="15"/>
    </row>
    <row r="333" spans="1:4">
      <c r="A333" s="15"/>
      <c r="B333" s="15"/>
      <c r="C333" s="15"/>
      <c r="D333" s="15"/>
    </row>
    <row r="334" spans="1:4">
      <c r="A334" s="15"/>
      <c r="B334" s="15"/>
      <c r="C334" s="15"/>
      <c r="D334" s="15"/>
    </row>
    <row r="335" spans="1:4">
      <c r="A335" s="15"/>
      <c r="B335" s="15"/>
      <c r="C335" s="15"/>
      <c r="D335" s="15"/>
    </row>
    <row r="336" spans="1:4">
      <c r="A336" s="15"/>
      <c r="B336" s="15"/>
      <c r="C336" s="15"/>
      <c r="D336" s="15"/>
    </row>
    <row r="337" spans="1:4">
      <c r="A337" s="15"/>
      <c r="B337" s="15"/>
      <c r="C337" s="15"/>
      <c r="D337" s="15"/>
    </row>
    <row r="338" spans="1:4">
      <c r="A338" s="15"/>
      <c r="B338" s="15"/>
      <c r="C338" s="15"/>
      <c r="D338" s="15"/>
    </row>
    <row r="339" spans="1:4">
      <c r="A339" s="15"/>
      <c r="B339" s="15"/>
      <c r="C339" s="15"/>
      <c r="D339" s="15"/>
    </row>
    <row r="340" spans="1:4">
      <c r="A340" s="15"/>
      <c r="B340" s="15"/>
      <c r="C340" s="15"/>
      <c r="D340" s="15"/>
    </row>
    <row r="341" spans="1:4">
      <c r="A341" s="15"/>
      <c r="B341" s="15"/>
      <c r="C341" s="15"/>
      <c r="D341" s="15"/>
    </row>
    <row r="342" spans="1:4">
      <c r="A342" s="15"/>
      <c r="B342" s="15"/>
      <c r="C342" s="15"/>
      <c r="D342" s="15"/>
    </row>
    <row r="343" spans="1:4">
      <c r="A343" s="15"/>
      <c r="B343" s="15"/>
      <c r="C343" s="15"/>
      <c r="D343" s="15"/>
    </row>
    <row r="344" spans="1:4">
      <c r="A344" s="15"/>
      <c r="B344" s="15"/>
      <c r="C344" s="15"/>
      <c r="D344" s="15"/>
    </row>
    <row r="345" spans="1:4">
      <c r="A345" s="15"/>
      <c r="B345" s="15"/>
      <c r="C345" s="15"/>
      <c r="D345" s="15"/>
    </row>
    <row r="346" spans="1:4">
      <c r="A346" s="15"/>
      <c r="B346" s="15"/>
      <c r="C346" s="15"/>
      <c r="D346" s="15"/>
    </row>
    <row r="347" spans="1:4">
      <c r="A347" s="15"/>
      <c r="B347" s="15"/>
      <c r="C347" s="15"/>
      <c r="D347" s="15"/>
    </row>
    <row r="348" spans="1:4">
      <c r="A348" s="15"/>
      <c r="B348" s="15"/>
      <c r="C348" s="15"/>
      <c r="D348" s="15"/>
    </row>
    <row r="349" spans="1:4">
      <c r="A349" s="15"/>
      <c r="B349" s="15"/>
      <c r="C349" s="15"/>
      <c r="D349" s="15"/>
    </row>
    <row r="350" spans="1:4">
      <c r="A350" s="15"/>
      <c r="B350" s="15"/>
      <c r="C350" s="15"/>
      <c r="D350" s="15"/>
    </row>
    <row r="351" spans="1:4">
      <c r="A351" s="15"/>
      <c r="B351" s="15"/>
      <c r="C351" s="15"/>
      <c r="D351" s="15"/>
    </row>
    <row r="352" spans="1:4">
      <c r="A352" s="15"/>
      <c r="B352" s="15"/>
      <c r="C352" s="15"/>
      <c r="D352" s="15"/>
    </row>
    <row r="353" spans="1:4">
      <c r="A353" s="15"/>
      <c r="B353" s="15"/>
      <c r="C353" s="15"/>
      <c r="D353" s="15"/>
    </row>
    <row r="354" spans="1:4">
      <c r="A354" s="15"/>
      <c r="B354" s="15"/>
      <c r="C354" s="15"/>
      <c r="D354" s="15"/>
    </row>
    <row r="355" spans="1:4">
      <c r="A355" s="15"/>
      <c r="B355" s="15"/>
      <c r="C355" s="15"/>
      <c r="D355" s="15"/>
    </row>
    <row r="356" spans="1:4">
      <c r="A356" s="15"/>
      <c r="B356" s="15"/>
      <c r="C356" s="15"/>
      <c r="D356" s="15"/>
    </row>
    <row r="357" spans="1:4">
      <c r="A357" s="15"/>
      <c r="B357" s="15"/>
      <c r="C357" s="15"/>
      <c r="D357" s="15"/>
    </row>
    <row r="358" spans="1:4">
      <c r="A358" s="15"/>
      <c r="B358" s="15"/>
      <c r="C358" s="15"/>
      <c r="D358" s="15"/>
    </row>
    <row r="359" spans="1:4">
      <c r="A359" s="15"/>
      <c r="B359" s="15"/>
      <c r="C359" s="15"/>
      <c r="D359" s="15"/>
    </row>
    <row r="360" spans="1:4">
      <c r="A360" s="15"/>
      <c r="B360" s="15"/>
      <c r="C360" s="15"/>
      <c r="D360" s="15"/>
    </row>
    <row r="361" spans="1:4">
      <c r="A361" s="15"/>
      <c r="B361" s="15"/>
      <c r="C361" s="15"/>
      <c r="D361" s="15"/>
    </row>
    <row r="362" spans="1:4">
      <c r="A362" s="15"/>
      <c r="B362" s="15"/>
      <c r="C362" s="15"/>
      <c r="D362" s="15"/>
    </row>
    <row r="363" spans="1:4">
      <c r="A363" s="15"/>
      <c r="B363" s="15"/>
      <c r="C363" s="15"/>
      <c r="D363" s="15"/>
    </row>
    <row r="364" spans="1:4">
      <c r="A364" s="15"/>
      <c r="B364" s="15"/>
      <c r="C364" s="15"/>
      <c r="D364" s="15"/>
    </row>
    <row r="365" spans="1:4">
      <c r="A365" s="15"/>
      <c r="B365" s="15"/>
      <c r="C365" s="15"/>
      <c r="D365" s="15"/>
    </row>
    <row r="366" spans="1:4">
      <c r="A366" s="15"/>
      <c r="B366" s="15"/>
      <c r="C366" s="15"/>
      <c r="D366" s="15"/>
    </row>
    <row r="367" spans="1:4">
      <c r="A367" s="15"/>
      <c r="B367" s="15"/>
      <c r="C367" s="15"/>
      <c r="D367" s="15"/>
    </row>
    <row r="368" spans="1:4">
      <c r="A368" s="15"/>
      <c r="B368" s="15"/>
      <c r="C368" s="15"/>
      <c r="D368" s="15"/>
    </row>
    <row r="369" spans="1:4">
      <c r="A369" s="15"/>
      <c r="B369" s="15"/>
      <c r="C369" s="15"/>
      <c r="D369" s="15"/>
    </row>
    <row r="370" spans="1:4">
      <c r="A370" s="15"/>
      <c r="B370" s="15"/>
      <c r="C370" s="15"/>
      <c r="D370" s="15"/>
    </row>
    <row r="371" spans="1:4">
      <c r="A371" s="15"/>
      <c r="B371" s="15"/>
      <c r="C371" s="15"/>
      <c r="D371" s="15"/>
    </row>
    <row r="372" spans="1:4">
      <c r="A372" s="15"/>
      <c r="B372" s="15"/>
      <c r="C372" s="15"/>
      <c r="D372" s="15"/>
    </row>
    <row r="373" spans="1:4">
      <c r="A373" s="15"/>
      <c r="B373" s="15"/>
      <c r="C373" s="15"/>
      <c r="D373" s="15"/>
    </row>
    <row r="374" spans="1:4">
      <c r="A374" s="15"/>
      <c r="B374" s="15"/>
      <c r="C374" s="15"/>
      <c r="D374" s="15"/>
    </row>
    <row r="375" spans="1:4">
      <c r="A375" s="15"/>
      <c r="B375" s="15"/>
      <c r="C375" s="15"/>
      <c r="D375" s="15"/>
    </row>
    <row r="376" spans="1:4">
      <c r="A376" s="15"/>
      <c r="B376" s="15"/>
      <c r="C376" s="15"/>
      <c r="D376" s="15"/>
    </row>
    <row r="377" spans="1:4">
      <c r="A377" s="15"/>
      <c r="B377" s="15"/>
      <c r="C377" s="15"/>
      <c r="D377" s="15"/>
    </row>
    <row r="378" spans="1:4">
      <c r="A378" s="15"/>
      <c r="B378" s="15"/>
      <c r="C378" s="15"/>
      <c r="D378" s="15"/>
    </row>
    <row r="379" spans="1:4">
      <c r="A379" s="15"/>
      <c r="B379" s="15"/>
      <c r="C379" s="15"/>
      <c r="D379" s="15"/>
    </row>
    <row r="380" spans="1:4">
      <c r="A380" s="15"/>
      <c r="B380" s="15"/>
      <c r="C380" s="15"/>
      <c r="D380" s="15"/>
    </row>
    <row r="381" spans="1:4">
      <c r="A381" s="15"/>
      <c r="B381" s="15"/>
      <c r="C381" s="15"/>
      <c r="D381" s="15"/>
    </row>
    <row r="382" spans="1:4">
      <c r="A382" s="15"/>
      <c r="B382" s="15"/>
      <c r="C382" s="15"/>
      <c r="D382" s="15"/>
    </row>
    <row r="383" spans="1:4">
      <c r="A383" s="15"/>
      <c r="B383" s="15"/>
      <c r="C383" s="15"/>
      <c r="D383" s="15"/>
    </row>
    <row r="384" spans="1:4">
      <c r="A384" s="15"/>
      <c r="B384" s="15"/>
      <c r="C384" s="15"/>
      <c r="D384" s="15"/>
    </row>
    <row r="385" spans="1:4">
      <c r="A385" s="15"/>
      <c r="B385" s="15"/>
      <c r="C385" s="15"/>
      <c r="D385" s="15"/>
    </row>
    <row r="386" spans="1:4">
      <c r="A386" s="15"/>
      <c r="B386" s="15"/>
      <c r="C386" s="15"/>
      <c r="D386" s="15"/>
    </row>
    <row r="387" spans="1:4">
      <c r="A387" s="15"/>
      <c r="B387" s="15"/>
      <c r="C387" s="15"/>
      <c r="D387" s="15"/>
    </row>
    <row r="388" spans="1:4">
      <c r="A388" s="15"/>
      <c r="B388" s="15"/>
      <c r="C388" s="15"/>
      <c r="D388" s="15"/>
    </row>
    <row r="389" spans="1:4">
      <c r="A389" s="15"/>
      <c r="B389" s="15"/>
      <c r="C389" s="15"/>
      <c r="D389" s="15"/>
    </row>
    <row r="390" spans="1:4">
      <c r="A390" s="15"/>
      <c r="B390" s="15"/>
      <c r="C390" s="15"/>
      <c r="D390" s="15"/>
    </row>
    <row r="391" spans="1:4">
      <c r="A391" s="15"/>
      <c r="B391" s="15"/>
      <c r="C391" s="15"/>
      <c r="D391" s="15"/>
    </row>
    <row r="392" spans="1:4">
      <c r="A392" s="15"/>
      <c r="B392" s="15"/>
      <c r="C392" s="15"/>
      <c r="D392" s="15"/>
    </row>
    <row r="393" spans="1:4">
      <c r="A393" s="15"/>
      <c r="B393" s="15"/>
      <c r="C393" s="15"/>
      <c r="D393" s="15"/>
    </row>
    <row r="394" spans="1:4">
      <c r="A394" s="15"/>
      <c r="B394" s="15"/>
      <c r="C394" s="15"/>
      <c r="D394" s="15"/>
    </row>
    <row r="395" spans="1:4">
      <c r="A395" s="15"/>
      <c r="B395" s="15"/>
      <c r="C395" s="15"/>
      <c r="D395" s="15"/>
    </row>
    <row r="396" spans="1:4">
      <c r="A396" s="15"/>
      <c r="B396" s="15"/>
      <c r="C396" s="15"/>
      <c r="D396" s="15"/>
    </row>
    <row r="397" spans="1:4">
      <c r="A397" s="15"/>
      <c r="B397" s="15"/>
      <c r="C397" s="15"/>
      <c r="D397" s="15"/>
    </row>
    <row r="398" spans="1:4">
      <c r="A398" s="15"/>
      <c r="B398" s="15"/>
      <c r="C398" s="15"/>
      <c r="D398" s="15"/>
    </row>
    <row r="399" spans="1:4">
      <c r="A399" s="15"/>
      <c r="B399" s="15"/>
      <c r="C399" s="15"/>
      <c r="D399" s="15"/>
    </row>
    <row r="400" spans="1:4">
      <c r="A400" s="15"/>
      <c r="B400" s="15"/>
      <c r="C400" s="15"/>
      <c r="D400" s="15"/>
    </row>
    <row r="401" spans="1:4">
      <c r="A401" s="15"/>
      <c r="B401" s="15"/>
      <c r="C401" s="15"/>
      <c r="D401" s="15"/>
    </row>
    <row r="402" spans="1:4">
      <c r="A402" s="15"/>
      <c r="B402" s="15"/>
      <c r="C402" s="15"/>
      <c r="D402" s="15"/>
    </row>
    <row r="403" spans="1:4">
      <c r="A403" s="15"/>
      <c r="B403" s="15"/>
      <c r="C403" s="15"/>
      <c r="D403" s="15"/>
    </row>
    <row r="404" spans="1:4">
      <c r="A404" s="15"/>
      <c r="B404" s="15"/>
      <c r="C404" s="15"/>
      <c r="D404" s="15"/>
    </row>
    <row r="405" spans="1:4">
      <c r="A405" s="15"/>
      <c r="B405" s="15"/>
      <c r="C405" s="15"/>
      <c r="D405" s="15"/>
    </row>
    <row r="406" spans="1:4">
      <c r="A406" s="15"/>
      <c r="B406" s="15"/>
      <c r="C406" s="15"/>
      <c r="D406" s="15"/>
    </row>
    <row r="407" spans="1:4">
      <c r="A407" s="15"/>
      <c r="B407" s="15"/>
      <c r="C407" s="15"/>
      <c r="D407" s="15"/>
    </row>
    <row r="408" spans="1:4">
      <c r="A408" s="15"/>
      <c r="B408" s="15"/>
      <c r="C408" s="15"/>
      <c r="D408" s="15"/>
    </row>
    <row r="409" spans="1:4">
      <c r="A409" s="15"/>
      <c r="B409" s="15"/>
      <c r="C409" s="15"/>
      <c r="D409" s="15"/>
    </row>
    <row r="410" spans="1:4">
      <c r="A410" s="15"/>
      <c r="B410" s="15"/>
      <c r="C410" s="15"/>
      <c r="D410" s="15"/>
    </row>
    <row r="411" spans="1:4">
      <c r="A411" s="15"/>
      <c r="B411" s="15"/>
      <c r="C411" s="15"/>
      <c r="D411" s="15"/>
    </row>
    <row r="412" spans="1:4">
      <c r="A412" s="15"/>
      <c r="B412" s="15"/>
      <c r="C412" s="15"/>
      <c r="D412" s="15"/>
    </row>
    <row r="413" spans="1:4">
      <c r="A413" s="15"/>
      <c r="B413" s="15"/>
      <c r="C413" s="15"/>
      <c r="D413" s="15"/>
    </row>
    <row r="414" spans="1:4">
      <c r="A414" s="15"/>
      <c r="B414" s="15"/>
      <c r="C414" s="15"/>
      <c r="D414" s="15"/>
    </row>
    <row r="415" spans="1:4">
      <c r="A415" s="15"/>
      <c r="B415" s="15"/>
      <c r="C415" s="15"/>
      <c r="D415" s="15"/>
    </row>
    <row r="416" spans="1:4">
      <c r="A416" s="15"/>
      <c r="B416" s="15"/>
      <c r="C416" s="15"/>
      <c r="D416" s="15"/>
    </row>
    <row r="417" spans="1:4">
      <c r="A417" s="15"/>
      <c r="B417" s="15"/>
      <c r="C417" s="15"/>
      <c r="D417" s="15"/>
    </row>
    <row r="418" spans="1:4">
      <c r="A418" s="15"/>
      <c r="B418" s="15"/>
      <c r="C418" s="15"/>
      <c r="D418" s="15"/>
    </row>
    <row r="419" spans="1:4">
      <c r="A419" s="15"/>
      <c r="B419" s="15"/>
      <c r="C419" s="15"/>
      <c r="D419" s="15"/>
    </row>
    <row r="420" spans="1:4">
      <c r="A420" s="15"/>
      <c r="B420" s="15"/>
      <c r="C420" s="15"/>
      <c r="D420" s="15"/>
    </row>
    <row r="421" spans="1:4">
      <c r="A421" s="15"/>
      <c r="B421" s="15"/>
      <c r="C421" s="15"/>
      <c r="D421" s="15"/>
    </row>
    <row r="422" spans="1:4">
      <c r="A422" s="15"/>
      <c r="B422" s="15"/>
      <c r="C422" s="15"/>
      <c r="D422" s="15"/>
    </row>
    <row r="423" spans="1:4">
      <c r="A423" s="15"/>
      <c r="B423" s="15"/>
      <c r="C423" s="15"/>
      <c r="D423" s="15"/>
    </row>
    <row r="424" spans="1:4">
      <c r="A424" s="15"/>
      <c r="B424" s="15"/>
      <c r="C424" s="15"/>
      <c r="D424" s="15"/>
    </row>
    <row r="425" spans="1:4">
      <c r="A425" s="15"/>
      <c r="B425" s="15"/>
      <c r="C425" s="15"/>
      <c r="D425" s="15"/>
    </row>
    <row r="426" spans="1:4">
      <c r="A426" s="15"/>
      <c r="B426" s="15"/>
      <c r="C426" s="15"/>
      <c r="D426" s="15"/>
    </row>
    <row r="427" spans="1:4">
      <c r="A427" s="15"/>
      <c r="B427" s="15"/>
      <c r="C427" s="15"/>
      <c r="D427" s="15"/>
    </row>
    <row r="428" spans="1:4">
      <c r="A428" s="15"/>
      <c r="B428" s="15"/>
      <c r="C428" s="15"/>
      <c r="D428" s="15"/>
    </row>
    <row r="429" spans="1:4">
      <c r="A429" s="15"/>
      <c r="B429" s="15"/>
      <c r="C429" s="15"/>
      <c r="D429" s="15"/>
    </row>
    <row r="430" spans="1:4">
      <c r="A430" s="15"/>
      <c r="B430" s="15"/>
      <c r="C430" s="15"/>
      <c r="D430" s="15"/>
    </row>
    <row r="431" spans="1:4">
      <c r="A431" s="15"/>
      <c r="B431" s="15"/>
      <c r="C431" s="15"/>
      <c r="D431" s="15"/>
    </row>
    <row r="432" spans="1:4">
      <c r="A432" s="15"/>
      <c r="B432" s="15"/>
      <c r="C432" s="15"/>
      <c r="D432" s="15"/>
    </row>
    <row r="433" spans="1:4">
      <c r="A433" s="15"/>
      <c r="B433" s="15"/>
      <c r="C433" s="15"/>
      <c r="D433" s="15"/>
    </row>
    <row r="434" spans="1:4">
      <c r="A434" s="15"/>
      <c r="B434" s="15"/>
      <c r="C434" s="15"/>
      <c r="D434" s="15"/>
    </row>
    <row r="435" spans="1:4">
      <c r="A435" s="15"/>
      <c r="B435" s="15"/>
      <c r="C435" s="15"/>
      <c r="D435" s="15"/>
    </row>
    <row r="436" spans="1:4">
      <c r="A436" s="15"/>
      <c r="B436" s="15"/>
      <c r="C436" s="15"/>
      <c r="D436" s="15"/>
    </row>
    <row r="437" spans="1:4">
      <c r="A437" s="15"/>
      <c r="B437" s="15"/>
      <c r="C437" s="15"/>
      <c r="D437" s="15"/>
    </row>
    <row r="438" spans="1:4">
      <c r="A438" s="15"/>
      <c r="B438" s="15"/>
      <c r="C438" s="15"/>
      <c r="D438" s="15"/>
    </row>
    <row r="439" spans="1:4">
      <c r="A439" s="15"/>
      <c r="B439" s="15"/>
      <c r="C439" s="15"/>
      <c r="D439" s="15"/>
    </row>
    <row r="440" spans="1:4">
      <c r="A440" s="15"/>
      <c r="B440" s="15"/>
      <c r="C440" s="15"/>
      <c r="D440" s="15"/>
    </row>
    <row r="441" spans="1:4">
      <c r="A441" s="15"/>
      <c r="B441" s="15"/>
      <c r="C441" s="15"/>
      <c r="D441" s="15"/>
    </row>
    <row r="442" spans="1:4">
      <c r="A442" s="15"/>
      <c r="B442" s="15"/>
      <c r="C442" s="15"/>
      <c r="D442" s="15"/>
    </row>
    <row r="443" spans="1:4">
      <c r="A443" s="15"/>
      <c r="B443" s="15"/>
      <c r="C443" s="15"/>
      <c r="D443" s="15"/>
    </row>
    <row r="444" spans="1:4">
      <c r="A444" s="15"/>
      <c r="B444" s="15"/>
      <c r="C444" s="15"/>
      <c r="D444" s="15"/>
    </row>
    <row r="445" spans="1:4">
      <c r="A445" s="15"/>
      <c r="B445" s="15"/>
      <c r="C445" s="15"/>
      <c r="D445" s="15"/>
    </row>
    <row r="446" spans="1:4">
      <c r="A446" s="15"/>
      <c r="B446" s="15"/>
      <c r="C446" s="15"/>
      <c r="D446" s="15"/>
    </row>
    <row r="447" spans="1:4">
      <c r="A447" s="15"/>
      <c r="B447" s="15"/>
      <c r="C447" s="15"/>
      <c r="D447" s="15"/>
    </row>
    <row r="448" spans="1:4">
      <c r="A448" s="15"/>
      <c r="B448" s="15"/>
      <c r="C448" s="15"/>
      <c r="D448" s="15"/>
    </row>
    <row r="449" spans="1:4">
      <c r="A449" s="15"/>
      <c r="B449" s="15"/>
      <c r="C449" s="15"/>
      <c r="D449" s="15"/>
    </row>
    <row r="450" spans="1:4">
      <c r="A450" s="15"/>
      <c r="B450" s="15"/>
      <c r="C450" s="15"/>
      <c r="D450" s="15"/>
    </row>
    <row r="451" spans="1:4">
      <c r="A451" s="15"/>
      <c r="B451" s="15"/>
      <c r="C451" s="15"/>
      <c r="D451" s="15"/>
    </row>
    <row r="452" spans="1:4">
      <c r="A452" s="15"/>
      <c r="B452" s="15"/>
      <c r="C452" s="15"/>
      <c r="D452" s="15"/>
    </row>
    <row r="453" spans="1:4">
      <c r="A453" s="15"/>
      <c r="B453" s="15"/>
      <c r="C453" s="15"/>
      <c r="D453" s="15"/>
    </row>
    <row r="454" spans="1:4">
      <c r="A454" s="15"/>
      <c r="B454" s="15"/>
      <c r="C454" s="15"/>
      <c r="D454" s="15"/>
    </row>
    <row r="455" spans="1:4">
      <c r="A455" s="15"/>
      <c r="B455" s="15"/>
      <c r="C455" s="15"/>
      <c r="D455" s="15"/>
    </row>
    <row r="456" spans="1:4">
      <c r="A456" s="15"/>
      <c r="B456" s="15"/>
      <c r="C456" s="15"/>
      <c r="D456" s="15"/>
    </row>
    <row r="457" spans="1:4">
      <c r="A457" s="15"/>
      <c r="B457" s="15"/>
      <c r="C457" s="15"/>
      <c r="D457" s="15"/>
    </row>
    <row r="458" spans="1:4">
      <c r="A458" s="15"/>
      <c r="B458" s="15"/>
      <c r="C458" s="15"/>
      <c r="D458" s="15"/>
    </row>
    <row r="459" spans="1:4">
      <c r="A459" s="15"/>
      <c r="B459" s="15"/>
      <c r="C459" s="15"/>
      <c r="D459" s="15"/>
    </row>
    <row r="460" spans="1:4">
      <c r="A460" s="15"/>
      <c r="B460" s="15"/>
      <c r="C460" s="15"/>
      <c r="D460" s="15"/>
    </row>
    <row r="461" spans="1:4">
      <c r="A461" s="15"/>
      <c r="B461" s="15"/>
      <c r="C461" s="15"/>
      <c r="D461" s="15"/>
    </row>
    <row r="462" spans="1:4">
      <c r="A462" s="15"/>
      <c r="B462" s="15"/>
      <c r="C462" s="15"/>
      <c r="D462" s="15"/>
    </row>
    <row r="463" spans="1:4">
      <c r="A463" s="15"/>
      <c r="B463" s="15"/>
      <c r="C463" s="15"/>
      <c r="D463" s="15"/>
    </row>
    <row r="464" spans="1:4">
      <c r="A464" s="15"/>
      <c r="B464" s="15"/>
      <c r="C464" s="15"/>
      <c r="D464" s="15"/>
    </row>
    <row r="465" spans="1:4">
      <c r="A465" s="15"/>
      <c r="B465" s="15"/>
      <c r="C465" s="15"/>
      <c r="D465" s="15"/>
    </row>
    <row r="466" spans="1:4">
      <c r="A466" s="15"/>
      <c r="B466" s="15"/>
      <c r="C466" s="15"/>
      <c r="D466" s="15"/>
    </row>
    <row r="467" spans="1:4">
      <c r="A467" s="15"/>
      <c r="B467" s="15"/>
      <c r="C467" s="15"/>
      <c r="D467" s="15"/>
    </row>
    <row r="468" spans="1:4">
      <c r="A468" s="15"/>
      <c r="B468" s="15"/>
      <c r="C468" s="15"/>
      <c r="D468" s="15"/>
    </row>
    <row r="469" spans="1:4">
      <c r="A469" s="15"/>
      <c r="B469" s="15"/>
      <c r="C469" s="15"/>
      <c r="D469" s="15"/>
    </row>
    <row r="470" spans="1:4">
      <c r="A470" s="15"/>
      <c r="B470" s="15"/>
      <c r="C470" s="15"/>
      <c r="D470" s="15"/>
    </row>
    <row r="471" spans="1:4">
      <c r="A471" s="15"/>
      <c r="B471" s="15"/>
      <c r="C471" s="15"/>
      <c r="D471" s="15"/>
    </row>
    <row r="472" spans="1:4">
      <c r="A472" s="15"/>
      <c r="B472" s="15"/>
      <c r="C472" s="15"/>
      <c r="D472" s="15"/>
    </row>
    <row r="473" spans="1:4">
      <c r="A473" s="15"/>
      <c r="B473" s="15"/>
      <c r="C473" s="15"/>
      <c r="D473" s="15"/>
    </row>
    <row r="474" spans="1:4">
      <c r="A474" s="15"/>
      <c r="B474" s="15"/>
      <c r="C474" s="15"/>
      <c r="D474" s="15"/>
    </row>
    <row r="475" spans="1:4">
      <c r="A475" s="15"/>
      <c r="B475" s="15"/>
      <c r="C475" s="15"/>
      <c r="D475" s="15"/>
    </row>
    <row r="476" spans="1:4">
      <c r="A476" s="15"/>
      <c r="B476" s="15"/>
      <c r="C476" s="15"/>
      <c r="D476" s="15"/>
    </row>
    <row r="477" spans="1:4">
      <c r="A477" s="15"/>
      <c r="B477" s="15"/>
      <c r="C477" s="15"/>
      <c r="D477" s="15"/>
    </row>
    <row r="478" spans="1:4">
      <c r="A478" s="15"/>
      <c r="B478" s="15"/>
      <c r="C478" s="15"/>
      <c r="D478" s="15"/>
    </row>
    <row r="479" spans="1:4">
      <c r="A479" s="15"/>
      <c r="B479" s="15"/>
      <c r="C479" s="15"/>
      <c r="D479" s="15"/>
    </row>
    <row r="480" spans="1:4">
      <c r="A480" s="15"/>
      <c r="B480" s="15"/>
      <c r="C480" s="15"/>
      <c r="D480" s="15"/>
    </row>
    <row r="481" spans="1:4">
      <c r="A481" s="15"/>
      <c r="B481" s="15"/>
      <c r="C481" s="15"/>
      <c r="D481" s="15"/>
    </row>
    <row r="482" spans="1:4">
      <c r="A482" s="15"/>
      <c r="B482" s="15"/>
      <c r="C482" s="15"/>
      <c r="D482" s="15"/>
    </row>
    <row r="483" spans="1:4">
      <c r="A483" s="15"/>
      <c r="B483" s="15"/>
      <c r="C483" s="15"/>
      <c r="D483" s="15"/>
    </row>
    <row r="484" spans="1:4">
      <c r="A484" s="15"/>
      <c r="B484" s="15"/>
      <c r="C484" s="15"/>
      <c r="D484" s="15"/>
    </row>
    <row r="485" spans="1:4">
      <c r="A485" s="15"/>
      <c r="B485" s="15"/>
      <c r="C485" s="15"/>
      <c r="D485" s="15"/>
    </row>
    <row r="486" spans="1:4">
      <c r="A486" s="15"/>
      <c r="B486" s="15"/>
      <c r="C486" s="15"/>
      <c r="D486" s="15"/>
    </row>
    <row r="487" spans="1:4">
      <c r="A487" s="15"/>
      <c r="B487" s="15"/>
      <c r="C487" s="15"/>
      <c r="D487" s="15"/>
    </row>
    <row r="488" spans="1:4">
      <c r="A488" s="15"/>
      <c r="B488" s="15"/>
      <c r="C488" s="15"/>
      <c r="D488" s="15"/>
    </row>
    <row r="489" spans="1:4">
      <c r="A489" s="15"/>
      <c r="B489" s="15"/>
      <c r="C489" s="15"/>
      <c r="D489" s="15"/>
    </row>
    <row r="490" spans="1:4">
      <c r="A490" s="15"/>
      <c r="B490" s="15"/>
      <c r="C490" s="15"/>
      <c r="D490" s="15"/>
    </row>
    <row r="491" spans="1:4">
      <c r="A491" s="15"/>
      <c r="B491" s="15"/>
      <c r="C491" s="15"/>
      <c r="D491" s="15"/>
    </row>
    <row r="492" spans="1:4">
      <c r="A492" s="15"/>
      <c r="B492" s="15"/>
      <c r="C492" s="15"/>
      <c r="D492" s="15"/>
    </row>
    <row r="493" spans="1:4">
      <c r="A493" s="15"/>
      <c r="B493" s="15"/>
      <c r="C493" s="15"/>
      <c r="D493" s="15"/>
    </row>
    <row r="494" spans="1:4">
      <c r="A494" s="15"/>
      <c r="B494" s="15"/>
      <c r="C494" s="15"/>
      <c r="D494" s="15"/>
    </row>
    <row r="495" spans="1:4">
      <c r="A495" s="15"/>
      <c r="B495" s="15"/>
      <c r="C495" s="15"/>
      <c r="D495" s="15"/>
    </row>
    <row r="496" spans="1:4">
      <c r="A496" s="15"/>
      <c r="B496" s="15"/>
      <c r="C496" s="15"/>
      <c r="D496" s="15"/>
    </row>
    <row r="497" spans="1:4">
      <c r="A497" s="15"/>
      <c r="B497" s="15"/>
      <c r="C497" s="15"/>
      <c r="D497" s="15"/>
    </row>
    <row r="498" spans="1:4">
      <c r="A498" s="15"/>
      <c r="B498" s="15"/>
      <c r="C498" s="15"/>
      <c r="D498" s="15"/>
    </row>
    <row r="499" spans="1:4">
      <c r="A499" s="15"/>
      <c r="B499" s="15"/>
      <c r="C499" s="15"/>
      <c r="D499" s="15"/>
    </row>
    <row r="500" spans="1:4">
      <c r="A500" s="15"/>
      <c r="B500" s="15"/>
      <c r="C500" s="15"/>
      <c r="D500" s="15"/>
    </row>
    <row r="501" spans="1:4">
      <c r="A501" s="15"/>
      <c r="B501" s="15"/>
      <c r="C501" s="15"/>
      <c r="D501" s="15"/>
    </row>
    <row r="502" spans="1:4">
      <c r="A502" s="15"/>
      <c r="B502" s="15"/>
      <c r="C502" s="15"/>
      <c r="D502" s="15"/>
    </row>
    <row r="503" spans="1:4">
      <c r="A503" s="15"/>
      <c r="B503" s="15"/>
      <c r="C503" s="15"/>
      <c r="D503" s="15"/>
    </row>
    <row r="504" spans="1:4">
      <c r="A504" s="15"/>
      <c r="B504" s="15"/>
      <c r="C504" s="15"/>
      <c r="D504" s="15"/>
    </row>
    <row r="505" spans="1:4">
      <c r="A505" s="15"/>
      <c r="B505" s="15"/>
      <c r="C505" s="15"/>
      <c r="D505" s="15"/>
    </row>
    <row r="506" spans="1:4">
      <c r="A506" s="15"/>
      <c r="B506" s="15"/>
      <c r="C506" s="15"/>
      <c r="D506" s="15"/>
    </row>
    <row r="507" spans="1:4">
      <c r="A507" s="15"/>
      <c r="B507" s="15"/>
      <c r="C507" s="15"/>
      <c r="D507" s="15"/>
    </row>
    <row r="508" spans="1:4">
      <c r="A508" s="15"/>
      <c r="B508" s="15"/>
      <c r="C508" s="15"/>
      <c r="D508" s="15"/>
    </row>
    <row r="509" spans="1:4">
      <c r="A509" s="15"/>
      <c r="B509" s="15"/>
      <c r="C509" s="15"/>
      <c r="D509" s="15"/>
    </row>
    <row r="510" spans="1:4">
      <c r="A510" s="15"/>
      <c r="B510" s="15"/>
      <c r="C510" s="15"/>
      <c r="D510" s="15"/>
    </row>
    <row r="511" spans="1:4">
      <c r="A511" s="15"/>
      <c r="B511" s="15"/>
      <c r="C511" s="15"/>
      <c r="D511" s="15"/>
    </row>
    <row r="512" spans="1:4">
      <c r="A512" s="15"/>
      <c r="B512" s="15"/>
      <c r="C512" s="15"/>
      <c r="D512" s="15"/>
    </row>
    <row r="513" spans="1:4">
      <c r="A513" s="15"/>
      <c r="B513" s="15"/>
      <c r="C513" s="15"/>
      <c r="D513" s="15"/>
    </row>
    <row r="514" spans="1:4">
      <c r="A514" s="15"/>
      <c r="B514" s="15"/>
      <c r="C514" s="15"/>
      <c r="D514" s="15"/>
    </row>
    <row r="515" spans="1:4">
      <c r="A515" s="15"/>
      <c r="B515" s="15"/>
      <c r="C515" s="15"/>
      <c r="D515" s="15"/>
    </row>
    <row r="516" spans="1:4">
      <c r="A516" s="15"/>
      <c r="B516" s="15"/>
      <c r="C516" s="15"/>
      <c r="D516" s="15"/>
    </row>
    <row r="517" spans="1:4">
      <c r="A517" s="15"/>
      <c r="B517" s="15"/>
      <c r="C517" s="15"/>
      <c r="D517" s="15"/>
    </row>
    <row r="518" spans="1:4">
      <c r="A518" s="15"/>
      <c r="B518" s="15"/>
      <c r="C518" s="15"/>
      <c r="D518" s="15"/>
    </row>
    <row r="519" spans="1:4">
      <c r="A519" s="15"/>
      <c r="B519" s="15"/>
      <c r="C519" s="15"/>
      <c r="D519" s="15"/>
    </row>
    <row r="520" spans="1:4">
      <c r="A520" s="15"/>
      <c r="B520" s="15"/>
      <c r="C520" s="15"/>
      <c r="D520" s="15"/>
    </row>
    <row r="521" spans="1:4">
      <c r="A521" s="15"/>
      <c r="B521" s="15"/>
      <c r="C521" s="15"/>
      <c r="D521" s="15"/>
    </row>
    <row r="522" spans="1:4">
      <c r="A522" s="15"/>
      <c r="B522" s="15"/>
      <c r="C522" s="15"/>
      <c r="D522" s="15"/>
    </row>
    <row r="523" spans="1:4">
      <c r="A523" s="15"/>
      <c r="B523" s="15"/>
      <c r="C523" s="15"/>
      <c r="D523" s="15"/>
    </row>
    <row r="524" spans="1:4">
      <c r="A524" s="15"/>
      <c r="B524" s="15"/>
      <c r="C524" s="15"/>
      <c r="D524" s="15"/>
    </row>
    <row r="525" spans="1:4">
      <c r="A525" s="15"/>
      <c r="B525" s="15"/>
      <c r="C525" s="15"/>
      <c r="D525" s="15"/>
    </row>
    <row r="526" spans="1:4">
      <c r="A526" s="15"/>
      <c r="B526" s="15"/>
      <c r="C526" s="15"/>
      <c r="D526" s="15"/>
    </row>
    <row r="527" spans="1:4">
      <c r="A527" s="15"/>
      <c r="B527" s="15"/>
      <c r="C527" s="15"/>
      <c r="D527" s="15"/>
    </row>
    <row r="528" spans="1:4">
      <c r="A528" s="15"/>
      <c r="B528" s="15"/>
      <c r="C528" s="15"/>
      <c r="D528" s="15"/>
    </row>
    <row r="529" spans="1:4">
      <c r="A529" s="15"/>
      <c r="B529" s="15"/>
      <c r="C529" s="15"/>
      <c r="D529" s="15"/>
    </row>
    <row r="530" spans="1:4">
      <c r="A530" s="15"/>
      <c r="B530" s="15"/>
      <c r="C530" s="15"/>
      <c r="D530" s="15"/>
    </row>
    <row r="531" spans="1:4">
      <c r="A531" s="15"/>
      <c r="B531" s="15"/>
      <c r="C531" s="15"/>
      <c r="D531" s="15"/>
    </row>
    <row r="532" spans="1:4">
      <c r="A532" s="15"/>
      <c r="B532" s="15"/>
      <c r="C532" s="15"/>
      <c r="D532" s="15"/>
    </row>
    <row r="533" spans="1:4">
      <c r="A533" s="15"/>
      <c r="B533" s="15"/>
      <c r="C533" s="15"/>
      <c r="D533" s="15"/>
    </row>
    <row r="534" spans="1:4">
      <c r="A534" s="15"/>
      <c r="B534" s="15"/>
      <c r="C534" s="15"/>
      <c r="D534" s="15"/>
    </row>
    <row r="535" spans="1:4">
      <c r="A535" s="15"/>
      <c r="B535" s="15"/>
      <c r="C535" s="15"/>
      <c r="D535" s="15"/>
    </row>
    <row r="536" spans="1:4">
      <c r="A536" s="15"/>
      <c r="B536" s="15"/>
      <c r="C536" s="15"/>
      <c r="D536" s="15"/>
    </row>
    <row r="537" spans="1:4">
      <c r="A537" s="15"/>
      <c r="B537" s="15"/>
      <c r="C537" s="15"/>
      <c r="D537" s="15"/>
    </row>
    <row r="538" spans="1:4">
      <c r="A538" s="15"/>
      <c r="B538" s="15"/>
      <c r="C538" s="15"/>
      <c r="D538" s="15"/>
    </row>
    <row r="539" spans="1:4">
      <c r="A539" s="15"/>
      <c r="B539" s="15"/>
      <c r="C539" s="15"/>
      <c r="D539" s="15"/>
    </row>
    <row r="540" spans="1:4">
      <c r="A540" s="15"/>
      <c r="B540" s="15"/>
      <c r="C540" s="15"/>
      <c r="D540" s="15"/>
    </row>
    <row r="541" spans="1:4">
      <c r="A541" s="15"/>
      <c r="B541" s="15"/>
      <c r="C541" s="15"/>
      <c r="D541" s="15"/>
    </row>
    <row r="542" spans="1:4">
      <c r="A542" s="15"/>
      <c r="B542" s="15"/>
      <c r="C542" s="15"/>
      <c r="D542" s="15"/>
    </row>
    <row r="543" spans="1:4">
      <c r="A543" s="15"/>
      <c r="B543" s="15"/>
      <c r="C543" s="15"/>
      <c r="D543" s="15"/>
    </row>
    <row r="544" spans="1:4">
      <c r="A544" s="15"/>
      <c r="B544" s="15"/>
      <c r="C544" s="15"/>
      <c r="D544" s="15"/>
    </row>
    <row r="545" spans="1:4">
      <c r="A545" s="15"/>
      <c r="B545" s="15"/>
      <c r="C545" s="15"/>
      <c r="D545" s="15"/>
    </row>
    <row r="546" spans="1:4">
      <c r="A546" s="15"/>
      <c r="B546" s="15"/>
      <c r="C546" s="15"/>
      <c r="D546" s="15"/>
    </row>
    <row r="547" spans="1:4">
      <c r="A547" s="15"/>
      <c r="B547" s="15"/>
      <c r="C547" s="15"/>
      <c r="D547" s="15"/>
    </row>
    <row r="548" spans="1:4">
      <c r="A548" s="15"/>
      <c r="B548" s="15"/>
      <c r="C548" s="15"/>
      <c r="D548" s="15"/>
    </row>
    <row r="549" spans="1:4">
      <c r="A549" s="15"/>
      <c r="B549" s="15"/>
      <c r="C549" s="15"/>
      <c r="D549" s="15"/>
    </row>
    <row r="550" spans="1:4">
      <c r="A550" s="15"/>
      <c r="B550" s="15"/>
      <c r="C550" s="15"/>
      <c r="D550" s="15"/>
    </row>
    <row r="551" spans="1:4">
      <c r="A551" s="15"/>
      <c r="B551" s="15"/>
      <c r="C551" s="15"/>
      <c r="D551" s="15"/>
    </row>
    <row r="552" spans="1:4">
      <c r="A552" s="15"/>
      <c r="B552" s="15"/>
      <c r="C552" s="15"/>
      <c r="D552" s="15"/>
    </row>
    <row r="553" spans="1:4">
      <c r="A553" s="15"/>
      <c r="B553" s="15"/>
      <c r="C553" s="15"/>
      <c r="D553" s="15"/>
    </row>
    <row r="554" spans="1:4">
      <c r="A554" s="15"/>
      <c r="B554" s="15"/>
      <c r="C554" s="15"/>
      <c r="D554" s="15"/>
    </row>
  </sheetData>
  <customSheetViews>
    <customSheetView guid="{25948C26-48C0-4C68-A3D0-23B3A9528908}" showPageBreaks="1" showGridLines="0" printArea="1" view="pageLayout">
      <pageMargins left="0" right="0.23622047244094491" top="0.74803149606299213" bottom="0.74803149606299213" header="0.31496062992125984" footer="0.31496062992125984"/>
      <printOptions horizontalCentered="1" verticalCentered="1"/>
      <pageSetup paperSize="9" scale="90" orientation="portrait" r:id="rId1"/>
      <headerFooter alignWithMargins="0">
        <oddHeader>&amp;C&amp;"Arial,Fett"&amp;18Spielplan Hallensaison 2017/18 der U14 männlich</oddHeader>
        <oddFooter>&amp;CErstellt von Markus Knodel am &amp;D</oddFooter>
      </headerFooter>
    </customSheetView>
  </customSheetViews>
  <mergeCells count="2">
    <mergeCell ref="B13:C13"/>
    <mergeCell ref="B18:C18"/>
  </mergeCells>
  <phoneticPr fontId="31" type="noConversion"/>
  <hyperlinks>
    <hyperlink ref="B6" r:id="rId2"/>
  </hyperlinks>
  <printOptions horizontalCentered="1" verticalCentered="1"/>
  <pageMargins left="0" right="0.23622047244094491" top="0.74803149606299213" bottom="0.74803149606299213" header="0.31496062992125984" footer="0.31496062992125984"/>
  <pageSetup paperSize="9" scale="90" orientation="portrait" r:id="rId3"/>
  <headerFooter alignWithMargins="0">
    <oddHeader>&amp;C&amp;"Arial,Fett"&amp;18Spielplan Hallensaison 2017/18 der U14 männlich</oddHeader>
    <oddFooter>&amp;CErstellt von Markus Knodel am &amp;D</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G58"/>
  <sheetViews>
    <sheetView view="pageLayout" topLeftCell="A7" zoomScaleNormal="100" workbookViewId="0">
      <selection activeCell="P8" sqref="P8"/>
    </sheetView>
  </sheetViews>
  <sheetFormatPr baseColWidth="10" defaultColWidth="8.28515625" defaultRowHeight="12.75"/>
  <cols>
    <col min="1" max="3" width="5" style="15" customWidth="1"/>
    <col min="4" max="4" width="16.7109375" style="15" customWidth="1"/>
    <col min="5" max="5" width="2.28515625" style="257" customWidth="1"/>
    <col min="6" max="15" width="2.28515625" style="15" customWidth="1"/>
    <col min="16" max="16" width="18.85546875" style="15" customWidth="1"/>
    <col min="17" max="17" width="4" style="418" customWidth="1"/>
    <col min="18" max="18" width="1.42578125" style="418" customWidth="1"/>
    <col min="19" max="19" width="4" style="418" customWidth="1"/>
    <col min="20" max="20" width="1.7109375" style="418" customWidth="1"/>
    <col min="21" max="21" width="4.140625" style="418" customWidth="1"/>
    <col min="22" max="22" width="0.85546875" style="418" customWidth="1"/>
    <col min="23" max="23" width="4.140625" style="418" customWidth="1"/>
    <col min="24" max="24" width="1.7109375" style="15" customWidth="1"/>
    <col min="25" max="25" width="4.140625" style="418" customWidth="1"/>
    <col min="26" max="26" width="0.85546875" style="418" customWidth="1"/>
    <col min="27" max="27" width="4.140625" style="418" customWidth="1"/>
    <col min="28" max="28" width="8.28515625" style="15"/>
    <col min="29" max="29" width="10.140625" style="15" hidden="1" customWidth="1"/>
    <col min="30" max="30" width="9" style="15" hidden="1" customWidth="1"/>
    <col min="31" max="31" width="0" style="15" hidden="1" customWidth="1"/>
    <col min="32" max="261" width="8.28515625" style="15"/>
    <col min="262" max="262" width="15" style="15" customWidth="1"/>
    <col min="263" max="263" width="16.7109375" style="15" customWidth="1"/>
    <col min="264" max="274" width="2.28515625" style="15" customWidth="1"/>
    <col min="275" max="275" width="18.85546875" style="15" customWidth="1"/>
    <col min="276" max="276" width="4" style="15" customWidth="1"/>
    <col min="277" max="277" width="1.42578125" style="15" customWidth="1"/>
    <col min="278" max="278" width="4" style="15" customWidth="1"/>
    <col min="279" max="279" width="1.7109375" style="15" customWidth="1"/>
    <col min="280" max="280" width="4.140625" style="15" customWidth="1"/>
    <col min="281" max="281" width="0.85546875" style="15" customWidth="1"/>
    <col min="282" max="282" width="4.140625" style="15" customWidth="1"/>
    <col min="283" max="517" width="8.28515625" style="15"/>
    <col min="518" max="518" width="15" style="15" customWidth="1"/>
    <col min="519" max="519" width="16.7109375" style="15" customWidth="1"/>
    <col min="520" max="530" width="2.28515625" style="15" customWidth="1"/>
    <col min="531" max="531" width="18.85546875" style="15" customWidth="1"/>
    <col min="532" max="532" width="4" style="15" customWidth="1"/>
    <col min="533" max="533" width="1.42578125" style="15" customWidth="1"/>
    <col min="534" max="534" width="4" style="15" customWidth="1"/>
    <col min="535" max="535" width="1.7109375" style="15" customWidth="1"/>
    <col min="536" max="536" width="4.140625" style="15" customWidth="1"/>
    <col min="537" max="537" width="0.85546875" style="15" customWidth="1"/>
    <col min="538" max="538" width="4.140625" style="15" customWidth="1"/>
    <col min="539" max="773" width="8.28515625" style="15"/>
    <col min="774" max="774" width="15" style="15" customWidth="1"/>
    <col min="775" max="775" width="16.7109375" style="15" customWidth="1"/>
    <col min="776" max="786" width="2.28515625" style="15" customWidth="1"/>
    <col min="787" max="787" width="18.85546875" style="15" customWidth="1"/>
    <col min="788" max="788" width="4" style="15" customWidth="1"/>
    <col min="789" max="789" width="1.42578125" style="15" customWidth="1"/>
    <col min="790" max="790" width="4" style="15" customWidth="1"/>
    <col min="791" max="791" width="1.7109375" style="15" customWidth="1"/>
    <col min="792" max="792" width="4.140625" style="15" customWidth="1"/>
    <col min="793" max="793" width="0.85546875" style="15" customWidth="1"/>
    <col min="794" max="794" width="4.140625" style="15" customWidth="1"/>
    <col min="795" max="1029" width="8.28515625" style="15"/>
    <col min="1030" max="1030" width="15" style="15" customWidth="1"/>
    <col min="1031" max="1031" width="16.7109375" style="15" customWidth="1"/>
    <col min="1032" max="1042" width="2.28515625" style="15" customWidth="1"/>
    <col min="1043" max="1043" width="18.85546875" style="15" customWidth="1"/>
    <col min="1044" max="1044" width="4" style="15" customWidth="1"/>
    <col min="1045" max="1045" width="1.42578125" style="15" customWidth="1"/>
    <col min="1046" max="1046" width="4" style="15" customWidth="1"/>
    <col min="1047" max="1047" width="1.7109375" style="15" customWidth="1"/>
    <col min="1048" max="1048" width="4.140625" style="15" customWidth="1"/>
    <col min="1049" max="1049" width="0.85546875" style="15" customWidth="1"/>
    <col min="1050" max="1050" width="4.140625" style="15" customWidth="1"/>
    <col min="1051" max="1285" width="8.28515625" style="15"/>
    <col min="1286" max="1286" width="15" style="15" customWidth="1"/>
    <col min="1287" max="1287" width="16.7109375" style="15" customWidth="1"/>
    <col min="1288" max="1298" width="2.28515625" style="15" customWidth="1"/>
    <col min="1299" max="1299" width="18.85546875" style="15" customWidth="1"/>
    <col min="1300" max="1300" width="4" style="15" customWidth="1"/>
    <col min="1301" max="1301" width="1.42578125" style="15" customWidth="1"/>
    <col min="1302" max="1302" width="4" style="15" customWidth="1"/>
    <col min="1303" max="1303" width="1.7109375" style="15" customWidth="1"/>
    <col min="1304" max="1304" width="4.140625" style="15" customWidth="1"/>
    <col min="1305" max="1305" width="0.85546875" style="15" customWidth="1"/>
    <col min="1306" max="1306" width="4.140625" style="15" customWidth="1"/>
    <col min="1307" max="1541" width="8.28515625" style="15"/>
    <col min="1542" max="1542" width="15" style="15" customWidth="1"/>
    <col min="1543" max="1543" width="16.7109375" style="15" customWidth="1"/>
    <col min="1544" max="1554" width="2.28515625" style="15" customWidth="1"/>
    <col min="1555" max="1555" width="18.85546875" style="15" customWidth="1"/>
    <col min="1556" max="1556" width="4" style="15" customWidth="1"/>
    <col min="1557" max="1557" width="1.42578125" style="15" customWidth="1"/>
    <col min="1558" max="1558" width="4" style="15" customWidth="1"/>
    <col min="1559" max="1559" width="1.7109375" style="15" customWidth="1"/>
    <col min="1560" max="1560" width="4.140625" style="15" customWidth="1"/>
    <col min="1561" max="1561" width="0.85546875" style="15" customWidth="1"/>
    <col min="1562" max="1562" width="4.140625" style="15" customWidth="1"/>
    <col min="1563" max="1797" width="8.28515625" style="15"/>
    <col min="1798" max="1798" width="15" style="15" customWidth="1"/>
    <col min="1799" max="1799" width="16.7109375" style="15" customWidth="1"/>
    <col min="1800" max="1810" width="2.28515625" style="15" customWidth="1"/>
    <col min="1811" max="1811" width="18.85546875" style="15" customWidth="1"/>
    <col min="1812" max="1812" width="4" style="15" customWidth="1"/>
    <col min="1813" max="1813" width="1.42578125" style="15" customWidth="1"/>
    <col min="1814" max="1814" width="4" style="15" customWidth="1"/>
    <col min="1815" max="1815" width="1.7109375" style="15" customWidth="1"/>
    <col min="1816" max="1816" width="4.140625" style="15" customWidth="1"/>
    <col min="1817" max="1817" width="0.85546875" style="15" customWidth="1"/>
    <col min="1818" max="1818" width="4.140625" style="15" customWidth="1"/>
    <col min="1819" max="2053" width="8.28515625" style="15"/>
    <col min="2054" max="2054" width="15" style="15" customWidth="1"/>
    <col min="2055" max="2055" width="16.7109375" style="15" customWidth="1"/>
    <col min="2056" max="2066" width="2.28515625" style="15" customWidth="1"/>
    <col min="2067" max="2067" width="18.85546875" style="15" customWidth="1"/>
    <col min="2068" max="2068" width="4" style="15" customWidth="1"/>
    <col min="2069" max="2069" width="1.42578125" style="15" customWidth="1"/>
    <col min="2070" max="2070" width="4" style="15" customWidth="1"/>
    <col min="2071" max="2071" width="1.7109375" style="15" customWidth="1"/>
    <col min="2072" max="2072" width="4.140625" style="15" customWidth="1"/>
    <col min="2073" max="2073" width="0.85546875" style="15" customWidth="1"/>
    <col min="2074" max="2074" width="4.140625" style="15" customWidth="1"/>
    <col min="2075" max="2309" width="8.28515625" style="15"/>
    <col min="2310" max="2310" width="15" style="15" customWidth="1"/>
    <col min="2311" max="2311" width="16.7109375" style="15" customWidth="1"/>
    <col min="2312" max="2322" width="2.28515625" style="15" customWidth="1"/>
    <col min="2323" max="2323" width="18.85546875" style="15" customWidth="1"/>
    <col min="2324" max="2324" width="4" style="15" customWidth="1"/>
    <col min="2325" max="2325" width="1.42578125" style="15" customWidth="1"/>
    <col min="2326" max="2326" width="4" style="15" customWidth="1"/>
    <col min="2327" max="2327" width="1.7109375" style="15" customWidth="1"/>
    <col min="2328" max="2328" width="4.140625" style="15" customWidth="1"/>
    <col min="2329" max="2329" width="0.85546875" style="15" customWidth="1"/>
    <col min="2330" max="2330" width="4.140625" style="15" customWidth="1"/>
    <col min="2331" max="2565" width="8.28515625" style="15"/>
    <col min="2566" max="2566" width="15" style="15" customWidth="1"/>
    <col min="2567" max="2567" width="16.7109375" style="15" customWidth="1"/>
    <col min="2568" max="2578" width="2.28515625" style="15" customWidth="1"/>
    <col min="2579" max="2579" width="18.85546875" style="15" customWidth="1"/>
    <col min="2580" max="2580" width="4" style="15" customWidth="1"/>
    <col min="2581" max="2581" width="1.42578125" style="15" customWidth="1"/>
    <col min="2582" max="2582" width="4" style="15" customWidth="1"/>
    <col min="2583" max="2583" width="1.7109375" style="15" customWidth="1"/>
    <col min="2584" max="2584" width="4.140625" style="15" customWidth="1"/>
    <col min="2585" max="2585" width="0.85546875" style="15" customWidth="1"/>
    <col min="2586" max="2586" width="4.140625" style="15" customWidth="1"/>
    <col min="2587" max="2821" width="8.28515625" style="15"/>
    <col min="2822" max="2822" width="15" style="15" customWidth="1"/>
    <col min="2823" max="2823" width="16.7109375" style="15" customWidth="1"/>
    <col min="2824" max="2834" width="2.28515625" style="15" customWidth="1"/>
    <col min="2835" max="2835" width="18.85546875" style="15" customWidth="1"/>
    <col min="2836" max="2836" width="4" style="15" customWidth="1"/>
    <col min="2837" max="2837" width="1.42578125" style="15" customWidth="1"/>
    <col min="2838" max="2838" width="4" style="15" customWidth="1"/>
    <col min="2839" max="2839" width="1.7109375" style="15" customWidth="1"/>
    <col min="2840" max="2840" width="4.140625" style="15" customWidth="1"/>
    <col min="2841" max="2841" width="0.85546875" style="15" customWidth="1"/>
    <col min="2842" max="2842" width="4.140625" style="15" customWidth="1"/>
    <col min="2843" max="3077" width="8.28515625" style="15"/>
    <col min="3078" max="3078" width="15" style="15" customWidth="1"/>
    <col min="3079" max="3079" width="16.7109375" style="15" customWidth="1"/>
    <col min="3080" max="3090" width="2.28515625" style="15" customWidth="1"/>
    <col min="3091" max="3091" width="18.85546875" style="15" customWidth="1"/>
    <col min="3092" max="3092" width="4" style="15" customWidth="1"/>
    <col min="3093" max="3093" width="1.42578125" style="15" customWidth="1"/>
    <col min="3094" max="3094" width="4" style="15" customWidth="1"/>
    <col min="3095" max="3095" width="1.7109375" style="15" customWidth="1"/>
    <col min="3096" max="3096" width="4.140625" style="15" customWidth="1"/>
    <col min="3097" max="3097" width="0.85546875" style="15" customWidth="1"/>
    <col min="3098" max="3098" width="4.140625" style="15" customWidth="1"/>
    <col min="3099" max="3333" width="8.28515625" style="15"/>
    <col min="3334" max="3334" width="15" style="15" customWidth="1"/>
    <col min="3335" max="3335" width="16.7109375" style="15" customWidth="1"/>
    <col min="3336" max="3346" width="2.28515625" style="15" customWidth="1"/>
    <col min="3347" max="3347" width="18.85546875" style="15" customWidth="1"/>
    <col min="3348" max="3348" width="4" style="15" customWidth="1"/>
    <col min="3349" max="3349" width="1.42578125" style="15" customWidth="1"/>
    <col min="3350" max="3350" width="4" style="15" customWidth="1"/>
    <col min="3351" max="3351" width="1.7109375" style="15" customWidth="1"/>
    <col min="3352" max="3352" width="4.140625" style="15" customWidth="1"/>
    <col min="3353" max="3353" width="0.85546875" style="15" customWidth="1"/>
    <col min="3354" max="3354" width="4.140625" style="15" customWidth="1"/>
    <col min="3355" max="3589" width="8.28515625" style="15"/>
    <col min="3590" max="3590" width="15" style="15" customWidth="1"/>
    <col min="3591" max="3591" width="16.7109375" style="15" customWidth="1"/>
    <col min="3592" max="3602" width="2.28515625" style="15" customWidth="1"/>
    <col min="3603" max="3603" width="18.85546875" style="15" customWidth="1"/>
    <col min="3604" max="3604" width="4" style="15" customWidth="1"/>
    <col min="3605" max="3605" width="1.42578125" style="15" customWidth="1"/>
    <col min="3606" max="3606" width="4" style="15" customWidth="1"/>
    <col min="3607" max="3607" width="1.7109375" style="15" customWidth="1"/>
    <col min="3608" max="3608" width="4.140625" style="15" customWidth="1"/>
    <col min="3609" max="3609" width="0.85546875" style="15" customWidth="1"/>
    <col min="3610" max="3610" width="4.140625" style="15" customWidth="1"/>
    <col min="3611" max="3845" width="8.28515625" style="15"/>
    <col min="3846" max="3846" width="15" style="15" customWidth="1"/>
    <col min="3847" max="3847" width="16.7109375" style="15" customWidth="1"/>
    <col min="3848" max="3858" width="2.28515625" style="15" customWidth="1"/>
    <col min="3859" max="3859" width="18.85546875" style="15" customWidth="1"/>
    <col min="3860" max="3860" width="4" style="15" customWidth="1"/>
    <col min="3861" max="3861" width="1.42578125" style="15" customWidth="1"/>
    <col min="3862" max="3862" width="4" style="15" customWidth="1"/>
    <col min="3863" max="3863" width="1.7109375" style="15" customWidth="1"/>
    <col min="3864" max="3864" width="4.140625" style="15" customWidth="1"/>
    <col min="3865" max="3865" width="0.85546875" style="15" customWidth="1"/>
    <col min="3866" max="3866" width="4.140625" style="15" customWidth="1"/>
    <col min="3867" max="4101" width="8.28515625" style="15"/>
    <col min="4102" max="4102" width="15" style="15" customWidth="1"/>
    <col min="4103" max="4103" width="16.7109375" style="15" customWidth="1"/>
    <col min="4104" max="4114" width="2.28515625" style="15" customWidth="1"/>
    <col min="4115" max="4115" width="18.85546875" style="15" customWidth="1"/>
    <col min="4116" max="4116" width="4" style="15" customWidth="1"/>
    <col min="4117" max="4117" width="1.42578125" style="15" customWidth="1"/>
    <col min="4118" max="4118" width="4" style="15" customWidth="1"/>
    <col min="4119" max="4119" width="1.7109375" style="15" customWidth="1"/>
    <col min="4120" max="4120" width="4.140625" style="15" customWidth="1"/>
    <col min="4121" max="4121" width="0.85546875" style="15" customWidth="1"/>
    <col min="4122" max="4122" width="4.140625" style="15" customWidth="1"/>
    <col min="4123" max="4357" width="8.28515625" style="15"/>
    <col min="4358" max="4358" width="15" style="15" customWidth="1"/>
    <col min="4359" max="4359" width="16.7109375" style="15" customWidth="1"/>
    <col min="4360" max="4370" width="2.28515625" style="15" customWidth="1"/>
    <col min="4371" max="4371" width="18.85546875" style="15" customWidth="1"/>
    <col min="4372" max="4372" width="4" style="15" customWidth="1"/>
    <col min="4373" max="4373" width="1.42578125" style="15" customWidth="1"/>
    <col min="4374" max="4374" width="4" style="15" customWidth="1"/>
    <col min="4375" max="4375" width="1.7109375" style="15" customWidth="1"/>
    <col min="4376" max="4376" width="4.140625" style="15" customWidth="1"/>
    <col min="4377" max="4377" width="0.85546875" style="15" customWidth="1"/>
    <col min="4378" max="4378" width="4.140625" style="15" customWidth="1"/>
    <col min="4379" max="4613" width="8.28515625" style="15"/>
    <col min="4614" max="4614" width="15" style="15" customWidth="1"/>
    <col min="4615" max="4615" width="16.7109375" style="15" customWidth="1"/>
    <col min="4616" max="4626" width="2.28515625" style="15" customWidth="1"/>
    <col min="4627" max="4627" width="18.85546875" style="15" customWidth="1"/>
    <col min="4628" max="4628" width="4" style="15" customWidth="1"/>
    <col min="4629" max="4629" width="1.42578125" style="15" customWidth="1"/>
    <col min="4630" max="4630" width="4" style="15" customWidth="1"/>
    <col min="4631" max="4631" width="1.7109375" style="15" customWidth="1"/>
    <col min="4632" max="4632" width="4.140625" style="15" customWidth="1"/>
    <col min="4633" max="4633" width="0.85546875" style="15" customWidth="1"/>
    <col min="4634" max="4634" width="4.140625" style="15" customWidth="1"/>
    <col min="4635" max="4869" width="8.28515625" style="15"/>
    <col min="4870" max="4870" width="15" style="15" customWidth="1"/>
    <col min="4871" max="4871" width="16.7109375" style="15" customWidth="1"/>
    <col min="4872" max="4882" width="2.28515625" style="15" customWidth="1"/>
    <col min="4883" max="4883" width="18.85546875" style="15" customWidth="1"/>
    <col min="4884" max="4884" width="4" style="15" customWidth="1"/>
    <col min="4885" max="4885" width="1.42578125" style="15" customWidth="1"/>
    <col min="4886" max="4886" width="4" style="15" customWidth="1"/>
    <col min="4887" max="4887" width="1.7109375" style="15" customWidth="1"/>
    <col min="4888" max="4888" width="4.140625" style="15" customWidth="1"/>
    <col min="4889" max="4889" width="0.85546875" style="15" customWidth="1"/>
    <col min="4890" max="4890" width="4.140625" style="15" customWidth="1"/>
    <col min="4891" max="5125" width="8.28515625" style="15"/>
    <col min="5126" max="5126" width="15" style="15" customWidth="1"/>
    <col min="5127" max="5127" width="16.7109375" style="15" customWidth="1"/>
    <col min="5128" max="5138" width="2.28515625" style="15" customWidth="1"/>
    <col min="5139" max="5139" width="18.85546875" style="15" customWidth="1"/>
    <col min="5140" max="5140" width="4" style="15" customWidth="1"/>
    <col min="5141" max="5141" width="1.42578125" style="15" customWidth="1"/>
    <col min="5142" max="5142" width="4" style="15" customWidth="1"/>
    <col min="5143" max="5143" width="1.7109375" style="15" customWidth="1"/>
    <col min="5144" max="5144" width="4.140625" style="15" customWidth="1"/>
    <col min="5145" max="5145" width="0.85546875" style="15" customWidth="1"/>
    <col min="5146" max="5146" width="4.140625" style="15" customWidth="1"/>
    <col min="5147" max="5381" width="8.28515625" style="15"/>
    <col min="5382" max="5382" width="15" style="15" customWidth="1"/>
    <col min="5383" max="5383" width="16.7109375" style="15" customWidth="1"/>
    <col min="5384" max="5394" width="2.28515625" style="15" customWidth="1"/>
    <col min="5395" max="5395" width="18.85546875" style="15" customWidth="1"/>
    <col min="5396" max="5396" width="4" style="15" customWidth="1"/>
    <col min="5397" max="5397" width="1.42578125" style="15" customWidth="1"/>
    <col min="5398" max="5398" width="4" style="15" customWidth="1"/>
    <col min="5399" max="5399" width="1.7109375" style="15" customWidth="1"/>
    <col min="5400" max="5400" width="4.140625" style="15" customWidth="1"/>
    <col min="5401" max="5401" width="0.85546875" style="15" customWidth="1"/>
    <col min="5402" max="5402" width="4.140625" style="15" customWidth="1"/>
    <col min="5403" max="5637" width="8.28515625" style="15"/>
    <col min="5638" max="5638" width="15" style="15" customWidth="1"/>
    <col min="5639" max="5639" width="16.7109375" style="15" customWidth="1"/>
    <col min="5640" max="5650" width="2.28515625" style="15" customWidth="1"/>
    <col min="5651" max="5651" width="18.85546875" style="15" customWidth="1"/>
    <col min="5652" max="5652" width="4" style="15" customWidth="1"/>
    <col min="5653" max="5653" width="1.42578125" style="15" customWidth="1"/>
    <col min="5654" max="5654" width="4" style="15" customWidth="1"/>
    <col min="5655" max="5655" width="1.7109375" style="15" customWidth="1"/>
    <col min="5656" max="5656" width="4.140625" style="15" customWidth="1"/>
    <col min="5657" max="5657" width="0.85546875" style="15" customWidth="1"/>
    <col min="5658" max="5658" width="4.140625" style="15" customWidth="1"/>
    <col min="5659" max="5893" width="8.28515625" style="15"/>
    <col min="5894" max="5894" width="15" style="15" customWidth="1"/>
    <col min="5895" max="5895" width="16.7109375" style="15" customWidth="1"/>
    <col min="5896" max="5906" width="2.28515625" style="15" customWidth="1"/>
    <col min="5907" max="5907" width="18.85546875" style="15" customWidth="1"/>
    <col min="5908" max="5908" width="4" style="15" customWidth="1"/>
    <col min="5909" max="5909" width="1.42578125" style="15" customWidth="1"/>
    <col min="5910" max="5910" width="4" style="15" customWidth="1"/>
    <col min="5911" max="5911" width="1.7109375" style="15" customWidth="1"/>
    <col min="5912" max="5912" width="4.140625" style="15" customWidth="1"/>
    <col min="5913" max="5913" width="0.85546875" style="15" customWidth="1"/>
    <col min="5914" max="5914" width="4.140625" style="15" customWidth="1"/>
    <col min="5915" max="6149" width="8.28515625" style="15"/>
    <col min="6150" max="6150" width="15" style="15" customWidth="1"/>
    <col min="6151" max="6151" width="16.7109375" style="15" customWidth="1"/>
    <col min="6152" max="6162" width="2.28515625" style="15" customWidth="1"/>
    <col min="6163" max="6163" width="18.85546875" style="15" customWidth="1"/>
    <col min="6164" max="6164" width="4" style="15" customWidth="1"/>
    <col min="6165" max="6165" width="1.42578125" style="15" customWidth="1"/>
    <col min="6166" max="6166" width="4" style="15" customWidth="1"/>
    <col min="6167" max="6167" width="1.7109375" style="15" customWidth="1"/>
    <col min="6168" max="6168" width="4.140625" style="15" customWidth="1"/>
    <col min="6169" max="6169" width="0.85546875" style="15" customWidth="1"/>
    <col min="6170" max="6170" width="4.140625" style="15" customWidth="1"/>
    <col min="6171" max="6405" width="8.28515625" style="15"/>
    <col min="6406" max="6406" width="15" style="15" customWidth="1"/>
    <col min="6407" max="6407" width="16.7109375" style="15" customWidth="1"/>
    <col min="6408" max="6418" width="2.28515625" style="15" customWidth="1"/>
    <col min="6419" max="6419" width="18.85546875" style="15" customWidth="1"/>
    <col min="6420" max="6420" width="4" style="15" customWidth="1"/>
    <col min="6421" max="6421" width="1.42578125" style="15" customWidth="1"/>
    <col min="6422" max="6422" width="4" style="15" customWidth="1"/>
    <col min="6423" max="6423" width="1.7109375" style="15" customWidth="1"/>
    <col min="6424" max="6424" width="4.140625" style="15" customWidth="1"/>
    <col min="6425" max="6425" width="0.85546875" style="15" customWidth="1"/>
    <col min="6426" max="6426" width="4.140625" style="15" customWidth="1"/>
    <col min="6427" max="6661" width="8.28515625" style="15"/>
    <col min="6662" max="6662" width="15" style="15" customWidth="1"/>
    <col min="6663" max="6663" width="16.7109375" style="15" customWidth="1"/>
    <col min="6664" max="6674" width="2.28515625" style="15" customWidth="1"/>
    <col min="6675" max="6675" width="18.85546875" style="15" customWidth="1"/>
    <col min="6676" max="6676" width="4" style="15" customWidth="1"/>
    <col min="6677" max="6677" width="1.42578125" style="15" customWidth="1"/>
    <col min="6678" max="6678" width="4" style="15" customWidth="1"/>
    <col min="6679" max="6679" width="1.7109375" style="15" customWidth="1"/>
    <col min="6680" max="6680" width="4.140625" style="15" customWidth="1"/>
    <col min="6681" max="6681" width="0.85546875" style="15" customWidth="1"/>
    <col min="6682" max="6682" width="4.140625" style="15" customWidth="1"/>
    <col min="6683" max="6917" width="8.28515625" style="15"/>
    <col min="6918" max="6918" width="15" style="15" customWidth="1"/>
    <col min="6919" max="6919" width="16.7109375" style="15" customWidth="1"/>
    <col min="6920" max="6930" width="2.28515625" style="15" customWidth="1"/>
    <col min="6931" max="6931" width="18.85546875" style="15" customWidth="1"/>
    <col min="6932" max="6932" width="4" style="15" customWidth="1"/>
    <col min="6933" max="6933" width="1.42578125" style="15" customWidth="1"/>
    <col min="6934" max="6934" width="4" style="15" customWidth="1"/>
    <col min="6935" max="6935" width="1.7109375" style="15" customWidth="1"/>
    <col min="6936" max="6936" width="4.140625" style="15" customWidth="1"/>
    <col min="6937" max="6937" width="0.85546875" style="15" customWidth="1"/>
    <col min="6938" max="6938" width="4.140625" style="15" customWidth="1"/>
    <col min="6939" max="7173" width="8.28515625" style="15"/>
    <col min="7174" max="7174" width="15" style="15" customWidth="1"/>
    <col min="7175" max="7175" width="16.7109375" style="15" customWidth="1"/>
    <col min="7176" max="7186" width="2.28515625" style="15" customWidth="1"/>
    <col min="7187" max="7187" width="18.85546875" style="15" customWidth="1"/>
    <col min="7188" max="7188" width="4" style="15" customWidth="1"/>
    <col min="7189" max="7189" width="1.42578125" style="15" customWidth="1"/>
    <col min="7190" max="7190" width="4" style="15" customWidth="1"/>
    <col min="7191" max="7191" width="1.7109375" style="15" customWidth="1"/>
    <col min="7192" max="7192" width="4.140625" style="15" customWidth="1"/>
    <col min="7193" max="7193" width="0.85546875" style="15" customWidth="1"/>
    <col min="7194" max="7194" width="4.140625" style="15" customWidth="1"/>
    <col min="7195" max="7429" width="8.28515625" style="15"/>
    <col min="7430" max="7430" width="15" style="15" customWidth="1"/>
    <col min="7431" max="7431" width="16.7109375" style="15" customWidth="1"/>
    <col min="7432" max="7442" width="2.28515625" style="15" customWidth="1"/>
    <col min="7443" max="7443" width="18.85546875" style="15" customWidth="1"/>
    <col min="7444" max="7444" width="4" style="15" customWidth="1"/>
    <col min="7445" max="7445" width="1.42578125" style="15" customWidth="1"/>
    <col min="7446" max="7446" width="4" style="15" customWidth="1"/>
    <col min="7447" max="7447" width="1.7109375" style="15" customWidth="1"/>
    <col min="7448" max="7448" width="4.140625" style="15" customWidth="1"/>
    <col min="7449" max="7449" width="0.85546875" style="15" customWidth="1"/>
    <col min="7450" max="7450" width="4.140625" style="15" customWidth="1"/>
    <col min="7451" max="7685" width="8.28515625" style="15"/>
    <col min="7686" max="7686" width="15" style="15" customWidth="1"/>
    <col min="7687" max="7687" width="16.7109375" style="15" customWidth="1"/>
    <col min="7688" max="7698" width="2.28515625" style="15" customWidth="1"/>
    <col min="7699" max="7699" width="18.85546875" style="15" customWidth="1"/>
    <col min="7700" max="7700" width="4" style="15" customWidth="1"/>
    <col min="7701" max="7701" width="1.42578125" style="15" customWidth="1"/>
    <col min="7702" max="7702" width="4" style="15" customWidth="1"/>
    <col min="7703" max="7703" width="1.7109375" style="15" customWidth="1"/>
    <col min="7704" max="7704" width="4.140625" style="15" customWidth="1"/>
    <col min="7705" max="7705" width="0.85546875" style="15" customWidth="1"/>
    <col min="7706" max="7706" width="4.140625" style="15" customWidth="1"/>
    <col min="7707" max="7941" width="8.28515625" style="15"/>
    <col min="7942" max="7942" width="15" style="15" customWidth="1"/>
    <col min="7943" max="7943" width="16.7109375" style="15" customWidth="1"/>
    <col min="7944" max="7954" width="2.28515625" style="15" customWidth="1"/>
    <col min="7955" max="7955" width="18.85546875" style="15" customWidth="1"/>
    <col min="7956" max="7956" width="4" style="15" customWidth="1"/>
    <col min="7957" max="7957" width="1.42578125" style="15" customWidth="1"/>
    <col min="7958" max="7958" width="4" style="15" customWidth="1"/>
    <col min="7959" max="7959" width="1.7109375" style="15" customWidth="1"/>
    <col min="7960" max="7960" width="4.140625" style="15" customWidth="1"/>
    <col min="7961" max="7961" width="0.85546875" style="15" customWidth="1"/>
    <col min="7962" max="7962" width="4.140625" style="15" customWidth="1"/>
    <col min="7963" max="8197" width="8.28515625" style="15"/>
    <col min="8198" max="8198" width="15" style="15" customWidth="1"/>
    <col min="8199" max="8199" width="16.7109375" style="15" customWidth="1"/>
    <col min="8200" max="8210" width="2.28515625" style="15" customWidth="1"/>
    <col min="8211" max="8211" width="18.85546875" style="15" customWidth="1"/>
    <col min="8212" max="8212" width="4" style="15" customWidth="1"/>
    <col min="8213" max="8213" width="1.42578125" style="15" customWidth="1"/>
    <col min="8214" max="8214" width="4" style="15" customWidth="1"/>
    <col min="8215" max="8215" width="1.7109375" style="15" customWidth="1"/>
    <col min="8216" max="8216" width="4.140625" style="15" customWidth="1"/>
    <col min="8217" max="8217" width="0.85546875" style="15" customWidth="1"/>
    <col min="8218" max="8218" width="4.140625" style="15" customWidth="1"/>
    <col min="8219" max="8453" width="8.28515625" style="15"/>
    <col min="8454" max="8454" width="15" style="15" customWidth="1"/>
    <col min="8455" max="8455" width="16.7109375" style="15" customWidth="1"/>
    <col min="8456" max="8466" width="2.28515625" style="15" customWidth="1"/>
    <col min="8467" max="8467" width="18.85546875" style="15" customWidth="1"/>
    <col min="8468" max="8468" width="4" style="15" customWidth="1"/>
    <col min="8469" max="8469" width="1.42578125" style="15" customWidth="1"/>
    <col min="8470" max="8470" width="4" style="15" customWidth="1"/>
    <col min="8471" max="8471" width="1.7109375" style="15" customWidth="1"/>
    <col min="8472" max="8472" width="4.140625" style="15" customWidth="1"/>
    <col min="8473" max="8473" width="0.85546875" style="15" customWidth="1"/>
    <col min="8474" max="8474" width="4.140625" style="15" customWidth="1"/>
    <col min="8475" max="8709" width="8.28515625" style="15"/>
    <col min="8710" max="8710" width="15" style="15" customWidth="1"/>
    <col min="8711" max="8711" width="16.7109375" style="15" customWidth="1"/>
    <col min="8712" max="8722" width="2.28515625" style="15" customWidth="1"/>
    <col min="8723" max="8723" width="18.85546875" style="15" customWidth="1"/>
    <col min="8724" max="8724" width="4" style="15" customWidth="1"/>
    <col min="8725" max="8725" width="1.42578125" style="15" customWidth="1"/>
    <col min="8726" max="8726" width="4" style="15" customWidth="1"/>
    <col min="8727" max="8727" width="1.7109375" style="15" customWidth="1"/>
    <col min="8728" max="8728" width="4.140625" style="15" customWidth="1"/>
    <col min="8729" max="8729" width="0.85546875" style="15" customWidth="1"/>
    <col min="8730" max="8730" width="4.140625" style="15" customWidth="1"/>
    <col min="8731" max="8965" width="8.28515625" style="15"/>
    <col min="8966" max="8966" width="15" style="15" customWidth="1"/>
    <col min="8967" max="8967" width="16.7109375" style="15" customWidth="1"/>
    <col min="8968" max="8978" width="2.28515625" style="15" customWidth="1"/>
    <col min="8979" max="8979" width="18.85546875" style="15" customWidth="1"/>
    <col min="8980" max="8980" width="4" style="15" customWidth="1"/>
    <col min="8981" max="8981" width="1.42578125" style="15" customWidth="1"/>
    <col min="8982" max="8982" width="4" style="15" customWidth="1"/>
    <col min="8983" max="8983" width="1.7109375" style="15" customWidth="1"/>
    <col min="8984" max="8984" width="4.140625" style="15" customWidth="1"/>
    <col min="8985" max="8985" width="0.85546875" style="15" customWidth="1"/>
    <col min="8986" max="8986" width="4.140625" style="15" customWidth="1"/>
    <col min="8987" max="9221" width="8.28515625" style="15"/>
    <col min="9222" max="9222" width="15" style="15" customWidth="1"/>
    <col min="9223" max="9223" width="16.7109375" style="15" customWidth="1"/>
    <col min="9224" max="9234" width="2.28515625" style="15" customWidth="1"/>
    <col min="9235" max="9235" width="18.85546875" style="15" customWidth="1"/>
    <col min="9236" max="9236" width="4" style="15" customWidth="1"/>
    <col min="9237" max="9237" width="1.42578125" style="15" customWidth="1"/>
    <col min="9238" max="9238" width="4" style="15" customWidth="1"/>
    <col min="9239" max="9239" width="1.7109375" style="15" customWidth="1"/>
    <col min="9240" max="9240" width="4.140625" style="15" customWidth="1"/>
    <col min="9241" max="9241" width="0.85546875" style="15" customWidth="1"/>
    <col min="9242" max="9242" width="4.140625" style="15" customWidth="1"/>
    <col min="9243" max="9477" width="8.28515625" style="15"/>
    <col min="9478" max="9478" width="15" style="15" customWidth="1"/>
    <col min="9479" max="9479" width="16.7109375" style="15" customWidth="1"/>
    <col min="9480" max="9490" width="2.28515625" style="15" customWidth="1"/>
    <col min="9491" max="9491" width="18.85546875" style="15" customWidth="1"/>
    <col min="9492" max="9492" width="4" style="15" customWidth="1"/>
    <col min="9493" max="9493" width="1.42578125" style="15" customWidth="1"/>
    <col min="9494" max="9494" width="4" style="15" customWidth="1"/>
    <col min="9495" max="9495" width="1.7109375" style="15" customWidth="1"/>
    <col min="9496" max="9496" width="4.140625" style="15" customWidth="1"/>
    <col min="9497" max="9497" width="0.85546875" style="15" customWidth="1"/>
    <col min="9498" max="9498" width="4.140625" style="15" customWidth="1"/>
    <col min="9499" max="9733" width="8.28515625" style="15"/>
    <col min="9734" max="9734" width="15" style="15" customWidth="1"/>
    <col min="9735" max="9735" width="16.7109375" style="15" customWidth="1"/>
    <col min="9736" max="9746" width="2.28515625" style="15" customWidth="1"/>
    <col min="9747" max="9747" width="18.85546875" style="15" customWidth="1"/>
    <col min="9748" max="9748" width="4" style="15" customWidth="1"/>
    <col min="9749" max="9749" width="1.42578125" style="15" customWidth="1"/>
    <col min="9750" max="9750" width="4" style="15" customWidth="1"/>
    <col min="9751" max="9751" width="1.7109375" style="15" customWidth="1"/>
    <col min="9752" max="9752" width="4.140625" style="15" customWidth="1"/>
    <col min="9753" max="9753" width="0.85546875" style="15" customWidth="1"/>
    <col min="9754" max="9754" width="4.140625" style="15" customWidth="1"/>
    <col min="9755" max="9989" width="8.28515625" style="15"/>
    <col min="9990" max="9990" width="15" style="15" customWidth="1"/>
    <col min="9991" max="9991" width="16.7109375" style="15" customWidth="1"/>
    <col min="9992" max="10002" width="2.28515625" style="15" customWidth="1"/>
    <col min="10003" max="10003" width="18.85546875" style="15" customWidth="1"/>
    <col min="10004" max="10004" width="4" style="15" customWidth="1"/>
    <col min="10005" max="10005" width="1.42578125" style="15" customWidth="1"/>
    <col min="10006" max="10006" width="4" style="15" customWidth="1"/>
    <col min="10007" max="10007" width="1.7109375" style="15" customWidth="1"/>
    <col min="10008" max="10008" width="4.140625" style="15" customWidth="1"/>
    <col min="10009" max="10009" width="0.85546875" style="15" customWidth="1"/>
    <col min="10010" max="10010" width="4.140625" style="15" customWidth="1"/>
    <col min="10011" max="10245" width="8.28515625" style="15"/>
    <col min="10246" max="10246" width="15" style="15" customWidth="1"/>
    <col min="10247" max="10247" width="16.7109375" style="15" customWidth="1"/>
    <col min="10248" max="10258" width="2.28515625" style="15" customWidth="1"/>
    <col min="10259" max="10259" width="18.85546875" style="15" customWidth="1"/>
    <col min="10260" max="10260" width="4" style="15" customWidth="1"/>
    <col min="10261" max="10261" width="1.42578125" style="15" customWidth="1"/>
    <col min="10262" max="10262" width="4" style="15" customWidth="1"/>
    <col min="10263" max="10263" width="1.7109375" style="15" customWidth="1"/>
    <col min="10264" max="10264" width="4.140625" style="15" customWidth="1"/>
    <col min="10265" max="10265" width="0.85546875" style="15" customWidth="1"/>
    <col min="10266" max="10266" width="4.140625" style="15" customWidth="1"/>
    <col min="10267" max="10501" width="8.28515625" style="15"/>
    <col min="10502" max="10502" width="15" style="15" customWidth="1"/>
    <col min="10503" max="10503" width="16.7109375" style="15" customWidth="1"/>
    <col min="10504" max="10514" width="2.28515625" style="15" customWidth="1"/>
    <col min="10515" max="10515" width="18.85546875" style="15" customWidth="1"/>
    <col min="10516" max="10516" width="4" style="15" customWidth="1"/>
    <col min="10517" max="10517" width="1.42578125" style="15" customWidth="1"/>
    <col min="10518" max="10518" width="4" style="15" customWidth="1"/>
    <col min="10519" max="10519" width="1.7109375" style="15" customWidth="1"/>
    <col min="10520" max="10520" width="4.140625" style="15" customWidth="1"/>
    <col min="10521" max="10521" width="0.85546875" style="15" customWidth="1"/>
    <col min="10522" max="10522" width="4.140625" style="15" customWidth="1"/>
    <col min="10523" max="10757" width="8.28515625" style="15"/>
    <col min="10758" max="10758" width="15" style="15" customWidth="1"/>
    <col min="10759" max="10759" width="16.7109375" style="15" customWidth="1"/>
    <col min="10760" max="10770" width="2.28515625" style="15" customWidth="1"/>
    <col min="10771" max="10771" width="18.85546875" style="15" customWidth="1"/>
    <col min="10772" max="10772" width="4" style="15" customWidth="1"/>
    <col min="10773" max="10773" width="1.42578125" style="15" customWidth="1"/>
    <col min="10774" max="10774" width="4" style="15" customWidth="1"/>
    <col min="10775" max="10775" width="1.7109375" style="15" customWidth="1"/>
    <col min="10776" max="10776" width="4.140625" style="15" customWidth="1"/>
    <col min="10777" max="10777" width="0.85546875" style="15" customWidth="1"/>
    <col min="10778" max="10778" width="4.140625" style="15" customWidth="1"/>
    <col min="10779" max="11013" width="8.28515625" style="15"/>
    <col min="11014" max="11014" width="15" style="15" customWidth="1"/>
    <col min="11015" max="11015" width="16.7109375" style="15" customWidth="1"/>
    <col min="11016" max="11026" width="2.28515625" style="15" customWidth="1"/>
    <col min="11027" max="11027" width="18.85546875" style="15" customWidth="1"/>
    <col min="11028" max="11028" width="4" style="15" customWidth="1"/>
    <col min="11029" max="11029" width="1.42578125" style="15" customWidth="1"/>
    <col min="11030" max="11030" width="4" style="15" customWidth="1"/>
    <col min="11031" max="11031" width="1.7109375" style="15" customWidth="1"/>
    <col min="11032" max="11032" width="4.140625" style="15" customWidth="1"/>
    <col min="11033" max="11033" width="0.85546875" style="15" customWidth="1"/>
    <col min="11034" max="11034" width="4.140625" style="15" customWidth="1"/>
    <col min="11035" max="11269" width="8.28515625" style="15"/>
    <col min="11270" max="11270" width="15" style="15" customWidth="1"/>
    <col min="11271" max="11271" width="16.7109375" style="15" customWidth="1"/>
    <col min="11272" max="11282" width="2.28515625" style="15" customWidth="1"/>
    <col min="11283" max="11283" width="18.85546875" style="15" customWidth="1"/>
    <col min="11284" max="11284" width="4" style="15" customWidth="1"/>
    <col min="11285" max="11285" width="1.42578125" style="15" customWidth="1"/>
    <col min="11286" max="11286" width="4" style="15" customWidth="1"/>
    <col min="11287" max="11287" width="1.7109375" style="15" customWidth="1"/>
    <col min="11288" max="11288" width="4.140625" style="15" customWidth="1"/>
    <col min="11289" max="11289" width="0.85546875" style="15" customWidth="1"/>
    <col min="11290" max="11290" width="4.140625" style="15" customWidth="1"/>
    <col min="11291" max="11525" width="8.28515625" style="15"/>
    <col min="11526" max="11526" width="15" style="15" customWidth="1"/>
    <col min="11527" max="11527" width="16.7109375" style="15" customWidth="1"/>
    <col min="11528" max="11538" width="2.28515625" style="15" customWidth="1"/>
    <col min="11539" max="11539" width="18.85546875" style="15" customWidth="1"/>
    <col min="11540" max="11540" width="4" style="15" customWidth="1"/>
    <col min="11541" max="11541" width="1.42578125" style="15" customWidth="1"/>
    <col min="11542" max="11542" width="4" style="15" customWidth="1"/>
    <col min="11543" max="11543" width="1.7109375" style="15" customWidth="1"/>
    <col min="11544" max="11544" width="4.140625" style="15" customWidth="1"/>
    <col min="11545" max="11545" width="0.85546875" style="15" customWidth="1"/>
    <col min="11546" max="11546" width="4.140625" style="15" customWidth="1"/>
    <col min="11547" max="11781" width="8.28515625" style="15"/>
    <col min="11782" max="11782" width="15" style="15" customWidth="1"/>
    <col min="11783" max="11783" width="16.7109375" style="15" customWidth="1"/>
    <col min="11784" max="11794" width="2.28515625" style="15" customWidth="1"/>
    <col min="11795" max="11795" width="18.85546875" style="15" customWidth="1"/>
    <col min="11796" max="11796" width="4" style="15" customWidth="1"/>
    <col min="11797" max="11797" width="1.42578125" style="15" customWidth="1"/>
    <col min="11798" max="11798" width="4" style="15" customWidth="1"/>
    <col min="11799" max="11799" width="1.7109375" style="15" customWidth="1"/>
    <col min="11800" max="11800" width="4.140625" style="15" customWidth="1"/>
    <col min="11801" max="11801" width="0.85546875" style="15" customWidth="1"/>
    <col min="11802" max="11802" width="4.140625" style="15" customWidth="1"/>
    <col min="11803" max="12037" width="8.28515625" style="15"/>
    <col min="12038" max="12038" width="15" style="15" customWidth="1"/>
    <col min="12039" max="12039" width="16.7109375" style="15" customWidth="1"/>
    <col min="12040" max="12050" width="2.28515625" style="15" customWidth="1"/>
    <col min="12051" max="12051" width="18.85546875" style="15" customWidth="1"/>
    <col min="12052" max="12052" width="4" style="15" customWidth="1"/>
    <col min="12053" max="12053" width="1.42578125" style="15" customWidth="1"/>
    <col min="12054" max="12054" width="4" style="15" customWidth="1"/>
    <col min="12055" max="12055" width="1.7109375" style="15" customWidth="1"/>
    <col min="12056" max="12056" width="4.140625" style="15" customWidth="1"/>
    <col min="12057" max="12057" width="0.85546875" style="15" customWidth="1"/>
    <col min="12058" max="12058" width="4.140625" style="15" customWidth="1"/>
    <col min="12059" max="12293" width="8.28515625" style="15"/>
    <col min="12294" max="12294" width="15" style="15" customWidth="1"/>
    <col min="12295" max="12295" width="16.7109375" style="15" customWidth="1"/>
    <col min="12296" max="12306" width="2.28515625" style="15" customWidth="1"/>
    <col min="12307" max="12307" width="18.85546875" style="15" customWidth="1"/>
    <col min="12308" max="12308" width="4" style="15" customWidth="1"/>
    <col min="12309" max="12309" width="1.42578125" style="15" customWidth="1"/>
    <col min="12310" max="12310" width="4" style="15" customWidth="1"/>
    <col min="12311" max="12311" width="1.7109375" style="15" customWidth="1"/>
    <col min="12312" max="12312" width="4.140625" style="15" customWidth="1"/>
    <col min="12313" max="12313" width="0.85546875" style="15" customWidth="1"/>
    <col min="12314" max="12314" width="4.140625" style="15" customWidth="1"/>
    <col min="12315" max="12549" width="8.28515625" style="15"/>
    <col min="12550" max="12550" width="15" style="15" customWidth="1"/>
    <col min="12551" max="12551" width="16.7109375" style="15" customWidth="1"/>
    <col min="12552" max="12562" width="2.28515625" style="15" customWidth="1"/>
    <col min="12563" max="12563" width="18.85546875" style="15" customWidth="1"/>
    <col min="12564" max="12564" width="4" style="15" customWidth="1"/>
    <col min="12565" max="12565" width="1.42578125" style="15" customWidth="1"/>
    <col min="12566" max="12566" width="4" style="15" customWidth="1"/>
    <col min="12567" max="12567" width="1.7109375" style="15" customWidth="1"/>
    <col min="12568" max="12568" width="4.140625" style="15" customWidth="1"/>
    <col min="12569" max="12569" width="0.85546875" style="15" customWidth="1"/>
    <col min="12570" max="12570" width="4.140625" style="15" customWidth="1"/>
    <col min="12571" max="12805" width="8.28515625" style="15"/>
    <col min="12806" max="12806" width="15" style="15" customWidth="1"/>
    <col min="12807" max="12807" width="16.7109375" style="15" customWidth="1"/>
    <col min="12808" max="12818" width="2.28515625" style="15" customWidth="1"/>
    <col min="12819" max="12819" width="18.85546875" style="15" customWidth="1"/>
    <col min="12820" max="12820" width="4" style="15" customWidth="1"/>
    <col min="12821" max="12821" width="1.42578125" style="15" customWidth="1"/>
    <col min="12822" max="12822" width="4" style="15" customWidth="1"/>
    <col min="12823" max="12823" width="1.7109375" style="15" customWidth="1"/>
    <col min="12824" max="12824" width="4.140625" style="15" customWidth="1"/>
    <col min="12825" max="12825" width="0.85546875" style="15" customWidth="1"/>
    <col min="12826" max="12826" width="4.140625" style="15" customWidth="1"/>
    <col min="12827" max="13061" width="8.28515625" style="15"/>
    <col min="13062" max="13062" width="15" style="15" customWidth="1"/>
    <col min="13063" max="13063" width="16.7109375" style="15" customWidth="1"/>
    <col min="13064" max="13074" width="2.28515625" style="15" customWidth="1"/>
    <col min="13075" max="13075" width="18.85546875" style="15" customWidth="1"/>
    <col min="13076" max="13076" width="4" style="15" customWidth="1"/>
    <col min="13077" max="13077" width="1.42578125" style="15" customWidth="1"/>
    <col min="13078" max="13078" width="4" style="15" customWidth="1"/>
    <col min="13079" max="13079" width="1.7109375" style="15" customWidth="1"/>
    <col min="13080" max="13080" width="4.140625" style="15" customWidth="1"/>
    <col min="13081" max="13081" width="0.85546875" style="15" customWidth="1"/>
    <col min="13082" max="13082" width="4.140625" style="15" customWidth="1"/>
    <col min="13083" max="13317" width="8.28515625" style="15"/>
    <col min="13318" max="13318" width="15" style="15" customWidth="1"/>
    <col min="13319" max="13319" width="16.7109375" style="15" customWidth="1"/>
    <col min="13320" max="13330" width="2.28515625" style="15" customWidth="1"/>
    <col min="13331" max="13331" width="18.85546875" style="15" customWidth="1"/>
    <col min="13332" max="13332" width="4" style="15" customWidth="1"/>
    <col min="13333" max="13333" width="1.42578125" style="15" customWidth="1"/>
    <col min="13334" max="13334" width="4" style="15" customWidth="1"/>
    <col min="13335" max="13335" width="1.7109375" style="15" customWidth="1"/>
    <col min="13336" max="13336" width="4.140625" style="15" customWidth="1"/>
    <col min="13337" max="13337" width="0.85546875" style="15" customWidth="1"/>
    <col min="13338" max="13338" width="4.140625" style="15" customWidth="1"/>
    <col min="13339" max="13573" width="8.28515625" style="15"/>
    <col min="13574" max="13574" width="15" style="15" customWidth="1"/>
    <col min="13575" max="13575" width="16.7109375" style="15" customWidth="1"/>
    <col min="13576" max="13586" width="2.28515625" style="15" customWidth="1"/>
    <col min="13587" max="13587" width="18.85546875" style="15" customWidth="1"/>
    <col min="13588" max="13588" width="4" style="15" customWidth="1"/>
    <col min="13589" max="13589" width="1.42578125" style="15" customWidth="1"/>
    <col min="13590" max="13590" width="4" style="15" customWidth="1"/>
    <col min="13591" max="13591" width="1.7109375" style="15" customWidth="1"/>
    <col min="13592" max="13592" width="4.140625" style="15" customWidth="1"/>
    <col min="13593" max="13593" width="0.85546875" style="15" customWidth="1"/>
    <col min="13594" max="13594" width="4.140625" style="15" customWidth="1"/>
    <col min="13595" max="13829" width="8.28515625" style="15"/>
    <col min="13830" max="13830" width="15" style="15" customWidth="1"/>
    <col min="13831" max="13831" width="16.7109375" style="15" customWidth="1"/>
    <col min="13832" max="13842" width="2.28515625" style="15" customWidth="1"/>
    <col min="13843" max="13843" width="18.85546875" style="15" customWidth="1"/>
    <col min="13844" max="13844" width="4" style="15" customWidth="1"/>
    <col min="13845" max="13845" width="1.42578125" style="15" customWidth="1"/>
    <col min="13846" max="13846" width="4" style="15" customWidth="1"/>
    <col min="13847" max="13847" width="1.7109375" style="15" customWidth="1"/>
    <col min="13848" max="13848" width="4.140625" style="15" customWidth="1"/>
    <col min="13849" max="13849" width="0.85546875" style="15" customWidth="1"/>
    <col min="13850" max="13850" width="4.140625" style="15" customWidth="1"/>
    <col min="13851" max="14085" width="8.28515625" style="15"/>
    <col min="14086" max="14086" width="15" style="15" customWidth="1"/>
    <col min="14087" max="14087" width="16.7109375" style="15" customWidth="1"/>
    <col min="14088" max="14098" width="2.28515625" style="15" customWidth="1"/>
    <col min="14099" max="14099" width="18.85546875" style="15" customWidth="1"/>
    <col min="14100" max="14100" width="4" style="15" customWidth="1"/>
    <col min="14101" max="14101" width="1.42578125" style="15" customWidth="1"/>
    <col min="14102" max="14102" width="4" style="15" customWidth="1"/>
    <col min="14103" max="14103" width="1.7109375" style="15" customWidth="1"/>
    <col min="14104" max="14104" width="4.140625" style="15" customWidth="1"/>
    <col min="14105" max="14105" width="0.85546875" style="15" customWidth="1"/>
    <col min="14106" max="14106" width="4.140625" style="15" customWidth="1"/>
    <col min="14107" max="14341" width="8.28515625" style="15"/>
    <col min="14342" max="14342" width="15" style="15" customWidth="1"/>
    <col min="14343" max="14343" width="16.7109375" style="15" customWidth="1"/>
    <col min="14344" max="14354" width="2.28515625" style="15" customWidth="1"/>
    <col min="14355" max="14355" width="18.85546875" style="15" customWidth="1"/>
    <col min="14356" max="14356" width="4" style="15" customWidth="1"/>
    <col min="14357" max="14357" width="1.42578125" style="15" customWidth="1"/>
    <col min="14358" max="14358" width="4" style="15" customWidth="1"/>
    <col min="14359" max="14359" width="1.7109375" style="15" customWidth="1"/>
    <col min="14360" max="14360" width="4.140625" style="15" customWidth="1"/>
    <col min="14361" max="14361" width="0.85546875" style="15" customWidth="1"/>
    <col min="14362" max="14362" width="4.140625" style="15" customWidth="1"/>
    <col min="14363" max="14597" width="8.28515625" style="15"/>
    <col min="14598" max="14598" width="15" style="15" customWidth="1"/>
    <col min="14599" max="14599" width="16.7109375" style="15" customWidth="1"/>
    <col min="14600" max="14610" width="2.28515625" style="15" customWidth="1"/>
    <col min="14611" max="14611" width="18.85546875" style="15" customWidth="1"/>
    <col min="14612" max="14612" width="4" style="15" customWidth="1"/>
    <col min="14613" max="14613" width="1.42578125" style="15" customWidth="1"/>
    <col min="14614" max="14614" width="4" style="15" customWidth="1"/>
    <col min="14615" max="14615" width="1.7109375" style="15" customWidth="1"/>
    <col min="14616" max="14616" width="4.140625" style="15" customWidth="1"/>
    <col min="14617" max="14617" width="0.85546875" style="15" customWidth="1"/>
    <col min="14618" max="14618" width="4.140625" style="15" customWidth="1"/>
    <col min="14619" max="14853" width="8.28515625" style="15"/>
    <col min="14854" max="14854" width="15" style="15" customWidth="1"/>
    <col min="14855" max="14855" width="16.7109375" style="15" customWidth="1"/>
    <col min="14856" max="14866" width="2.28515625" style="15" customWidth="1"/>
    <col min="14867" max="14867" width="18.85546875" style="15" customWidth="1"/>
    <col min="14868" max="14868" width="4" style="15" customWidth="1"/>
    <col min="14869" max="14869" width="1.42578125" style="15" customWidth="1"/>
    <col min="14870" max="14870" width="4" style="15" customWidth="1"/>
    <col min="14871" max="14871" width="1.7109375" style="15" customWidth="1"/>
    <col min="14872" max="14872" width="4.140625" style="15" customWidth="1"/>
    <col min="14873" max="14873" width="0.85546875" style="15" customWidth="1"/>
    <col min="14874" max="14874" width="4.140625" style="15" customWidth="1"/>
    <col min="14875" max="15109" width="8.28515625" style="15"/>
    <col min="15110" max="15110" width="15" style="15" customWidth="1"/>
    <col min="15111" max="15111" width="16.7109375" style="15" customWidth="1"/>
    <col min="15112" max="15122" width="2.28515625" style="15" customWidth="1"/>
    <col min="15123" max="15123" width="18.85546875" style="15" customWidth="1"/>
    <col min="15124" max="15124" width="4" style="15" customWidth="1"/>
    <col min="15125" max="15125" width="1.42578125" style="15" customWidth="1"/>
    <col min="15126" max="15126" width="4" style="15" customWidth="1"/>
    <col min="15127" max="15127" width="1.7109375" style="15" customWidth="1"/>
    <col min="15128" max="15128" width="4.140625" style="15" customWidth="1"/>
    <col min="15129" max="15129" width="0.85546875" style="15" customWidth="1"/>
    <col min="15130" max="15130" width="4.140625" style="15" customWidth="1"/>
    <col min="15131" max="15365" width="8.28515625" style="15"/>
    <col min="15366" max="15366" width="15" style="15" customWidth="1"/>
    <col min="15367" max="15367" width="16.7109375" style="15" customWidth="1"/>
    <col min="15368" max="15378" width="2.28515625" style="15" customWidth="1"/>
    <col min="15379" max="15379" width="18.85546875" style="15" customWidth="1"/>
    <col min="15380" max="15380" width="4" style="15" customWidth="1"/>
    <col min="15381" max="15381" width="1.42578125" style="15" customWidth="1"/>
    <col min="15382" max="15382" width="4" style="15" customWidth="1"/>
    <col min="15383" max="15383" width="1.7109375" style="15" customWidth="1"/>
    <col min="15384" max="15384" width="4.140625" style="15" customWidth="1"/>
    <col min="15385" max="15385" width="0.85546875" style="15" customWidth="1"/>
    <col min="15386" max="15386" width="4.140625" style="15" customWidth="1"/>
    <col min="15387" max="15621" width="8.28515625" style="15"/>
    <col min="15622" max="15622" width="15" style="15" customWidth="1"/>
    <col min="15623" max="15623" width="16.7109375" style="15" customWidth="1"/>
    <col min="15624" max="15634" width="2.28515625" style="15" customWidth="1"/>
    <col min="15635" max="15635" width="18.85546875" style="15" customWidth="1"/>
    <col min="15636" max="15636" width="4" style="15" customWidth="1"/>
    <col min="15637" max="15637" width="1.42578125" style="15" customWidth="1"/>
    <col min="15638" max="15638" width="4" style="15" customWidth="1"/>
    <col min="15639" max="15639" width="1.7109375" style="15" customWidth="1"/>
    <col min="15640" max="15640" width="4.140625" style="15" customWidth="1"/>
    <col min="15641" max="15641" width="0.85546875" style="15" customWidth="1"/>
    <col min="15642" max="15642" width="4.140625" style="15" customWidth="1"/>
    <col min="15643" max="15877" width="8.28515625" style="15"/>
    <col min="15878" max="15878" width="15" style="15" customWidth="1"/>
    <col min="15879" max="15879" width="16.7109375" style="15" customWidth="1"/>
    <col min="15880" max="15890" width="2.28515625" style="15" customWidth="1"/>
    <col min="15891" max="15891" width="18.85546875" style="15" customWidth="1"/>
    <col min="15892" max="15892" width="4" style="15" customWidth="1"/>
    <col min="15893" max="15893" width="1.42578125" style="15" customWidth="1"/>
    <col min="15894" max="15894" width="4" style="15" customWidth="1"/>
    <col min="15895" max="15895" width="1.7109375" style="15" customWidth="1"/>
    <col min="15896" max="15896" width="4.140625" style="15" customWidth="1"/>
    <col min="15897" max="15897" width="0.85546875" style="15" customWidth="1"/>
    <col min="15898" max="15898" width="4.140625" style="15" customWidth="1"/>
    <col min="15899" max="16133" width="8.28515625" style="15"/>
    <col min="16134" max="16134" width="15" style="15" customWidth="1"/>
    <col min="16135" max="16135" width="16.7109375" style="15" customWidth="1"/>
    <col min="16136" max="16146" width="2.28515625" style="15" customWidth="1"/>
    <col min="16147" max="16147" width="18.85546875" style="15" customWidth="1"/>
    <col min="16148" max="16148" width="4" style="15" customWidth="1"/>
    <col min="16149" max="16149" width="1.42578125" style="15" customWidth="1"/>
    <col min="16150" max="16150" width="4" style="15" customWidth="1"/>
    <col min="16151" max="16151" width="1.7109375" style="15" customWidth="1"/>
    <col min="16152" max="16152" width="4.140625" style="15" customWidth="1"/>
    <col min="16153" max="16153" width="0.85546875" style="15" customWidth="1"/>
    <col min="16154" max="16154" width="4.140625" style="15" customWidth="1"/>
    <col min="16155" max="16384" width="8.28515625" style="15"/>
  </cols>
  <sheetData>
    <row r="1" spans="1:30" s="281" customFormat="1">
      <c r="A1" s="281" t="s">
        <v>184</v>
      </c>
      <c r="E1" s="10"/>
      <c r="Q1" s="331"/>
      <c r="R1" s="331"/>
      <c r="S1" s="331"/>
      <c r="T1" s="331"/>
      <c r="U1" s="331"/>
      <c r="V1" s="331"/>
      <c r="W1" s="331"/>
      <c r="Y1" s="331"/>
      <c r="Z1" s="331"/>
      <c r="AA1" s="331"/>
    </row>
    <row r="2" spans="1:30" s="281" customFormat="1">
      <c r="A2" s="6" t="s">
        <v>88</v>
      </c>
      <c r="B2" s="6"/>
      <c r="C2" s="6"/>
      <c r="D2" s="37" t="s">
        <v>572</v>
      </c>
      <c r="E2" s="10"/>
      <c r="Q2" s="331"/>
      <c r="R2" s="331"/>
      <c r="S2" s="331"/>
      <c r="T2" s="331"/>
      <c r="U2" s="331"/>
      <c r="V2" s="331"/>
      <c r="W2" s="331"/>
      <c r="Y2" s="331"/>
      <c r="Z2" s="331"/>
      <c r="AA2" s="331"/>
    </row>
    <row r="3" spans="1:30" s="281" customFormat="1">
      <c r="A3" s="6"/>
      <c r="B3" s="6"/>
      <c r="C3" s="6"/>
      <c r="D3" s="37" t="s">
        <v>153</v>
      </c>
      <c r="E3" s="10"/>
      <c r="Q3" s="331"/>
      <c r="R3" s="331"/>
      <c r="S3" s="331"/>
      <c r="T3" s="331"/>
      <c r="U3" s="331"/>
      <c r="V3" s="331"/>
      <c r="W3" s="331"/>
      <c r="Y3" s="331"/>
      <c r="Z3" s="331"/>
      <c r="AA3" s="331"/>
    </row>
    <row r="4" spans="1:30" s="281" customFormat="1">
      <c r="A4" s="6"/>
      <c r="B4" s="6"/>
      <c r="C4" s="6"/>
      <c r="D4" s="37" t="s">
        <v>120</v>
      </c>
      <c r="E4" s="10"/>
      <c r="Q4" s="331"/>
      <c r="R4" s="331"/>
      <c r="S4" s="331"/>
      <c r="T4" s="331"/>
      <c r="U4" s="331"/>
      <c r="V4" s="331"/>
      <c r="W4" s="331"/>
      <c r="Y4" s="331"/>
      <c r="Z4" s="331"/>
      <c r="AA4" s="331"/>
    </row>
    <row r="5" spans="1:30" s="281" customFormat="1">
      <c r="A5" s="6"/>
      <c r="B5" s="6"/>
      <c r="C5" s="6"/>
      <c r="D5" s="15" t="s">
        <v>447</v>
      </c>
      <c r="E5" s="10"/>
      <c r="Q5" s="331"/>
      <c r="R5" s="331"/>
      <c r="S5" s="331"/>
      <c r="T5" s="418"/>
      <c r="U5" s="418"/>
      <c r="V5" s="418"/>
      <c r="W5" s="418"/>
      <c r="Y5" s="418"/>
      <c r="Z5" s="418"/>
      <c r="AA5" s="418"/>
    </row>
    <row r="6" spans="1:30" s="281" customFormat="1">
      <c r="A6" s="6"/>
      <c r="B6" s="6"/>
      <c r="C6" s="6"/>
      <c r="D6" s="15" t="s">
        <v>448</v>
      </c>
      <c r="E6" s="10"/>
      <c r="Q6" s="331"/>
      <c r="R6" s="331"/>
      <c r="S6" s="331"/>
      <c r="T6" s="418"/>
      <c r="U6" s="418"/>
      <c r="V6" s="418"/>
      <c r="W6" s="418"/>
      <c r="Y6" s="418"/>
      <c r="Z6" s="418"/>
      <c r="AA6" s="418"/>
    </row>
    <row r="7" spans="1:30" s="281" customFormat="1">
      <c r="A7" s="6"/>
      <c r="B7" s="6"/>
      <c r="C7" s="6"/>
      <c r="D7" s="15"/>
      <c r="E7" s="10"/>
      <c r="Q7" s="331"/>
      <c r="R7" s="331"/>
      <c r="S7" s="331"/>
      <c r="T7" s="418"/>
      <c r="U7" s="418"/>
      <c r="V7" s="418"/>
      <c r="W7" s="418"/>
      <c r="Y7" s="418"/>
      <c r="Z7" s="418"/>
      <c r="AA7" s="418"/>
    </row>
    <row r="8" spans="1:30" s="281" customFormat="1">
      <c r="A8" s="6"/>
      <c r="B8" s="6"/>
      <c r="C8" s="6"/>
      <c r="D8" s="15"/>
      <c r="E8" s="10"/>
      <c r="Q8" s="331"/>
      <c r="R8" s="331"/>
      <c r="S8" s="331"/>
      <c r="T8" s="418"/>
      <c r="U8" s="418"/>
      <c r="V8" s="418"/>
      <c r="W8" s="418"/>
      <c r="Y8" s="418"/>
      <c r="Z8" s="418"/>
      <c r="AA8" s="418"/>
    </row>
    <row r="9" spans="1:30" s="281" customFormat="1">
      <c r="A9" s="6" t="s">
        <v>3</v>
      </c>
      <c r="B9" s="6"/>
      <c r="C9" s="6"/>
      <c r="D9" s="172">
        <f>Spielplan!C25</f>
        <v>43128</v>
      </c>
      <c r="E9" s="10"/>
      <c r="Q9" s="331"/>
      <c r="R9" s="331"/>
      <c r="S9" s="331"/>
      <c r="T9" s="331"/>
      <c r="U9" s="331"/>
      <c r="V9" s="331"/>
      <c r="W9" s="331"/>
      <c r="Y9" s="331"/>
      <c r="Z9" s="331"/>
      <c r="AA9" s="331"/>
    </row>
    <row r="10" spans="1:30" s="281" customFormat="1">
      <c r="A10" s="6" t="s">
        <v>4</v>
      </c>
      <c r="B10" s="6"/>
      <c r="C10" s="6"/>
      <c r="D10" s="128"/>
      <c r="E10" s="10"/>
      <c r="Q10" s="331"/>
      <c r="R10" s="331"/>
      <c r="S10" s="331"/>
      <c r="T10" s="331"/>
      <c r="U10" s="331"/>
      <c r="V10" s="331"/>
      <c r="W10" s="331"/>
      <c r="Y10" s="331"/>
      <c r="Z10" s="331"/>
      <c r="AA10" s="331"/>
    </row>
    <row r="11" spans="1:30" s="281" customFormat="1">
      <c r="A11" s="6" t="s">
        <v>6</v>
      </c>
      <c r="B11" s="6"/>
      <c r="C11" s="6"/>
      <c r="D11" s="11"/>
      <c r="E11" s="93"/>
      <c r="Q11" s="331"/>
      <c r="R11" s="331"/>
      <c r="S11" s="331"/>
      <c r="T11" s="331"/>
      <c r="U11" s="331"/>
      <c r="V11" s="331"/>
      <c r="W11" s="331"/>
      <c r="Y11" s="331"/>
      <c r="Z11" s="331"/>
      <c r="AA11" s="331"/>
      <c r="AB11" s="25"/>
    </row>
    <row r="12" spans="1:30" s="281" customFormat="1">
      <c r="A12" s="6" t="s">
        <v>84</v>
      </c>
      <c r="B12" s="6"/>
      <c r="C12" s="6"/>
      <c r="D12" s="255">
        <f>Spielplan!E25</f>
        <v>0.41666666666666669</v>
      </c>
      <c r="E12" s="10"/>
      <c r="Q12" s="331"/>
      <c r="R12" s="331"/>
      <c r="S12" s="331"/>
      <c r="T12" s="331"/>
      <c r="U12" s="331"/>
      <c r="V12" s="331"/>
      <c r="W12" s="331"/>
      <c r="Y12" s="331"/>
      <c r="Z12" s="331"/>
      <c r="AA12" s="331"/>
      <c r="AB12" s="28"/>
    </row>
    <row r="13" spans="1:30" s="281" customFormat="1">
      <c r="A13" s="6" t="s">
        <v>5</v>
      </c>
      <c r="B13" s="6"/>
      <c r="C13" s="6"/>
      <c r="D13" s="281" t="s">
        <v>132</v>
      </c>
      <c r="E13" s="10"/>
      <c r="Q13" s="331"/>
      <c r="R13" s="331"/>
      <c r="S13" s="331"/>
      <c r="T13" s="331"/>
      <c r="U13" s="331"/>
      <c r="V13" s="331"/>
      <c r="W13" s="331"/>
      <c r="Y13" s="331"/>
      <c r="Z13" s="331"/>
      <c r="AA13" s="331"/>
    </row>
    <row r="14" spans="1:30" s="281" customFormat="1">
      <c r="A14" s="6" t="s">
        <v>100</v>
      </c>
      <c r="B14" s="6"/>
      <c r="C14" s="6"/>
      <c r="E14" s="10"/>
      <c r="Q14" s="331"/>
      <c r="R14" s="331"/>
      <c r="S14" s="331"/>
      <c r="T14" s="331"/>
      <c r="U14" s="331"/>
      <c r="V14" s="331"/>
      <c r="W14" s="331"/>
      <c r="Y14" s="331"/>
      <c r="Z14" s="331"/>
      <c r="AA14" s="331"/>
    </row>
    <row r="15" spans="1:30" s="11" customFormat="1">
      <c r="A15" s="150"/>
      <c r="B15" s="150"/>
      <c r="C15" s="150"/>
      <c r="D15" s="331"/>
      <c r="E15" s="10"/>
      <c r="F15" s="331"/>
      <c r="G15" s="331"/>
      <c r="H15" s="331"/>
      <c r="I15" s="331"/>
      <c r="J15" s="331"/>
      <c r="K15" s="331"/>
      <c r="L15" s="331"/>
      <c r="M15" s="331"/>
      <c r="N15" s="331"/>
      <c r="O15" s="331"/>
      <c r="P15" s="331"/>
      <c r="Q15" s="331"/>
      <c r="R15" s="331"/>
      <c r="S15" s="331"/>
      <c r="T15" s="418"/>
      <c r="U15" s="418"/>
      <c r="V15" s="418"/>
      <c r="W15" s="418"/>
      <c r="Y15" s="418"/>
      <c r="Z15" s="418"/>
      <c r="AA15" s="418"/>
    </row>
    <row r="16" spans="1:30" s="11" customFormat="1">
      <c r="A16" s="146" t="s">
        <v>560</v>
      </c>
      <c r="B16" s="146" t="s">
        <v>561</v>
      </c>
      <c r="C16" s="146" t="s">
        <v>85</v>
      </c>
      <c r="D16" s="331" t="s">
        <v>9</v>
      </c>
      <c r="E16" s="10"/>
      <c r="F16" s="281" t="s">
        <v>10</v>
      </c>
      <c r="G16" s="331"/>
      <c r="H16" s="331"/>
      <c r="I16" s="331"/>
      <c r="J16" s="331"/>
      <c r="K16" s="331"/>
      <c r="L16" s="331"/>
      <c r="M16" s="331"/>
      <c r="N16" s="331"/>
      <c r="O16" s="331"/>
      <c r="P16" s="331" t="s">
        <v>11</v>
      </c>
      <c r="Q16" s="418"/>
      <c r="R16" s="331" t="s">
        <v>123</v>
      </c>
      <c r="S16" s="331"/>
      <c r="T16" s="418"/>
      <c r="U16" s="331"/>
      <c r="V16" s="331" t="s">
        <v>124</v>
      </c>
      <c r="W16" s="331"/>
      <c r="X16" s="331"/>
      <c r="Y16" s="331"/>
      <c r="Z16" s="331" t="s">
        <v>1</v>
      </c>
      <c r="AA16" s="331"/>
      <c r="AD16" s="313">
        <v>1.7361111111111112E-2</v>
      </c>
    </row>
    <row r="17" spans="1:31" s="11" customFormat="1">
      <c r="A17" s="150"/>
      <c r="B17" s="150"/>
      <c r="C17" s="150"/>
      <c r="D17" s="331"/>
      <c r="E17" s="10"/>
      <c r="F17" s="331"/>
      <c r="G17" s="331"/>
      <c r="H17" s="331"/>
      <c r="I17" s="331"/>
      <c r="J17" s="331"/>
      <c r="K17" s="331"/>
      <c r="L17" s="331"/>
      <c r="M17" s="331"/>
      <c r="N17" s="331"/>
      <c r="O17" s="331"/>
      <c r="P17" s="331"/>
      <c r="Q17" s="331"/>
      <c r="R17" s="331"/>
      <c r="S17" s="331"/>
      <c r="T17" s="331"/>
      <c r="U17" s="331"/>
      <c r="V17" s="331"/>
      <c r="W17" s="331"/>
      <c r="Y17" s="331"/>
      <c r="Z17" s="331"/>
      <c r="AA17" s="331"/>
    </row>
    <row r="18" spans="1:31">
      <c r="A18" s="12">
        <v>106</v>
      </c>
      <c r="B18" s="12">
        <v>1</v>
      </c>
      <c r="C18" s="12">
        <v>1</v>
      </c>
      <c r="D18" s="417" t="str">
        <f>$D$2</f>
        <v>TSV Dennach</v>
      </c>
      <c r="E18" s="256" t="s">
        <v>172</v>
      </c>
      <c r="F18" s="660" t="str">
        <f>$D$3</f>
        <v>TSV Malmsheim</v>
      </c>
      <c r="G18" s="660"/>
      <c r="H18" s="660"/>
      <c r="I18" s="660"/>
      <c r="J18" s="660"/>
      <c r="K18" s="660"/>
      <c r="L18" s="660"/>
      <c r="M18" s="660"/>
      <c r="N18" s="660"/>
      <c r="O18" s="417"/>
      <c r="P18" s="417" t="str">
        <f>$D$6</f>
        <v>4. HR</v>
      </c>
      <c r="R18" s="418" t="s">
        <v>2</v>
      </c>
      <c r="V18" s="418" t="s">
        <v>2</v>
      </c>
      <c r="Y18" s="418">
        <f>IF($Q18&gt;$S18,(IF($U18&gt;$W18,2,1)),(IF($U18&gt;$W18,1,0)))</f>
        <v>0</v>
      </c>
      <c r="Z18" s="418" t="s">
        <v>2</v>
      </c>
      <c r="AA18" s="418">
        <f>IF($Q18&lt;$S18,(IF($U18&lt;$W18,2,1)),(IF($U18&lt;$W18,1,0)))</f>
        <v>0</v>
      </c>
      <c r="AC18" s="430">
        <f>$D$9</f>
        <v>43128</v>
      </c>
      <c r="AD18" s="431">
        <f>D12</f>
        <v>0.41666666666666669</v>
      </c>
      <c r="AE18" s="15">
        <f>$D$10</f>
        <v>0</v>
      </c>
    </row>
    <row r="19" spans="1:31">
      <c r="A19" s="12">
        <v>107</v>
      </c>
      <c r="B19" s="12">
        <v>2</v>
      </c>
      <c r="C19" s="12">
        <v>1</v>
      </c>
      <c r="D19" s="417" t="str">
        <f>$D$4</f>
        <v>NLV Vaihingen</v>
      </c>
      <c r="E19" s="256" t="s">
        <v>172</v>
      </c>
      <c r="F19" s="660" t="str">
        <f>$D$5</f>
        <v>1. HR</v>
      </c>
      <c r="G19" s="660"/>
      <c r="H19" s="660"/>
      <c r="I19" s="660"/>
      <c r="J19" s="660"/>
      <c r="K19" s="660"/>
      <c r="L19" s="660"/>
      <c r="M19" s="660"/>
      <c r="N19" s="660"/>
      <c r="O19" s="417"/>
      <c r="P19" s="417" t="str">
        <f>$D$3</f>
        <v>TSV Malmsheim</v>
      </c>
      <c r="R19" s="418" t="s">
        <v>2</v>
      </c>
      <c r="V19" s="418" t="s">
        <v>2</v>
      </c>
      <c r="Y19" s="418">
        <f>IF($Q19&gt;$S19,(IF($U19&gt;$W19,2,1)),(IF($U19&gt;$W19,1,0)))</f>
        <v>0</v>
      </c>
      <c r="Z19" s="418" t="s">
        <v>2</v>
      </c>
      <c r="AA19" s="418">
        <f>IF($Q19&lt;$S19,(IF($U19&lt;$W19,2,1)),(IF($U19&lt;$W19,1,0)))</f>
        <v>0</v>
      </c>
      <c r="AC19" s="430">
        <f>$D$9</f>
        <v>43128</v>
      </c>
      <c r="AD19" s="431">
        <f>AD18+$AD$16</f>
        <v>0.43402777777777779</v>
      </c>
      <c r="AE19" s="15">
        <f>$D$10</f>
        <v>0</v>
      </c>
    </row>
    <row r="20" spans="1:31">
      <c r="A20" s="12"/>
      <c r="B20" s="12"/>
      <c r="C20" s="12"/>
      <c r="D20" s="417"/>
      <c r="F20" s="417"/>
      <c r="G20" s="417"/>
      <c r="H20" s="417"/>
      <c r="I20" s="417"/>
      <c r="J20" s="417"/>
      <c r="K20" s="417"/>
      <c r="L20" s="417"/>
      <c r="M20" s="417"/>
      <c r="N20" s="417"/>
      <c r="O20" s="417"/>
      <c r="P20" s="417"/>
    </row>
    <row r="21" spans="1:31">
      <c r="A21" s="12">
        <v>108</v>
      </c>
      <c r="B21" s="12">
        <v>3</v>
      </c>
      <c r="C21" s="12">
        <v>1</v>
      </c>
      <c r="D21" s="417" t="str">
        <f>$D$2</f>
        <v>TSV Dennach</v>
      </c>
      <c r="E21" s="256" t="s">
        <v>172</v>
      </c>
      <c r="F21" s="660" t="str">
        <f>$D$6</f>
        <v>4. HR</v>
      </c>
      <c r="G21" s="660"/>
      <c r="H21" s="660"/>
      <c r="I21" s="660"/>
      <c r="J21" s="660"/>
      <c r="K21" s="660"/>
      <c r="L21" s="660"/>
      <c r="M21" s="660"/>
      <c r="N21" s="660"/>
      <c r="O21" s="417"/>
      <c r="P21" s="417" t="str">
        <f>$D$5</f>
        <v>1. HR</v>
      </c>
      <c r="R21" s="418" t="s">
        <v>2</v>
      </c>
      <c r="V21" s="418" t="s">
        <v>2</v>
      </c>
      <c r="Y21" s="418">
        <f>IF($Q21&gt;$S21,(IF($U21&gt;$W21,2,1)),(IF($U21&gt;$W21,1,0)))</f>
        <v>0</v>
      </c>
      <c r="Z21" s="418" t="s">
        <v>2</v>
      </c>
      <c r="AA21" s="418">
        <f>IF($Q21&lt;$S21,(IF($U21&lt;$W21,2,1)),(IF($U21&lt;$W21,1,0)))</f>
        <v>0</v>
      </c>
      <c r="AC21" s="430">
        <f>$D$9</f>
        <v>43128</v>
      </c>
      <c r="AD21" s="431">
        <f>AD19+$AD$16</f>
        <v>0.4513888888888889</v>
      </c>
      <c r="AE21" s="15">
        <f>$D$10</f>
        <v>0</v>
      </c>
    </row>
    <row r="22" spans="1:31">
      <c r="A22" s="12">
        <v>109</v>
      </c>
      <c r="B22" s="12">
        <v>4</v>
      </c>
      <c r="C22" s="12">
        <v>1</v>
      </c>
      <c r="D22" s="417" t="str">
        <f>$D$3</f>
        <v>TSV Malmsheim</v>
      </c>
      <c r="E22" s="256" t="s">
        <v>172</v>
      </c>
      <c r="F22" s="660" t="str">
        <f>$D$4</f>
        <v>NLV Vaihingen</v>
      </c>
      <c r="G22" s="660"/>
      <c r="H22" s="660"/>
      <c r="I22" s="660"/>
      <c r="J22" s="660"/>
      <c r="K22" s="660"/>
      <c r="L22" s="660"/>
      <c r="M22" s="660"/>
      <c r="N22" s="660"/>
      <c r="O22" s="417"/>
      <c r="P22" s="417" t="str">
        <f>$D$2</f>
        <v>TSV Dennach</v>
      </c>
      <c r="R22" s="418" t="s">
        <v>2</v>
      </c>
      <c r="V22" s="418" t="s">
        <v>2</v>
      </c>
      <c r="Y22" s="418">
        <f>IF($Q22&gt;$S22,(IF($U22&gt;$W22,2,1)),(IF($U22&gt;$W22,1,0)))</f>
        <v>0</v>
      </c>
      <c r="Z22" s="418" t="s">
        <v>2</v>
      </c>
      <c r="AA22" s="418">
        <f>IF($Q22&lt;$S22,(IF($U22&lt;$W22,2,1)),(IF($U22&lt;$W22,1,0)))</f>
        <v>0</v>
      </c>
      <c r="AC22" s="430">
        <f>$D$9</f>
        <v>43128</v>
      </c>
      <c r="AD22" s="431">
        <f>AD21+$AD$16</f>
        <v>0.46875</v>
      </c>
      <c r="AE22" s="15">
        <f>$D$10</f>
        <v>0</v>
      </c>
    </row>
    <row r="23" spans="1:31">
      <c r="A23" s="557"/>
      <c r="B23" s="557"/>
      <c r="C23" s="557"/>
      <c r="D23" s="417"/>
      <c r="F23" s="417"/>
      <c r="G23" s="417"/>
      <c r="H23" s="417"/>
      <c r="I23" s="417"/>
      <c r="J23" s="417"/>
      <c r="K23" s="417"/>
      <c r="L23" s="417"/>
      <c r="M23" s="417"/>
      <c r="N23" s="417"/>
      <c r="O23" s="417"/>
      <c r="P23" s="417"/>
    </row>
    <row r="24" spans="1:31">
      <c r="A24" s="12">
        <v>110</v>
      </c>
      <c r="B24" s="12">
        <v>5</v>
      </c>
      <c r="C24" s="12">
        <v>1</v>
      </c>
      <c r="D24" s="417" t="str">
        <f>$D$5</f>
        <v>1. HR</v>
      </c>
      <c r="E24" s="256" t="s">
        <v>172</v>
      </c>
      <c r="F24" s="660" t="str">
        <f>$D$6</f>
        <v>4. HR</v>
      </c>
      <c r="G24" s="660"/>
      <c r="H24" s="660"/>
      <c r="I24" s="660"/>
      <c r="J24" s="660"/>
      <c r="K24" s="660"/>
      <c r="L24" s="660"/>
      <c r="M24" s="660"/>
      <c r="N24" s="660"/>
      <c r="O24" s="417"/>
      <c r="P24" s="417" t="str">
        <f>$D$4</f>
        <v>NLV Vaihingen</v>
      </c>
      <c r="R24" s="418" t="s">
        <v>2</v>
      </c>
      <c r="V24" s="418" t="s">
        <v>2</v>
      </c>
      <c r="Y24" s="418">
        <f>IF($Q24&gt;$S24,(IF($U24&gt;$W24,2,1)),(IF($U24&gt;$W24,1,0)))</f>
        <v>0</v>
      </c>
      <c r="Z24" s="418" t="s">
        <v>2</v>
      </c>
      <c r="AA24" s="418">
        <f>IF($Q24&lt;$S24,(IF($U24&lt;$W24,2,1)),(IF($U24&lt;$W24,1,0)))</f>
        <v>0</v>
      </c>
      <c r="AC24" s="430">
        <f>$D$9</f>
        <v>43128</v>
      </c>
      <c r="AD24" s="431">
        <f>AD22+$AD$16</f>
        <v>0.4861111111111111</v>
      </c>
      <c r="AE24" s="15">
        <f>$D$10</f>
        <v>0</v>
      </c>
    </row>
    <row r="25" spans="1:31">
      <c r="A25" s="12">
        <v>111</v>
      </c>
      <c r="B25" s="12">
        <v>6</v>
      </c>
      <c r="C25" s="12">
        <v>1</v>
      </c>
      <c r="D25" s="417" t="str">
        <f>$D$2</f>
        <v>TSV Dennach</v>
      </c>
      <c r="E25" s="256" t="s">
        <v>172</v>
      </c>
      <c r="F25" s="660" t="str">
        <f>$D$4</f>
        <v>NLV Vaihingen</v>
      </c>
      <c r="G25" s="660"/>
      <c r="H25" s="660"/>
      <c r="I25" s="660"/>
      <c r="J25" s="660"/>
      <c r="K25" s="660"/>
      <c r="L25" s="660"/>
      <c r="M25" s="660"/>
      <c r="N25" s="660"/>
      <c r="O25" s="417"/>
      <c r="P25" s="417" t="str">
        <f>$D$6</f>
        <v>4. HR</v>
      </c>
      <c r="R25" s="418" t="s">
        <v>2</v>
      </c>
      <c r="V25" s="418" t="s">
        <v>2</v>
      </c>
      <c r="Y25" s="418">
        <f>IF($Q25&gt;$S25,(IF($U25&gt;$W25,2,1)),(IF($U25&gt;$W25,1,0)))</f>
        <v>0</v>
      </c>
      <c r="Z25" s="418" t="s">
        <v>2</v>
      </c>
      <c r="AA25" s="418">
        <f>IF($Q25&lt;$S25,(IF($U25&lt;$W25,2,1)),(IF($U25&lt;$W25,1,0)))</f>
        <v>0</v>
      </c>
      <c r="AC25" s="430">
        <f>$D$9</f>
        <v>43128</v>
      </c>
      <c r="AD25" s="431">
        <f>AD24+$AD$16</f>
        <v>0.50347222222222221</v>
      </c>
      <c r="AE25" s="15">
        <f>$D$10</f>
        <v>0</v>
      </c>
    </row>
    <row r="26" spans="1:31">
      <c r="A26" s="557"/>
      <c r="B26" s="557"/>
      <c r="C26" s="557"/>
      <c r="F26" s="417"/>
      <c r="G26" s="417"/>
      <c r="H26" s="417"/>
      <c r="I26" s="417"/>
      <c r="J26" s="417"/>
      <c r="K26" s="417"/>
      <c r="L26" s="417"/>
      <c r="M26" s="417"/>
      <c r="N26" s="417"/>
    </row>
    <row r="27" spans="1:31">
      <c r="A27" s="12">
        <v>112</v>
      </c>
      <c r="B27" s="12">
        <v>7</v>
      </c>
      <c r="C27" s="12">
        <v>1</v>
      </c>
      <c r="D27" s="417" t="str">
        <f>$D$3</f>
        <v>TSV Malmsheim</v>
      </c>
      <c r="E27" s="256" t="s">
        <v>172</v>
      </c>
      <c r="F27" s="660" t="str">
        <f>$D$5</f>
        <v>1. HR</v>
      </c>
      <c r="G27" s="660"/>
      <c r="H27" s="660"/>
      <c r="I27" s="660"/>
      <c r="J27" s="660"/>
      <c r="K27" s="660"/>
      <c r="L27" s="660"/>
      <c r="M27" s="660"/>
      <c r="N27" s="660"/>
      <c r="O27" s="417"/>
      <c r="P27" s="417" t="str">
        <f>$D$2</f>
        <v>TSV Dennach</v>
      </c>
      <c r="R27" s="418" t="s">
        <v>2</v>
      </c>
      <c r="T27" s="331"/>
      <c r="V27" s="418" t="s">
        <v>2</v>
      </c>
      <c r="Y27" s="418">
        <f>IF($Q27&gt;$S27,(IF($U27&gt;$W27,2,1)),(IF($U27&gt;$W27,1,0)))</f>
        <v>0</v>
      </c>
      <c r="Z27" s="418" t="s">
        <v>2</v>
      </c>
      <c r="AA27" s="418">
        <f>IF($Q27&lt;$S27,(IF($U27&lt;$W27,2,1)),(IF($U27&lt;$W27,1,0)))</f>
        <v>0</v>
      </c>
      <c r="AC27" s="430">
        <f>$D$9</f>
        <v>43128</v>
      </c>
      <c r="AD27" s="431">
        <f>AD25+$AD$16</f>
        <v>0.52083333333333337</v>
      </c>
      <c r="AE27" s="15">
        <f>$D$10</f>
        <v>0</v>
      </c>
    </row>
    <row r="28" spans="1:31">
      <c r="A28" s="12">
        <v>113</v>
      </c>
      <c r="B28" s="12">
        <v>8</v>
      </c>
      <c r="C28" s="12">
        <v>1</v>
      </c>
      <c r="D28" s="417" t="str">
        <f>$D$6</f>
        <v>4. HR</v>
      </c>
      <c r="E28" s="256" t="s">
        <v>172</v>
      </c>
      <c r="F28" s="660" t="str">
        <f>$D$4</f>
        <v>NLV Vaihingen</v>
      </c>
      <c r="G28" s="660"/>
      <c r="H28" s="660"/>
      <c r="I28" s="660"/>
      <c r="J28" s="660"/>
      <c r="K28" s="660"/>
      <c r="L28" s="660"/>
      <c r="M28" s="660"/>
      <c r="N28" s="660"/>
      <c r="O28" s="417"/>
      <c r="P28" s="417" t="str">
        <f>$D$3</f>
        <v>TSV Malmsheim</v>
      </c>
      <c r="R28" s="418" t="s">
        <v>2</v>
      </c>
      <c r="V28" s="418" t="s">
        <v>2</v>
      </c>
      <c r="Y28" s="418">
        <f>IF($Q28&gt;$S28,(IF($U28&gt;$W28,2,1)),(IF($U28&gt;$W28,1,0)))</f>
        <v>0</v>
      </c>
      <c r="Z28" s="418" t="s">
        <v>2</v>
      </c>
      <c r="AA28" s="418">
        <f>IF($Q28&lt;$S28,(IF($U28&lt;$W28,2,1)),(IF($U28&lt;$W28,1,0)))</f>
        <v>0</v>
      </c>
      <c r="AC28" s="430">
        <f>$D$9</f>
        <v>43128</v>
      </c>
      <c r="AD28" s="431">
        <f>AD27+$AD$16</f>
        <v>0.53819444444444453</v>
      </c>
      <c r="AE28" s="15">
        <f>$D$10</f>
        <v>0</v>
      </c>
    </row>
    <row r="29" spans="1:31">
      <c r="A29" s="12"/>
      <c r="B29" s="12"/>
      <c r="C29" s="12"/>
      <c r="D29" s="417"/>
      <c r="F29" s="417"/>
      <c r="G29" s="417"/>
      <c r="H29" s="417"/>
      <c r="I29" s="417"/>
      <c r="J29" s="417"/>
      <c r="K29" s="417"/>
      <c r="L29" s="417"/>
      <c r="M29" s="417"/>
      <c r="N29" s="417"/>
      <c r="O29" s="417"/>
      <c r="P29" s="417"/>
    </row>
    <row r="30" spans="1:31">
      <c r="A30" s="12">
        <v>114</v>
      </c>
      <c r="B30" s="12">
        <v>9</v>
      </c>
      <c r="C30" s="12">
        <v>1</v>
      </c>
      <c r="D30" s="417" t="str">
        <f>$D$2</f>
        <v>TSV Dennach</v>
      </c>
      <c r="E30" s="256" t="s">
        <v>172</v>
      </c>
      <c r="F30" s="660" t="str">
        <f>$D$5</f>
        <v>1. HR</v>
      </c>
      <c r="G30" s="660"/>
      <c r="H30" s="660"/>
      <c r="I30" s="660"/>
      <c r="J30" s="660"/>
      <c r="K30" s="660"/>
      <c r="L30" s="660"/>
      <c r="M30" s="660"/>
      <c r="N30" s="660"/>
      <c r="O30" s="417"/>
      <c r="P30" s="417" t="str">
        <f>$D$4</f>
        <v>NLV Vaihingen</v>
      </c>
      <c r="R30" s="418" t="s">
        <v>2</v>
      </c>
      <c r="V30" s="418" t="s">
        <v>2</v>
      </c>
      <c r="Y30" s="418">
        <f>IF($Q30&gt;$S30,(IF($U30&gt;$W30,2,1)),(IF($U30&gt;$W30,1,0)))</f>
        <v>0</v>
      </c>
      <c r="Z30" s="418" t="s">
        <v>2</v>
      </c>
      <c r="AA30" s="418">
        <f>IF($Q30&lt;$S30,(IF($U30&lt;$W30,2,1)),(IF($U30&lt;$W30,1,0)))</f>
        <v>0</v>
      </c>
      <c r="AC30" s="430">
        <f>$D$9</f>
        <v>43128</v>
      </c>
      <c r="AD30" s="431">
        <f>AD28+$AD$16</f>
        <v>0.55555555555555569</v>
      </c>
      <c r="AE30" s="15">
        <f>$D$10</f>
        <v>0</v>
      </c>
    </row>
    <row r="31" spans="1:31" s="418" customFormat="1">
      <c r="A31" s="12">
        <v>115</v>
      </c>
      <c r="B31" s="12">
        <v>10</v>
      </c>
      <c r="C31" s="12">
        <v>1</v>
      </c>
      <c r="D31" s="417" t="str">
        <f>$D$3</f>
        <v>TSV Malmsheim</v>
      </c>
      <c r="E31" s="256" t="s">
        <v>172</v>
      </c>
      <c r="F31" s="660" t="str">
        <f>$D$6</f>
        <v>4. HR</v>
      </c>
      <c r="G31" s="660"/>
      <c r="H31" s="660"/>
      <c r="I31" s="660"/>
      <c r="J31" s="660"/>
      <c r="K31" s="660"/>
      <c r="L31" s="660"/>
      <c r="M31" s="660"/>
      <c r="N31" s="660"/>
      <c r="O31" s="417"/>
      <c r="P31" s="417" t="str">
        <f>$D$5</f>
        <v>1. HR</v>
      </c>
      <c r="R31" s="418" t="s">
        <v>2</v>
      </c>
      <c r="V31" s="418" t="s">
        <v>2</v>
      </c>
      <c r="Y31" s="418">
        <f>IF($Q31&gt;$S31,(IF($U31&gt;$W31,2,1)),(IF($U31&gt;$W31,1,0)))</f>
        <v>0</v>
      </c>
      <c r="Z31" s="418" t="s">
        <v>2</v>
      </c>
      <c r="AA31" s="418">
        <f>IF($Q31&lt;$S31,(IF($U31&lt;$W31,2,1)),(IF($U31&lt;$W31,1,0)))</f>
        <v>0</v>
      </c>
      <c r="AC31" s="430">
        <f>$D$9</f>
        <v>43128</v>
      </c>
      <c r="AD31" s="431">
        <f>AD30+$AD$16</f>
        <v>0.57291666666666685</v>
      </c>
      <c r="AE31" s="15">
        <f>$D$10</f>
        <v>0</v>
      </c>
    </row>
    <row r="32" spans="1:31" s="418" customFormat="1">
      <c r="A32" s="150"/>
      <c r="B32" s="150"/>
      <c r="C32" s="150"/>
      <c r="D32" s="417"/>
      <c r="E32" s="256"/>
      <c r="F32" s="417"/>
      <c r="G32" s="417"/>
      <c r="H32" s="417"/>
      <c r="I32" s="417"/>
      <c r="J32" s="417"/>
      <c r="K32" s="417"/>
      <c r="L32" s="417"/>
      <c r="M32" s="417"/>
      <c r="N32" s="417"/>
      <c r="O32" s="417"/>
      <c r="P32" s="417"/>
    </row>
    <row r="33" spans="1:33">
      <c r="A33" s="425" t="s">
        <v>116</v>
      </c>
      <c r="B33" s="150"/>
      <c r="C33" s="150"/>
      <c r="D33" s="417"/>
      <c r="F33" s="417"/>
      <c r="G33" s="417"/>
      <c r="H33" s="417"/>
      <c r="I33" s="417"/>
      <c r="J33" s="417"/>
      <c r="K33" s="417"/>
      <c r="L33" s="417"/>
      <c r="M33" s="417"/>
      <c r="N33" s="417"/>
      <c r="O33" s="417"/>
      <c r="P33" s="417"/>
      <c r="R33" s="418" t="s">
        <v>0</v>
      </c>
      <c r="V33" s="418" t="s">
        <v>416</v>
      </c>
      <c r="X33" s="418"/>
      <c r="Z33" s="418" t="s">
        <v>1</v>
      </c>
      <c r="AB33" s="418"/>
      <c r="AC33" s="418"/>
      <c r="AD33" s="418"/>
      <c r="AE33" s="418"/>
      <c r="AF33" s="418"/>
      <c r="AG33" s="418"/>
    </row>
    <row r="34" spans="1:33">
      <c r="D34" s="15" t="str">
        <f>T(D2)</f>
        <v>TSV Dennach</v>
      </c>
      <c r="E34" s="421"/>
      <c r="F34" s="419">
        <f>Y18</f>
        <v>0</v>
      </c>
      <c r="G34" s="420">
        <f>Y21</f>
        <v>0</v>
      </c>
      <c r="H34" s="420">
        <f>Y25</f>
        <v>0</v>
      </c>
      <c r="I34" s="420">
        <f>Y30</f>
        <v>0</v>
      </c>
      <c r="J34" s="424"/>
      <c r="K34" s="423"/>
      <c r="L34" s="423"/>
      <c r="M34" s="423"/>
      <c r="N34" s="422"/>
      <c r="O34" s="422"/>
      <c r="P34" s="418"/>
      <c r="Q34" s="418">
        <f>Q18+U18+Q21+U21+Q25+U25+Q30+U30</f>
        <v>0</v>
      </c>
      <c r="R34" s="418" t="s">
        <v>2</v>
      </c>
      <c r="S34" s="418">
        <f>S18+W18+S21+W21+S25+W25+S30+W30</f>
        <v>0</v>
      </c>
      <c r="U34" s="418">
        <f>Y18+Y21+Y25+Y30</f>
        <v>0</v>
      </c>
      <c r="V34" s="418" t="s">
        <v>2</v>
      </c>
      <c r="W34" s="418">
        <f>AA18+AA21+AA25+AA30</f>
        <v>0</v>
      </c>
      <c r="X34" s="418"/>
      <c r="Y34" s="418">
        <f>U34</f>
        <v>0</v>
      </c>
      <c r="Z34" s="418" t="s">
        <v>2</v>
      </c>
      <c r="AA34" s="418">
        <f>W34</f>
        <v>0</v>
      </c>
      <c r="AB34" s="418"/>
      <c r="AC34" s="418"/>
      <c r="AD34" s="418"/>
      <c r="AE34" s="418"/>
      <c r="AF34" s="418"/>
      <c r="AG34" s="418"/>
    </row>
    <row r="35" spans="1:33">
      <c r="A35" s="150"/>
      <c r="B35" s="150"/>
      <c r="C35" s="150"/>
      <c r="D35" s="417" t="str">
        <f>T(D3)</f>
        <v>TSV Malmsheim</v>
      </c>
      <c r="E35" s="421"/>
      <c r="F35" s="420">
        <f>AA18</f>
        <v>0</v>
      </c>
      <c r="G35" s="420">
        <f>Y22</f>
        <v>0</v>
      </c>
      <c r="H35" s="420">
        <f>Y27</f>
        <v>0</v>
      </c>
      <c r="I35" s="420">
        <f>Y31</f>
        <v>0</v>
      </c>
      <c r="J35" s="424"/>
      <c r="K35" s="423"/>
      <c r="L35" s="423"/>
      <c r="M35" s="423"/>
      <c r="N35" s="422"/>
      <c r="O35" s="422"/>
      <c r="P35" s="422"/>
      <c r="Q35" s="418">
        <f>S18+W18+Q22+U22+Q27+U27+Q31+U31</f>
        <v>0</v>
      </c>
      <c r="R35" s="418" t="s">
        <v>2</v>
      </c>
      <c r="S35" s="418">
        <f>Q18+U18+S22+W22+S27+W27+S31+W31</f>
        <v>0</v>
      </c>
      <c r="T35" s="331"/>
      <c r="U35" s="418">
        <f>AA18+Y22+Y27+Y31</f>
        <v>0</v>
      </c>
      <c r="V35" s="418" t="s">
        <v>2</v>
      </c>
      <c r="W35" s="418">
        <f>Y18+AA22+AA27+AA31</f>
        <v>0</v>
      </c>
      <c r="X35" s="418"/>
      <c r="Y35" s="418">
        <f t="shared" ref="Y35:Y38" si="0">U35</f>
        <v>0</v>
      </c>
      <c r="Z35" s="418" t="s">
        <v>2</v>
      </c>
      <c r="AA35" s="418">
        <f t="shared" ref="AA35:AA38" si="1">W35</f>
        <v>0</v>
      </c>
      <c r="AB35" s="418"/>
      <c r="AC35" s="418"/>
      <c r="AD35" s="418"/>
      <c r="AE35" s="418"/>
      <c r="AF35" s="418"/>
      <c r="AG35" s="418"/>
    </row>
    <row r="36" spans="1:33">
      <c r="A36" s="150"/>
      <c r="B36" s="150"/>
      <c r="C36" s="150"/>
      <c r="D36" s="417" t="str">
        <f>T(D4)</f>
        <v>NLV Vaihingen</v>
      </c>
      <c r="E36" s="421"/>
      <c r="F36" s="420">
        <f>Y19</f>
        <v>0</v>
      </c>
      <c r="G36" s="420">
        <f>AA22</f>
        <v>0</v>
      </c>
      <c r="H36" s="420">
        <f>AA25</f>
        <v>0</v>
      </c>
      <c r="I36" s="420">
        <f>AA30</f>
        <v>0</v>
      </c>
      <c r="J36" s="424"/>
      <c r="K36" s="423"/>
      <c r="L36" s="423"/>
      <c r="M36" s="423"/>
      <c r="N36" s="422"/>
      <c r="O36" s="422"/>
      <c r="P36" s="418"/>
      <c r="Q36" s="418">
        <f>Q19+U19+S22+W22+S25+W25+S28+W28</f>
        <v>0</v>
      </c>
      <c r="R36" s="418" t="s">
        <v>2</v>
      </c>
      <c r="S36" s="418">
        <f>S19+W19+Q22+U22+Q25+U25+Q28+U28</f>
        <v>0</v>
      </c>
      <c r="U36" s="418">
        <f>Y19+AA22+AA25+AA28</f>
        <v>0</v>
      </c>
      <c r="V36" s="418" t="s">
        <v>2</v>
      </c>
      <c r="W36" s="418">
        <f>AA19+Y22+Y25+Y28</f>
        <v>0</v>
      </c>
      <c r="X36" s="418"/>
      <c r="Y36" s="418">
        <f t="shared" si="0"/>
        <v>0</v>
      </c>
      <c r="Z36" s="418" t="s">
        <v>2</v>
      </c>
      <c r="AA36" s="418">
        <f t="shared" si="1"/>
        <v>0</v>
      </c>
      <c r="AB36" s="418"/>
      <c r="AC36" s="418"/>
      <c r="AD36" s="418"/>
      <c r="AE36" s="418"/>
      <c r="AF36" s="418"/>
      <c r="AG36" s="418"/>
    </row>
    <row r="37" spans="1:33">
      <c r="A37" s="150"/>
      <c r="B37" s="150"/>
      <c r="C37" s="150"/>
      <c r="D37" s="417" t="str">
        <f>T(D5)</f>
        <v>1. HR</v>
      </c>
      <c r="E37" s="421"/>
      <c r="F37" s="420">
        <f>AA19</f>
        <v>0</v>
      </c>
      <c r="G37" s="420">
        <f>Y24</f>
        <v>0</v>
      </c>
      <c r="H37" s="420">
        <f>AA27</f>
        <v>0</v>
      </c>
      <c r="I37" s="420">
        <f>AA30</f>
        <v>0</v>
      </c>
      <c r="J37" s="424"/>
      <c r="K37" s="423"/>
      <c r="L37" s="423"/>
      <c r="M37" s="423"/>
      <c r="N37" s="422"/>
      <c r="O37" s="422"/>
      <c r="P37" s="418"/>
      <c r="Q37" s="418">
        <f>S19+W19+Q24+U24+S27+W27+S30+W30</f>
        <v>0</v>
      </c>
      <c r="R37" s="418" t="s">
        <v>2</v>
      </c>
      <c r="S37" s="418">
        <f>Q19+U19+S24+W24+Q27+U27+Q30+U30</f>
        <v>0</v>
      </c>
      <c r="U37" s="418">
        <f>AA19+Y24+AA27+AA30</f>
        <v>0</v>
      </c>
      <c r="V37" s="418" t="s">
        <v>2</v>
      </c>
      <c r="W37" s="418">
        <f>Y19+AA24+Y27+Y30</f>
        <v>0</v>
      </c>
      <c r="X37" s="418"/>
      <c r="Y37" s="418">
        <f t="shared" si="0"/>
        <v>0</v>
      </c>
      <c r="Z37" s="418" t="s">
        <v>2</v>
      </c>
      <c r="AA37" s="418">
        <f t="shared" si="1"/>
        <v>0</v>
      </c>
      <c r="AB37" s="418"/>
      <c r="AC37" s="418"/>
      <c r="AD37" s="418"/>
      <c r="AE37" s="418"/>
      <c r="AF37" s="418"/>
      <c r="AG37" s="418"/>
    </row>
    <row r="38" spans="1:33">
      <c r="D38" s="15" t="str">
        <f>T(D6)</f>
        <v>4. HR</v>
      </c>
      <c r="E38" s="421"/>
      <c r="F38" s="420">
        <f>AA21</f>
        <v>0</v>
      </c>
      <c r="G38" s="420">
        <f>AA24</f>
        <v>0</v>
      </c>
      <c r="H38" s="420">
        <f>Y28</f>
        <v>0</v>
      </c>
      <c r="I38" s="420">
        <f>AA31</f>
        <v>0</v>
      </c>
      <c r="J38" s="424"/>
      <c r="K38" s="423"/>
      <c r="L38" s="423"/>
      <c r="M38" s="423"/>
      <c r="N38" s="422"/>
      <c r="O38" s="422"/>
      <c r="P38" s="418"/>
      <c r="Q38" s="418">
        <f>S21+W21+S24+W24+Q28+U28+S31+W31</f>
        <v>0</v>
      </c>
      <c r="R38" s="418" t="s">
        <v>2</v>
      </c>
      <c r="S38" s="418">
        <f>Q21+U21+Q24+U24+S28+W28+Q31+U31</f>
        <v>0</v>
      </c>
      <c r="U38" s="418">
        <f>AA21+AA24+Y28+AA31</f>
        <v>0</v>
      </c>
      <c r="V38" s="418" t="s">
        <v>2</v>
      </c>
      <c r="W38" s="418">
        <f>Y21+Y24+AA28+Y31</f>
        <v>0</v>
      </c>
      <c r="X38" s="418"/>
      <c r="Y38" s="418">
        <f t="shared" si="0"/>
        <v>0</v>
      </c>
      <c r="Z38" s="418" t="s">
        <v>2</v>
      </c>
      <c r="AA38" s="418">
        <f t="shared" si="1"/>
        <v>0</v>
      </c>
      <c r="AB38" s="418"/>
      <c r="AC38" s="418"/>
      <c r="AD38" s="418"/>
      <c r="AE38" s="418"/>
      <c r="AF38" s="418"/>
      <c r="AG38" s="418"/>
    </row>
    <row r="39" spans="1:33" s="11" customFormat="1">
      <c r="A39" s="150"/>
      <c r="B39" s="150"/>
      <c r="C39" s="150"/>
      <c r="D39" s="417"/>
      <c r="E39" s="257"/>
      <c r="F39" s="417"/>
      <c r="G39" s="417"/>
      <c r="H39" s="417"/>
      <c r="I39" s="417"/>
      <c r="J39" s="417"/>
      <c r="K39" s="417"/>
      <c r="L39" s="417"/>
      <c r="M39" s="417"/>
      <c r="N39" s="417"/>
      <c r="O39" s="417"/>
      <c r="P39" s="417"/>
      <c r="Q39" s="331"/>
      <c r="R39" s="418"/>
      <c r="S39" s="331"/>
      <c r="T39" s="418"/>
      <c r="U39" s="418"/>
      <c r="V39" s="418"/>
      <c r="W39" s="418"/>
      <c r="Y39" s="418"/>
      <c r="Z39" s="418"/>
      <c r="AA39" s="418"/>
    </row>
    <row r="40" spans="1:33">
      <c r="A40" s="150"/>
      <c r="B40" s="150"/>
      <c r="C40" s="150"/>
      <c r="D40" s="417"/>
      <c r="F40" s="417"/>
      <c r="G40" s="417"/>
      <c r="H40" s="417"/>
      <c r="I40" s="417"/>
      <c r="J40" s="417"/>
      <c r="K40" s="417"/>
      <c r="L40" s="417"/>
      <c r="M40" s="417"/>
      <c r="N40" s="417"/>
      <c r="O40" s="417"/>
      <c r="P40" s="417"/>
    </row>
    <row r="42" spans="1:33">
      <c r="A42" s="150"/>
      <c r="B42" s="150"/>
      <c r="C42" s="150"/>
      <c r="D42" s="417"/>
      <c r="F42" s="417"/>
      <c r="G42" s="417"/>
      <c r="H42" s="417"/>
      <c r="I42" s="417"/>
      <c r="J42" s="417"/>
      <c r="K42" s="417"/>
      <c r="L42" s="417"/>
      <c r="M42" s="417"/>
      <c r="N42" s="417"/>
      <c r="O42" s="417"/>
      <c r="P42" s="417"/>
      <c r="T42" s="331"/>
    </row>
    <row r="43" spans="1:33">
      <c r="A43" s="150"/>
      <c r="B43" s="150"/>
      <c r="C43" s="150"/>
      <c r="D43" s="417"/>
      <c r="F43" s="417"/>
      <c r="G43" s="417"/>
      <c r="H43" s="417"/>
      <c r="I43" s="417"/>
      <c r="J43" s="417"/>
      <c r="K43" s="417"/>
      <c r="L43" s="417"/>
      <c r="M43" s="417"/>
      <c r="N43" s="417"/>
      <c r="O43" s="417"/>
      <c r="P43" s="417"/>
    </row>
    <row r="44" spans="1:33">
      <c r="A44" s="150"/>
      <c r="B44" s="150"/>
      <c r="C44" s="150"/>
      <c r="D44" s="417"/>
      <c r="F44" s="417"/>
      <c r="G44" s="417"/>
      <c r="H44" s="417"/>
      <c r="I44" s="417"/>
      <c r="J44" s="417"/>
      <c r="K44" s="417"/>
      <c r="L44" s="417"/>
      <c r="M44" s="417"/>
      <c r="N44" s="417"/>
      <c r="O44" s="417"/>
      <c r="P44" s="417"/>
    </row>
    <row r="46" spans="1:33">
      <c r="A46" s="150"/>
      <c r="B46" s="150"/>
      <c r="C46" s="150"/>
      <c r="D46" s="417"/>
      <c r="F46" s="417"/>
      <c r="G46" s="417"/>
      <c r="H46" s="417"/>
      <c r="I46" s="417"/>
      <c r="J46" s="417"/>
      <c r="K46" s="417"/>
      <c r="L46" s="417"/>
      <c r="M46" s="417"/>
      <c r="N46" s="417"/>
      <c r="O46" s="417"/>
      <c r="P46" s="417"/>
      <c r="T46" s="331"/>
    </row>
    <row r="48" spans="1:33">
      <c r="A48" s="150"/>
      <c r="B48" s="150"/>
      <c r="C48" s="150"/>
      <c r="D48" s="417"/>
      <c r="F48" s="417"/>
      <c r="G48" s="417"/>
      <c r="H48" s="417"/>
      <c r="I48" s="417"/>
      <c r="J48" s="417"/>
      <c r="K48" s="417"/>
      <c r="L48" s="417"/>
      <c r="M48" s="417"/>
      <c r="N48" s="417"/>
      <c r="O48" s="417"/>
      <c r="P48" s="417"/>
      <c r="T48" s="331"/>
      <c r="U48" s="331"/>
      <c r="V48" s="331"/>
      <c r="W48" s="331"/>
      <c r="Y48" s="331"/>
      <c r="Z48" s="331"/>
      <c r="AA48" s="331"/>
    </row>
    <row r="49" spans="1:27" s="281" customFormat="1">
      <c r="A49" s="6"/>
      <c r="B49" s="6"/>
      <c r="C49" s="6"/>
      <c r="E49" s="10"/>
      <c r="Q49" s="331"/>
      <c r="R49" s="331"/>
      <c r="S49" s="331"/>
      <c r="T49" s="331"/>
      <c r="U49" s="331"/>
      <c r="V49" s="331"/>
      <c r="W49" s="331"/>
      <c r="Y49" s="331"/>
      <c r="Z49" s="331"/>
      <c r="AA49" s="331"/>
    </row>
    <row r="50" spans="1:27" s="281" customFormat="1">
      <c r="A50" s="6"/>
      <c r="B50" s="6"/>
      <c r="C50" s="6"/>
      <c r="E50" s="10"/>
      <c r="Q50" s="331"/>
      <c r="R50" s="331"/>
      <c r="S50" s="331"/>
      <c r="T50" s="331"/>
      <c r="U50" s="331"/>
      <c r="V50" s="331"/>
      <c r="W50" s="331"/>
      <c r="Y50" s="331"/>
      <c r="Z50" s="331"/>
      <c r="AA50" s="331"/>
    </row>
    <row r="51" spans="1:27" s="281" customFormat="1">
      <c r="A51" s="6"/>
      <c r="B51" s="6"/>
      <c r="C51" s="6"/>
      <c r="E51" s="10"/>
      <c r="Q51" s="331"/>
      <c r="R51" s="331"/>
      <c r="S51" s="331"/>
      <c r="T51" s="331"/>
      <c r="U51" s="331"/>
      <c r="V51" s="331"/>
      <c r="W51" s="331"/>
      <c r="Y51" s="331"/>
      <c r="Z51" s="331"/>
      <c r="AA51" s="331"/>
    </row>
    <row r="52" spans="1:27" s="281" customFormat="1">
      <c r="A52" s="6"/>
      <c r="B52" s="6"/>
      <c r="C52" s="6"/>
      <c r="E52" s="10"/>
      <c r="Q52" s="331"/>
      <c r="R52" s="331"/>
      <c r="S52" s="331"/>
      <c r="T52" s="331"/>
      <c r="U52" s="331"/>
      <c r="V52" s="331"/>
      <c r="W52" s="331"/>
      <c r="Y52" s="331"/>
      <c r="Z52" s="331"/>
      <c r="AA52" s="331"/>
    </row>
    <row r="53" spans="1:27" s="281" customFormat="1">
      <c r="A53" s="6"/>
      <c r="B53" s="6"/>
      <c r="C53" s="6"/>
      <c r="E53" s="10"/>
      <c r="Q53" s="331"/>
      <c r="R53" s="331"/>
      <c r="S53" s="331"/>
      <c r="T53" s="331"/>
      <c r="U53" s="331"/>
      <c r="V53" s="331"/>
      <c r="W53" s="331"/>
      <c r="Y53" s="331"/>
      <c r="Z53" s="331"/>
      <c r="AA53" s="331"/>
    </row>
    <row r="54" spans="1:27" s="281" customFormat="1">
      <c r="A54" s="6"/>
      <c r="B54" s="6"/>
      <c r="C54" s="6"/>
      <c r="E54" s="10"/>
      <c r="Q54" s="331"/>
      <c r="R54" s="331"/>
      <c r="S54" s="331"/>
      <c r="T54" s="331"/>
      <c r="U54" s="331"/>
      <c r="V54" s="331"/>
      <c r="W54" s="331"/>
      <c r="Y54" s="331"/>
      <c r="Z54" s="331"/>
      <c r="AA54" s="331"/>
    </row>
    <row r="55" spans="1:27" s="281" customFormat="1">
      <c r="A55" s="6"/>
      <c r="B55" s="6"/>
      <c r="C55" s="6"/>
      <c r="E55" s="10"/>
      <c r="Q55" s="331"/>
      <c r="R55" s="331"/>
      <c r="S55" s="331"/>
      <c r="T55" s="331"/>
      <c r="U55" s="331"/>
      <c r="V55" s="331"/>
      <c r="W55" s="331"/>
      <c r="Y55" s="331"/>
      <c r="Z55" s="331"/>
      <c r="AA55" s="331"/>
    </row>
    <row r="56" spans="1:27" s="281" customFormat="1">
      <c r="A56" s="6"/>
      <c r="B56" s="6"/>
      <c r="C56" s="6"/>
      <c r="E56" s="10"/>
      <c r="Q56" s="331"/>
      <c r="R56" s="331"/>
      <c r="S56" s="331"/>
      <c r="T56" s="418"/>
      <c r="U56" s="418"/>
      <c r="V56" s="418"/>
      <c r="W56" s="418"/>
      <c r="Y56" s="418"/>
      <c r="Z56" s="418"/>
      <c r="AA56" s="418"/>
    </row>
    <row r="57" spans="1:27" s="281" customFormat="1">
      <c r="A57" s="6"/>
      <c r="B57" s="6"/>
      <c r="C57" s="6"/>
      <c r="E57" s="10"/>
      <c r="Q57" s="331"/>
      <c r="R57" s="331"/>
      <c r="S57" s="331"/>
      <c r="T57" s="418"/>
      <c r="U57" s="418"/>
      <c r="V57" s="418"/>
      <c r="W57" s="418"/>
      <c r="Y57" s="418"/>
      <c r="Z57" s="418"/>
      <c r="AA57" s="418"/>
    </row>
    <row r="58" spans="1:27" s="281" customFormat="1">
      <c r="A58" s="6"/>
      <c r="B58" s="6"/>
      <c r="C58" s="6"/>
      <c r="E58" s="10"/>
      <c r="Q58" s="331"/>
      <c r="R58" s="331"/>
      <c r="S58" s="331"/>
      <c r="T58" s="418"/>
      <c r="U58" s="418"/>
      <c r="V58" s="418"/>
      <c r="W58" s="418"/>
      <c r="Y58" s="418"/>
      <c r="Z58" s="418"/>
      <c r="AA58" s="418"/>
    </row>
  </sheetData>
  <sheetProtection sheet="1" objects="1" scenarios="1" selectLockedCells="1"/>
  <customSheetViews>
    <customSheetView guid="{25948C26-48C0-4C68-A3D0-23B3A9528908}" showPageBreaks="1" view="pageLayout">
      <selection activeCell="U28" sqref="U28"/>
      <pageMargins left="0.31496062992125984" right="0.23622047244094491" top="0.62992125984251968" bottom="0.43307086614173229" header="0.27559055118110237" footer="0.23622047244094491"/>
      <pageSetup paperSize="9" scale="90" orientation="landscape" cellComments="asDisplayed" verticalDpi="300" r:id="rId1"/>
      <headerFooter alignWithMargins="0">
        <oddHeader>&amp;C&amp;"Arial,Fett"&amp;18Spielplan Hallensaison 2017/2018 der U14 männlich</oddHeader>
        <oddFooter>&amp;CErstellt von Markus Knodel am &amp;D</oddFooter>
      </headerFooter>
    </customSheetView>
  </customSheetViews>
  <mergeCells count="10">
    <mergeCell ref="F27:N27"/>
    <mergeCell ref="F28:N28"/>
    <mergeCell ref="F30:N30"/>
    <mergeCell ref="F31:N31"/>
    <mergeCell ref="F18:N18"/>
    <mergeCell ref="F19:N19"/>
    <mergeCell ref="F21:N21"/>
    <mergeCell ref="F22:N22"/>
    <mergeCell ref="F24:N24"/>
    <mergeCell ref="F25:N25"/>
  </mergeCells>
  <pageMargins left="0.31496062992125984" right="0.23622047244094491" top="0.62992125984251968" bottom="0.43307086614173229" header="0.27559055118110237" footer="0.23622047244094491"/>
  <pageSetup paperSize="9" scale="90" orientation="landscape" cellComments="asDisplayed" verticalDpi="300" r:id="rId2"/>
  <headerFooter alignWithMargins="0">
    <oddHeader>&amp;C&amp;"Arial,Fett"&amp;18Spielplan Hallensaison 2017/2018 der U14 männlich</oddHeader>
    <oddFooter>&amp;CErstellt von Markus Knodel am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G81"/>
  <sheetViews>
    <sheetView view="pageLayout" zoomScaleNormal="100" workbookViewId="0">
      <selection activeCell="M11" sqref="M11"/>
    </sheetView>
  </sheetViews>
  <sheetFormatPr baseColWidth="10" defaultColWidth="8.28515625" defaultRowHeight="12.75"/>
  <cols>
    <col min="1" max="3" width="5" style="15" customWidth="1"/>
    <col min="4" max="4" width="16.7109375" style="15" customWidth="1"/>
    <col min="5" max="5" width="2.28515625" style="257" customWidth="1"/>
    <col min="6" max="15" width="2.28515625" style="15" customWidth="1"/>
    <col min="16" max="16" width="18.85546875" style="15" customWidth="1"/>
    <col min="17" max="17" width="4" style="418" customWidth="1"/>
    <col min="18" max="18" width="1.42578125" style="418" customWidth="1"/>
    <col min="19" max="19" width="4" style="418" customWidth="1"/>
    <col min="20" max="20" width="1.7109375" style="418" customWidth="1"/>
    <col min="21" max="21" width="4.140625" style="418" customWidth="1"/>
    <col min="22" max="22" width="0.85546875" style="418" customWidth="1"/>
    <col min="23" max="23" width="4.140625" style="418" customWidth="1"/>
    <col min="24" max="24" width="1.7109375" style="15" customWidth="1"/>
    <col min="25" max="25" width="4.140625" style="418" customWidth="1"/>
    <col min="26" max="26" width="0.85546875" style="418" customWidth="1"/>
    <col min="27" max="27" width="4.140625" style="418" customWidth="1"/>
    <col min="28" max="28" width="8.28515625" style="15"/>
    <col min="29" max="29" width="10.140625" style="15" hidden="1" customWidth="1"/>
    <col min="30" max="30" width="9" style="15" hidden="1" customWidth="1"/>
    <col min="31" max="31" width="0" style="15" hidden="1" customWidth="1"/>
    <col min="32" max="261" width="8.28515625" style="15"/>
    <col min="262" max="262" width="15" style="15" customWidth="1"/>
    <col min="263" max="263" width="16.7109375" style="15" customWidth="1"/>
    <col min="264" max="274" width="2.28515625" style="15" customWidth="1"/>
    <col min="275" max="275" width="18.85546875" style="15" customWidth="1"/>
    <col min="276" max="276" width="4" style="15" customWidth="1"/>
    <col min="277" max="277" width="1.42578125" style="15" customWidth="1"/>
    <col min="278" max="278" width="4" style="15" customWidth="1"/>
    <col min="279" max="279" width="1.7109375" style="15" customWidth="1"/>
    <col min="280" max="280" width="4.140625" style="15" customWidth="1"/>
    <col min="281" max="281" width="0.85546875" style="15" customWidth="1"/>
    <col min="282" max="282" width="4.140625" style="15" customWidth="1"/>
    <col min="283" max="517" width="8.28515625" style="15"/>
    <col min="518" max="518" width="15" style="15" customWidth="1"/>
    <col min="519" max="519" width="16.7109375" style="15" customWidth="1"/>
    <col min="520" max="530" width="2.28515625" style="15" customWidth="1"/>
    <col min="531" max="531" width="18.85546875" style="15" customWidth="1"/>
    <col min="532" max="532" width="4" style="15" customWidth="1"/>
    <col min="533" max="533" width="1.42578125" style="15" customWidth="1"/>
    <col min="534" max="534" width="4" style="15" customWidth="1"/>
    <col min="535" max="535" width="1.7109375" style="15" customWidth="1"/>
    <col min="536" max="536" width="4.140625" style="15" customWidth="1"/>
    <col min="537" max="537" width="0.85546875" style="15" customWidth="1"/>
    <col min="538" max="538" width="4.140625" style="15" customWidth="1"/>
    <col min="539" max="773" width="8.28515625" style="15"/>
    <col min="774" max="774" width="15" style="15" customWidth="1"/>
    <col min="775" max="775" width="16.7109375" style="15" customWidth="1"/>
    <col min="776" max="786" width="2.28515625" style="15" customWidth="1"/>
    <col min="787" max="787" width="18.85546875" style="15" customWidth="1"/>
    <col min="788" max="788" width="4" style="15" customWidth="1"/>
    <col min="789" max="789" width="1.42578125" style="15" customWidth="1"/>
    <col min="790" max="790" width="4" style="15" customWidth="1"/>
    <col min="791" max="791" width="1.7109375" style="15" customWidth="1"/>
    <col min="792" max="792" width="4.140625" style="15" customWidth="1"/>
    <col min="793" max="793" width="0.85546875" style="15" customWidth="1"/>
    <col min="794" max="794" width="4.140625" style="15" customWidth="1"/>
    <col min="795" max="1029" width="8.28515625" style="15"/>
    <col min="1030" max="1030" width="15" style="15" customWidth="1"/>
    <col min="1031" max="1031" width="16.7109375" style="15" customWidth="1"/>
    <col min="1032" max="1042" width="2.28515625" style="15" customWidth="1"/>
    <col min="1043" max="1043" width="18.85546875" style="15" customWidth="1"/>
    <col min="1044" max="1044" width="4" style="15" customWidth="1"/>
    <col min="1045" max="1045" width="1.42578125" style="15" customWidth="1"/>
    <col min="1046" max="1046" width="4" style="15" customWidth="1"/>
    <col min="1047" max="1047" width="1.7109375" style="15" customWidth="1"/>
    <col min="1048" max="1048" width="4.140625" style="15" customWidth="1"/>
    <col min="1049" max="1049" width="0.85546875" style="15" customWidth="1"/>
    <col min="1050" max="1050" width="4.140625" style="15" customWidth="1"/>
    <col min="1051" max="1285" width="8.28515625" style="15"/>
    <col min="1286" max="1286" width="15" style="15" customWidth="1"/>
    <col min="1287" max="1287" width="16.7109375" style="15" customWidth="1"/>
    <col min="1288" max="1298" width="2.28515625" style="15" customWidth="1"/>
    <col min="1299" max="1299" width="18.85546875" style="15" customWidth="1"/>
    <col min="1300" max="1300" width="4" style="15" customWidth="1"/>
    <col min="1301" max="1301" width="1.42578125" style="15" customWidth="1"/>
    <col min="1302" max="1302" width="4" style="15" customWidth="1"/>
    <col min="1303" max="1303" width="1.7109375" style="15" customWidth="1"/>
    <col min="1304" max="1304" width="4.140625" style="15" customWidth="1"/>
    <col min="1305" max="1305" width="0.85546875" style="15" customWidth="1"/>
    <col min="1306" max="1306" width="4.140625" style="15" customWidth="1"/>
    <col min="1307" max="1541" width="8.28515625" style="15"/>
    <col min="1542" max="1542" width="15" style="15" customWidth="1"/>
    <col min="1543" max="1543" width="16.7109375" style="15" customWidth="1"/>
    <col min="1544" max="1554" width="2.28515625" style="15" customWidth="1"/>
    <col min="1555" max="1555" width="18.85546875" style="15" customWidth="1"/>
    <col min="1556" max="1556" width="4" style="15" customWidth="1"/>
    <col min="1557" max="1557" width="1.42578125" style="15" customWidth="1"/>
    <col min="1558" max="1558" width="4" style="15" customWidth="1"/>
    <col min="1559" max="1559" width="1.7109375" style="15" customWidth="1"/>
    <col min="1560" max="1560" width="4.140625" style="15" customWidth="1"/>
    <col min="1561" max="1561" width="0.85546875" style="15" customWidth="1"/>
    <col min="1562" max="1562" width="4.140625" style="15" customWidth="1"/>
    <col min="1563" max="1797" width="8.28515625" style="15"/>
    <col min="1798" max="1798" width="15" style="15" customWidth="1"/>
    <col min="1799" max="1799" width="16.7109375" style="15" customWidth="1"/>
    <col min="1800" max="1810" width="2.28515625" style="15" customWidth="1"/>
    <col min="1811" max="1811" width="18.85546875" style="15" customWidth="1"/>
    <col min="1812" max="1812" width="4" style="15" customWidth="1"/>
    <col min="1813" max="1813" width="1.42578125" style="15" customWidth="1"/>
    <col min="1814" max="1814" width="4" style="15" customWidth="1"/>
    <col min="1815" max="1815" width="1.7109375" style="15" customWidth="1"/>
    <col min="1816" max="1816" width="4.140625" style="15" customWidth="1"/>
    <col min="1817" max="1817" width="0.85546875" style="15" customWidth="1"/>
    <col min="1818" max="1818" width="4.140625" style="15" customWidth="1"/>
    <col min="1819" max="2053" width="8.28515625" style="15"/>
    <col min="2054" max="2054" width="15" style="15" customWidth="1"/>
    <col min="2055" max="2055" width="16.7109375" style="15" customWidth="1"/>
    <col min="2056" max="2066" width="2.28515625" style="15" customWidth="1"/>
    <col min="2067" max="2067" width="18.85546875" style="15" customWidth="1"/>
    <col min="2068" max="2068" width="4" style="15" customWidth="1"/>
    <col min="2069" max="2069" width="1.42578125" style="15" customWidth="1"/>
    <col min="2070" max="2070" width="4" style="15" customWidth="1"/>
    <col min="2071" max="2071" width="1.7109375" style="15" customWidth="1"/>
    <col min="2072" max="2072" width="4.140625" style="15" customWidth="1"/>
    <col min="2073" max="2073" width="0.85546875" style="15" customWidth="1"/>
    <col min="2074" max="2074" width="4.140625" style="15" customWidth="1"/>
    <col min="2075" max="2309" width="8.28515625" style="15"/>
    <col min="2310" max="2310" width="15" style="15" customWidth="1"/>
    <col min="2311" max="2311" width="16.7109375" style="15" customWidth="1"/>
    <col min="2312" max="2322" width="2.28515625" style="15" customWidth="1"/>
    <col min="2323" max="2323" width="18.85546875" style="15" customWidth="1"/>
    <col min="2324" max="2324" width="4" style="15" customWidth="1"/>
    <col min="2325" max="2325" width="1.42578125" style="15" customWidth="1"/>
    <col min="2326" max="2326" width="4" style="15" customWidth="1"/>
    <col min="2327" max="2327" width="1.7109375" style="15" customWidth="1"/>
    <col min="2328" max="2328" width="4.140625" style="15" customWidth="1"/>
    <col min="2329" max="2329" width="0.85546875" style="15" customWidth="1"/>
    <col min="2330" max="2330" width="4.140625" style="15" customWidth="1"/>
    <col min="2331" max="2565" width="8.28515625" style="15"/>
    <col min="2566" max="2566" width="15" style="15" customWidth="1"/>
    <col min="2567" max="2567" width="16.7109375" style="15" customWidth="1"/>
    <col min="2568" max="2578" width="2.28515625" style="15" customWidth="1"/>
    <col min="2579" max="2579" width="18.85546875" style="15" customWidth="1"/>
    <col min="2580" max="2580" width="4" style="15" customWidth="1"/>
    <col min="2581" max="2581" width="1.42578125" style="15" customWidth="1"/>
    <col min="2582" max="2582" width="4" style="15" customWidth="1"/>
    <col min="2583" max="2583" width="1.7109375" style="15" customWidth="1"/>
    <col min="2584" max="2584" width="4.140625" style="15" customWidth="1"/>
    <col min="2585" max="2585" width="0.85546875" style="15" customWidth="1"/>
    <col min="2586" max="2586" width="4.140625" style="15" customWidth="1"/>
    <col min="2587" max="2821" width="8.28515625" style="15"/>
    <col min="2822" max="2822" width="15" style="15" customWidth="1"/>
    <col min="2823" max="2823" width="16.7109375" style="15" customWidth="1"/>
    <col min="2824" max="2834" width="2.28515625" style="15" customWidth="1"/>
    <col min="2835" max="2835" width="18.85546875" style="15" customWidth="1"/>
    <col min="2836" max="2836" width="4" style="15" customWidth="1"/>
    <col min="2837" max="2837" width="1.42578125" style="15" customWidth="1"/>
    <col min="2838" max="2838" width="4" style="15" customWidth="1"/>
    <col min="2839" max="2839" width="1.7109375" style="15" customWidth="1"/>
    <col min="2840" max="2840" width="4.140625" style="15" customWidth="1"/>
    <col min="2841" max="2841" width="0.85546875" style="15" customWidth="1"/>
    <col min="2842" max="2842" width="4.140625" style="15" customWidth="1"/>
    <col min="2843" max="3077" width="8.28515625" style="15"/>
    <col min="3078" max="3078" width="15" style="15" customWidth="1"/>
    <col min="3079" max="3079" width="16.7109375" style="15" customWidth="1"/>
    <col min="3080" max="3090" width="2.28515625" style="15" customWidth="1"/>
    <col min="3091" max="3091" width="18.85546875" style="15" customWidth="1"/>
    <col min="3092" max="3092" width="4" style="15" customWidth="1"/>
    <col min="3093" max="3093" width="1.42578125" style="15" customWidth="1"/>
    <col min="3094" max="3094" width="4" style="15" customWidth="1"/>
    <col min="3095" max="3095" width="1.7109375" style="15" customWidth="1"/>
    <col min="3096" max="3096" width="4.140625" style="15" customWidth="1"/>
    <col min="3097" max="3097" width="0.85546875" style="15" customWidth="1"/>
    <col min="3098" max="3098" width="4.140625" style="15" customWidth="1"/>
    <col min="3099" max="3333" width="8.28515625" style="15"/>
    <col min="3334" max="3334" width="15" style="15" customWidth="1"/>
    <col min="3335" max="3335" width="16.7109375" style="15" customWidth="1"/>
    <col min="3336" max="3346" width="2.28515625" style="15" customWidth="1"/>
    <col min="3347" max="3347" width="18.85546875" style="15" customWidth="1"/>
    <col min="3348" max="3348" width="4" style="15" customWidth="1"/>
    <col min="3349" max="3349" width="1.42578125" style="15" customWidth="1"/>
    <col min="3350" max="3350" width="4" style="15" customWidth="1"/>
    <col min="3351" max="3351" width="1.7109375" style="15" customWidth="1"/>
    <col min="3352" max="3352" width="4.140625" style="15" customWidth="1"/>
    <col min="3353" max="3353" width="0.85546875" style="15" customWidth="1"/>
    <col min="3354" max="3354" width="4.140625" style="15" customWidth="1"/>
    <col min="3355" max="3589" width="8.28515625" style="15"/>
    <col min="3590" max="3590" width="15" style="15" customWidth="1"/>
    <col min="3591" max="3591" width="16.7109375" style="15" customWidth="1"/>
    <col min="3592" max="3602" width="2.28515625" style="15" customWidth="1"/>
    <col min="3603" max="3603" width="18.85546875" style="15" customWidth="1"/>
    <col min="3604" max="3604" width="4" style="15" customWidth="1"/>
    <col min="3605" max="3605" width="1.42578125" style="15" customWidth="1"/>
    <col min="3606" max="3606" width="4" style="15" customWidth="1"/>
    <col min="3607" max="3607" width="1.7109375" style="15" customWidth="1"/>
    <col min="3608" max="3608" width="4.140625" style="15" customWidth="1"/>
    <col min="3609" max="3609" width="0.85546875" style="15" customWidth="1"/>
    <col min="3610" max="3610" width="4.140625" style="15" customWidth="1"/>
    <col min="3611" max="3845" width="8.28515625" style="15"/>
    <col min="3846" max="3846" width="15" style="15" customWidth="1"/>
    <col min="3847" max="3847" width="16.7109375" style="15" customWidth="1"/>
    <col min="3848" max="3858" width="2.28515625" style="15" customWidth="1"/>
    <col min="3859" max="3859" width="18.85546875" style="15" customWidth="1"/>
    <col min="3860" max="3860" width="4" style="15" customWidth="1"/>
    <col min="3861" max="3861" width="1.42578125" style="15" customWidth="1"/>
    <col min="3862" max="3862" width="4" style="15" customWidth="1"/>
    <col min="3863" max="3863" width="1.7109375" style="15" customWidth="1"/>
    <col min="3864" max="3864" width="4.140625" style="15" customWidth="1"/>
    <col min="3865" max="3865" width="0.85546875" style="15" customWidth="1"/>
    <col min="3866" max="3866" width="4.140625" style="15" customWidth="1"/>
    <col min="3867" max="4101" width="8.28515625" style="15"/>
    <col min="4102" max="4102" width="15" style="15" customWidth="1"/>
    <col min="4103" max="4103" width="16.7109375" style="15" customWidth="1"/>
    <col min="4104" max="4114" width="2.28515625" style="15" customWidth="1"/>
    <col min="4115" max="4115" width="18.85546875" style="15" customWidth="1"/>
    <col min="4116" max="4116" width="4" style="15" customWidth="1"/>
    <col min="4117" max="4117" width="1.42578125" style="15" customWidth="1"/>
    <col min="4118" max="4118" width="4" style="15" customWidth="1"/>
    <col min="4119" max="4119" width="1.7109375" style="15" customWidth="1"/>
    <col min="4120" max="4120" width="4.140625" style="15" customWidth="1"/>
    <col min="4121" max="4121" width="0.85546875" style="15" customWidth="1"/>
    <col min="4122" max="4122" width="4.140625" style="15" customWidth="1"/>
    <col min="4123" max="4357" width="8.28515625" style="15"/>
    <col min="4358" max="4358" width="15" style="15" customWidth="1"/>
    <col min="4359" max="4359" width="16.7109375" style="15" customWidth="1"/>
    <col min="4360" max="4370" width="2.28515625" style="15" customWidth="1"/>
    <col min="4371" max="4371" width="18.85546875" style="15" customWidth="1"/>
    <col min="4372" max="4372" width="4" style="15" customWidth="1"/>
    <col min="4373" max="4373" width="1.42578125" style="15" customWidth="1"/>
    <col min="4374" max="4374" width="4" style="15" customWidth="1"/>
    <col min="4375" max="4375" width="1.7109375" style="15" customWidth="1"/>
    <col min="4376" max="4376" width="4.140625" style="15" customWidth="1"/>
    <col min="4377" max="4377" width="0.85546875" style="15" customWidth="1"/>
    <col min="4378" max="4378" width="4.140625" style="15" customWidth="1"/>
    <col min="4379" max="4613" width="8.28515625" style="15"/>
    <col min="4614" max="4614" width="15" style="15" customWidth="1"/>
    <col min="4615" max="4615" width="16.7109375" style="15" customWidth="1"/>
    <col min="4616" max="4626" width="2.28515625" style="15" customWidth="1"/>
    <col min="4627" max="4627" width="18.85546875" style="15" customWidth="1"/>
    <col min="4628" max="4628" width="4" style="15" customWidth="1"/>
    <col min="4629" max="4629" width="1.42578125" style="15" customWidth="1"/>
    <col min="4630" max="4630" width="4" style="15" customWidth="1"/>
    <col min="4631" max="4631" width="1.7109375" style="15" customWidth="1"/>
    <col min="4632" max="4632" width="4.140625" style="15" customWidth="1"/>
    <col min="4633" max="4633" width="0.85546875" style="15" customWidth="1"/>
    <col min="4634" max="4634" width="4.140625" style="15" customWidth="1"/>
    <col min="4635" max="4869" width="8.28515625" style="15"/>
    <col min="4870" max="4870" width="15" style="15" customWidth="1"/>
    <col min="4871" max="4871" width="16.7109375" style="15" customWidth="1"/>
    <col min="4872" max="4882" width="2.28515625" style="15" customWidth="1"/>
    <col min="4883" max="4883" width="18.85546875" style="15" customWidth="1"/>
    <col min="4884" max="4884" width="4" style="15" customWidth="1"/>
    <col min="4885" max="4885" width="1.42578125" style="15" customWidth="1"/>
    <col min="4886" max="4886" width="4" style="15" customWidth="1"/>
    <col min="4887" max="4887" width="1.7109375" style="15" customWidth="1"/>
    <col min="4888" max="4888" width="4.140625" style="15" customWidth="1"/>
    <col min="4889" max="4889" width="0.85546875" style="15" customWidth="1"/>
    <col min="4890" max="4890" width="4.140625" style="15" customWidth="1"/>
    <col min="4891" max="5125" width="8.28515625" style="15"/>
    <col min="5126" max="5126" width="15" style="15" customWidth="1"/>
    <col min="5127" max="5127" width="16.7109375" style="15" customWidth="1"/>
    <col min="5128" max="5138" width="2.28515625" style="15" customWidth="1"/>
    <col min="5139" max="5139" width="18.85546875" style="15" customWidth="1"/>
    <col min="5140" max="5140" width="4" style="15" customWidth="1"/>
    <col min="5141" max="5141" width="1.42578125" style="15" customWidth="1"/>
    <col min="5142" max="5142" width="4" style="15" customWidth="1"/>
    <col min="5143" max="5143" width="1.7109375" style="15" customWidth="1"/>
    <col min="5144" max="5144" width="4.140625" style="15" customWidth="1"/>
    <col min="5145" max="5145" width="0.85546875" style="15" customWidth="1"/>
    <col min="5146" max="5146" width="4.140625" style="15" customWidth="1"/>
    <col min="5147" max="5381" width="8.28515625" style="15"/>
    <col min="5382" max="5382" width="15" style="15" customWidth="1"/>
    <col min="5383" max="5383" width="16.7109375" style="15" customWidth="1"/>
    <col min="5384" max="5394" width="2.28515625" style="15" customWidth="1"/>
    <col min="5395" max="5395" width="18.85546875" style="15" customWidth="1"/>
    <col min="5396" max="5396" width="4" style="15" customWidth="1"/>
    <col min="5397" max="5397" width="1.42578125" style="15" customWidth="1"/>
    <col min="5398" max="5398" width="4" style="15" customWidth="1"/>
    <col min="5399" max="5399" width="1.7109375" style="15" customWidth="1"/>
    <col min="5400" max="5400" width="4.140625" style="15" customWidth="1"/>
    <col min="5401" max="5401" width="0.85546875" style="15" customWidth="1"/>
    <col min="5402" max="5402" width="4.140625" style="15" customWidth="1"/>
    <col min="5403" max="5637" width="8.28515625" style="15"/>
    <col min="5638" max="5638" width="15" style="15" customWidth="1"/>
    <col min="5639" max="5639" width="16.7109375" style="15" customWidth="1"/>
    <col min="5640" max="5650" width="2.28515625" style="15" customWidth="1"/>
    <col min="5651" max="5651" width="18.85546875" style="15" customWidth="1"/>
    <col min="5652" max="5652" width="4" style="15" customWidth="1"/>
    <col min="5653" max="5653" width="1.42578125" style="15" customWidth="1"/>
    <col min="5654" max="5654" width="4" style="15" customWidth="1"/>
    <col min="5655" max="5655" width="1.7109375" style="15" customWidth="1"/>
    <col min="5656" max="5656" width="4.140625" style="15" customWidth="1"/>
    <col min="5657" max="5657" width="0.85546875" style="15" customWidth="1"/>
    <col min="5658" max="5658" width="4.140625" style="15" customWidth="1"/>
    <col min="5659" max="5893" width="8.28515625" style="15"/>
    <col min="5894" max="5894" width="15" style="15" customWidth="1"/>
    <col min="5895" max="5895" width="16.7109375" style="15" customWidth="1"/>
    <col min="5896" max="5906" width="2.28515625" style="15" customWidth="1"/>
    <col min="5907" max="5907" width="18.85546875" style="15" customWidth="1"/>
    <col min="5908" max="5908" width="4" style="15" customWidth="1"/>
    <col min="5909" max="5909" width="1.42578125" style="15" customWidth="1"/>
    <col min="5910" max="5910" width="4" style="15" customWidth="1"/>
    <col min="5911" max="5911" width="1.7109375" style="15" customWidth="1"/>
    <col min="5912" max="5912" width="4.140625" style="15" customWidth="1"/>
    <col min="5913" max="5913" width="0.85546875" style="15" customWidth="1"/>
    <col min="5914" max="5914" width="4.140625" style="15" customWidth="1"/>
    <col min="5915" max="6149" width="8.28515625" style="15"/>
    <col min="6150" max="6150" width="15" style="15" customWidth="1"/>
    <col min="6151" max="6151" width="16.7109375" style="15" customWidth="1"/>
    <col min="6152" max="6162" width="2.28515625" style="15" customWidth="1"/>
    <col min="6163" max="6163" width="18.85546875" style="15" customWidth="1"/>
    <col min="6164" max="6164" width="4" style="15" customWidth="1"/>
    <col min="6165" max="6165" width="1.42578125" style="15" customWidth="1"/>
    <col min="6166" max="6166" width="4" style="15" customWidth="1"/>
    <col min="6167" max="6167" width="1.7109375" style="15" customWidth="1"/>
    <col min="6168" max="6168" width="4.140625" style="15" customWidth="1"/>
    <col min="6169" max="6169" width="0.85546875" style="15" customWidth="1"/>
    <col min="6170" max="6170" width="4.140625" style="15" customWidth="1"/>
    <col min="6171" max="6405" width="8.28515625" style="15"/>
    <col min="6406" max="6406" width="15" style="15" customWidth="1"/>
    <col min="6407" max="6407" width="16.7109375" style="15" customWidth="1"/>
    <col min="6408" max="6418" width="2.28515625" style="15" customWidth="1"/>
    <col min="6419" max="6419" width="18.85546875" style="15" customWidth="1"/>
    <col min="6420" max="6420" width="4" style="15" customWidth="1"/>
    <col min="6421" max="6421" width="1.42578125" style="15" customWidth="1"/>
    <col min="6422" max="6422" width="4" style="15" customWidth="1"/>
    <col min="6423" max="6423" width="1.7109375" style="15" customWidth="1"/>
    <col min="6424" max="6424" width="4.140625" style="15" customWidth="1"/>
    <col min="6425" max="6425" width="0.85546875" style="15" customWidth="1"/>
    <col min="6426" max="6426" width="4.140625" style="15" customWidth="1"/>
    <col min="6427" max="6661" width="8.28515625" style="15"/>
    <col min="6662" max="6662" width="15" style="15" customWidth="1"/>
    <col min="6663" max="6663" width="16.7109375" style="15" customWidth="1"/>
    <col min="6664" max="6674" width="2.28515625" style="15" customWidth="1"/>
    <col min="6675" max="6675" width="18.85546875" style="15" customWidth="1"/>
    <col min="6676" max="6676" width="4" style="15" customWidth="1"/>
    <col min="6677" max="6677" width="1.42578125" style="15" customWidth="1"/>
    <col min="6678" max="6678" width="4" style="15" customWidth="1"/>
    <col min="6679" max="6679" width="1.7109375" style="15" customWidth="1"/>
    <col min="6680" max="6680" width="4.140625" style="15" customWidth="1"/>
    <col min="6681" max="6681" width="0.85546875" style="15" customWidth="1"/>
    <col min="6682" max="6682" width="4.140625" style="15" customWidth="1"/>
    <col min="6683" max="6917" width="8.28515625" style="15"/>
    <col min="6918" max="6918" width="15" style="15" customWidth="1"/>
    <col min="6919" max="6919" width="16.7109375" style="15" customWidth="1"/>
    <col min="6920" max="6930" width="2.28515625" style="15" customWidth="1"/>
    <col min="6931" max="6931" width="18.85546875" style="15" customWidth="1"/>
    <col min="6932" max="6932" width="4" style="15" customWidth="1"/>
    <col min="6933" max="6933" width="1.42578125" style="15" customWidth="1"/>
    <col min="6934" max="6934" width="4" style="15" customWidth="1"/>
    <col min="6935" max="6935" width="1.7109375" style="15" customWidth="1"/>
    <col min="6936" max="6936" width="4.140625" style="15" customWidth="1"/>
    <col min="6937" max="6937" width="0.85546875" style="15" customWidth="1"/>
    <col min="6938" max="6938" width="4.140625" style="15" customWidth="1"/>
    <col min="6939" max="7173" width="8.28515625" style="15"/>
    <col min="7174" max="7174" width="15" style="15" customWidth="1"/>
    <col min="7175" max="7175" width="16.7109375" style="15" customWidth="1"/>
    <col min="7176" max="7186" width="2.28515625" style="15" customWidth="1"/>
    <col min="7187" max="7187" width="18.85546875" style="15" customWidth="1"/>
    <col min="7188" max="7188" width="4" style="15" customWidth="1"/>
    <col min="7189" max="7189" width="1.42578125" style="15" customWidth="1"/>
    <col min="7190" max="7190" width="4" style="15" customWidth="1"/>
    <col min="7191" max="7191" width="1.7109375" style="15" customWidth="1"/>
    <col min="7192" max="7192" width="4.140625" style="15" customWidth="1"/>
    <col min="7193" max="7193" width="0.85546875" style="15" customWidth="1"/>
    <col min="7194" max="7194" width="4.140625" style="15" customWidth="1"/>
    <col min="7195" max="7429" width="8.28515625" style="15"/>
    <col min="7430" max="7430" width="15" style="15" customWidth="1"/>
    <col min="7431" max="7431" width="16.7109375" style="15" customWidth="1"/>
    <col min="7432" max="7442" width="2.28515625" style="15" customWidth="1"/>
    <col min="7443" max="7443" width="18.85546875" style="15" customWidth="1"/>
    <col min="7444" max="7444" width="4" style="15" customWidth="1"/>
    <col min="7445" max="7445" width="1.42578125" style="15" customWidth="1"/>
    <col min="7446" max="7446" width="4" style="15" customWidth="1"/>
    <col min="7447" max="7447" width="1.7109375" style="15" customWidth="1"/>
    <col min="7448" max="7448" width="4.140625" style="15" customWidth="1"/>
    <col min="7449" max="7449" width="0.85546875" style="15" customWidth="1"/>
    <col min="7450" max="7450" width="4.140625" style="15" customWidth="1"/>
    <col min="7451" max="7685" width="8.28515625" style="15"/>
    <col min="7686" max="7686" width="15" style="15" customWidth="1"/>
    <col min="7687" max="7687" width="16.7109375" style="15" customWidth="1"/>
    <col min="7688" max="7698" width="2.28515625" style="15" customWidth="1"/>
    <col min="7699" max="7699" width="18.85546875" style="15" customWidth="1"/>
    <col min="7700" max="7700" width="4" style="15" customWidth="1"/>
    <col min="7701" max="7701" width="1.42578125" style="15" customWidth="1"/>
    <col min="7702" max="7702" width="4" style="15" customWidth="1"/>
    <col min="7703" max="7703" width="1.7109375" style="15" customWidth="1"/>
    <col min="7704" max="7704" width="4.140625" style="15" customWidth="1"/>
    <col min="7705" max="7705" width="0.85546875" style="15" customWidth="1"/>
    <col min="7706" max="7706" width="4.140625" style="15" customWidth="1"/>
    <col min="7707" max="7941" width="8.28515625" style="15"/>
    <col min="7942" max="7942" width="15" style="15" customWidth="1"/>
    <col min="7943" max="7943" width="16.7109375" style="15" customWidth="1"/>
    <col min="7944" max="7954" width="2.28515625" style="15" customWidth="1"/>
    <col min="7955" max="7955" width="18.85546875" style="15" customWidth="1"/>
    <col min="7956" max="7956" width="4" style="15" customWidth="1"/>
    <col min="7957" max="7957" width="1.42578125" style="15" customWidth="1"/>
    <col min="7958" max="7958" width="4" style="15" customWidth="1"/>
    <col min="7959" max="7959" width="1.7109375" style="15" customWidth="1"/>
    <col min="7960" max="7960" width="4.140625" style="15" customWidth="1"/>
    <col min="7961" max="7961" width="0.85546875" style="15" customWidth="1"/>
    <col min="7962" max="7962" width="4.140625" style="15" customWidth="1"/>
    <col min="7963" max="8197" width="8.28515625" style="15"/>
    <col min="8198" max="8198" width="15" style="15" customWidth="1"/>
    <col min="8199" max="8199" width="16.7109375" style="15" customWidth="1"/>
    <col min="8200" max="8210" width="2.28515625" style="15" customWidth="1"/>
    <col min="8211" max="8211" width="18.85546875" style="15" customWidth="1"/>
    <col min="8212" max="8212" width="4" style="15" customWidth="1"/>
    <col min="8213" max="8213" width="1.42578125" style="15" customWidth="1"/>
    <col min="8214" max="8214" width="4" style="15" customWidth="1"/>
    <col min="8215" max="8215" width="1.7109375" style="15" customWidth="1"/>
    <col min="8216" max="8216" width="4.140625" style="15" customWidth="1"/>
    <col min="8217" max="8217" width="0.85546875" style="15" customWidth="1"/>
    <col min="8218" max="8218" width="4.140625" style="15" customWidth="1"/>
    <col min="8219" max="8453" width="8.28515625" style="15"/>
    <col min="8454" max="8454" width="15" style="15" customWidth="1"/>
    <col min="8455" max="8455" width="16.7109375" style="15" customWidth="1"/>
    <col min="8456" max="8466" width="2.28515625" style="15" customWidth="1"/>
    <col min="8467" max="8467" width="18.85546875" style="15" customWidth="1"/>
    <col min="8468" max="8468" width="4" style="15" customWidth="1"/>
    <col min="8469" max="8469" width="1.42578125" style="15" customWidth="1"/>
    <col min="8470" max="8470" width="4" style="15" customWidth="1"/>
    <col min="8471" max="8471" width="1.7109375" style="15" customWidth="1"/>
    <col min="8472" max="8472" width="4.140625" style="15" customWidth="1"/>
    <col min="8473" max="8473" width="0.85546875" style="15" customWidth="1"/>
    <col min="8474" max="8474" width="4.140625" style="15" customWidth="1"/>
    <col min="8475" max="8709" width="8.28515625" style="15"/>
    <col min="8710" max="8710" width="15" style="15" customWidth="1"/>
    <col min="8711" max="8711" width="16.7109375" style="15" customWidth="1"/>
    <col min="8712" max="8722" width="2.28515625" style="15" customWidth="1"/>
    <col min="8723" max="8723" width="18.85546875" style="15" customWidth="1"/>
    <col min="8724" max="8724" width="4" style="15" customWidth="1"/>
    <col min="8725" max="8725" width="1.42578125" style="15" customWidth="1"/>
    <col min="8726" max="8726" width="4" style="15" customWidth="1"/>
    <col min="8727" max="8727" width="1.7109375" style="15" customWidth="1"/>
    <col min="8728" max="8728" width="4.140625" style="15" customWidth="1"/>
    <col min="8729" max="8729" width="0.85546875" style="15" customWidth="1"/>
    <col min="8730" max="8730" width="4.140625" style="15" customWidth="1"/>
    <col min="8731" max="8965" width="8.28515625" style="15"/>
    <col min="8966" max="8966" width="15" style="15" customWidth="1"/>
    <col min="8967" max="8967" width="16.7109375" style="15" customWidth="1"/>
    <col min="8968" max="8978" width="2.28515625" style="15" customWidth="1"/>
    <col min="8979" max="8979" width="18.85546875" style="15" customWidth="1"/>
    <col min="8980" max="8980" width="4" style="15" customWidth="1"/>
    <col min="8981" max="8981" width="1.42578125" style="15" customWidth="1"/>
    <col min="8982" max="8982" width="4" style="15" customWidth="1"/>
    <col min="8983" max="8983" width="1.7109375" style="15" customWidth="1"/>
    <col min="8984" max="8984" width="4.140625" style="15" customWidth="1"/>
    <col min="8985" max="8985" width="0.85546875" style="15" customWidth="1"/>
    <col min="8986" max="8986" width="4.140625" style="15" customWidth="1"/>
    <col min="8987" max="9221" width="8.28515625" style="15"/>
    <col min="9222" max="9222" width="15" style="15" customWidth="1"/>
    <col min="9223" max="9223" width="16.7109375" style="15" customWidth="1"/>
    <col min="9224" max="9234" width="2.28515625" style="15" customWidth="1"/>
    <col min="9235" max="9235" width="18.85546875" style="15" customWidth="1"/>
    <col min="9236" max="9236" width="4" style="15" customWidth="1"/>
    <col min="9237" max="9237" width="1.42578125" style="15" customWidth="1"/>
    <col min="9238" max="9238" width="4" style="15" customWidth="1"/>
    <col min="9239" max="9239" width="1.7109375" style="15" customWidth="1"/>
    <col min="9240" max="9240" width="4.140625" style="15" customWidth="1"/>
    <col min="9241" max="9241" width="0.85546875" style="15" customWidth="1"/>
    <col min="9242" max="9242" width="4.140625" style="15" customWidth="1"/>
    <col min="9243" max="9477" width="8.28515625" style="15"/>
    <col min="9478" max="9478" width="15" style="15" customWidth="1"/>
    <col min="9479" max="9479" width="16.7109375" style="15" customWidth="1"/>
    <col min="9480" max="9490" width="2.28515625" style="15" customWidth="1"/>
    <col min="9491" max="9491" width="18.85546875" style="15" customWidth="1"/>
    <col min="9492" max="9492" width="4" style="15" customWidth="1"/>
    <col min="9493" max="9493" width="1.42578125" style="15" customWidth="1"/>
    <col min="9494" max="9494" width="4" style="15" customWidth="1"/>
    <col min="9495" max="9495" width="1.7109375" style="15" customWidth="1"/>
    <col min="9496" max="9496" width="4.140625" style="15" customWidth="1"/>
    <col min="9497" max="9497" width="0.85546875" style="15" customWidth="1"/>
    <col min="9498" max="9498" width="4.140625" style="15" customWidth="1"/>
    <col min="9499" max="9733" width="8.28515625" style="15"/>
    <col min="9734" max="9734" width="15" style="15" customWidth="1"/>
    <col min="9735" max="9735" width="16.7109375" style="15" customWidth="1"/>
    <col min="9736" max="9746" width="2.28515625" style="15" customWidth="1"/>
    <col min="9747" max="9747" width="18.85546875" style="15" customWidth="1"/>
    <col min="9748" max="9748" width="4" style="15" customWidth="1"/>
    <col min="9749" max="9749" width="1.42578125" style="15" customWidth="1"/>
    <col min="9750" max="9750" width="4" style="15" customWidth="1"/>
    <col min="9751" max="9751" width="1.7109375" style="15" customWidth="1"/>
    <col min="9752" max="9752" width="4.140625" style="15" customWidth="1"/>
    <col min="9753" max="9753" width="0.85546875" style="15" customWidth="1"/>
    <col min="9754" max="9754" width="4.140625" style="15" customWidth="1"/>
    <col min="9755" max="9989" width="8.28515625" style="15"/>
    <col min="9990" max="9990" width="15" style="15" customWidth="1"/>
    <col min="9991" max="9991" width="16.7109375" style="15" customWidth="1"/>
    <col min="9992" max="10002" width="2.28515625" style="15" customWidth="1"/>
    <col min="10003" max="10003" width="18.85546875" style="15" customWidth="1"/>
    <col min="10004" max="10004" width="4" style="15" customWidth="1"/>
    <col min="10005" max="10005" width="1.42578125" style="15" customWidth="1"/>
    <col min="10006" max="10006" width="4" style="15" customWidth="1"/>
    <col min="10007" max="10007" width="1.7109375" style="15" customWidth="1"/>
    <col min="10008" max="10008" width="4.140625" style="15" customWidth="1"/>
    <col min="10009" max="10009" width="0.85546875" style="15" customWidth="1"/>
    <col min="10010" max="10010" width="4.140625" style="15" customWidth="1"/>
    <col min="10011" max="10245" width="8.28515625" style="15"/>
    <col min="10246" max="10246" width="15" style="15" customWidth="1"/>
    <col min="10247" max="10247" width="16.7109375" style="15" customWidth="1"/>
    <col min="10248" max="10258" width="2.28515625" style="15" customWidth="1"/>
    <col min="10259" max="10259" width="18.85546875" style="15" customWidth="1"/>
    <col min="10260" max="10260" width="4" style="15" customWidth="1"/>
    <col min="10261" max="10261" width="1.42578125" style="15" customWidth="1"/>
    <col min="10262" max="10262" width="4" style="15" customWidth="1"/>
    <col min="10263" max="10263" width="1.7109375" style="15" customWidth="1"/>
    <col min="10264" max="10264" width="4.140625" style="15" customWidth="1"/>
    <col min="10265" max="10265" width="0.85546875" style="15" customWidth="1"/>
    <col min="10266" max="10266" width="4.140625" style="15" customWidth="1"/>
    <col min="10267" max="10501" width="8.28515625" style="15"/>
    <col min="10502" max="10502" width="15" style="15" customWidth="1"/>
    <col min="10503" max="10503" width="16.7109375" style="15" customWidth="1"/>
    <col min="10504" max="10514" width="2.28515625" style="15" customWidth="1"/>
    <col min="10515" max="10515" width="18.85546875" style="15" customWidth="1"/>
    <col min="10516" max="10516" width="4" style="15" customWidth="1"/>
    <col min="10517" max="10517" width="1.42578125" style="15" customWidth="1"/>
    <col min="10518" max="10518" width="4" style="15" customWidth="1"/>
    <col min="10519" max="10519" width="1.7109375" style="15" customWidth="1"/>
    <col min="10520" max="10520" width="4.140625" style="15" customWidth="1"/>
    <col min="10521" max="10521" width="0.85546875" style="15" customWidth="1"/>
    <col min="10522" max="10522" width="4.140625" style="15" customWidth="1"/>
    <col min="10523" max="10757" width="8.28515625" style="15"/>
    <col min="10758" max="10758" width="15" style="15" customWidth="1"/>
    <col min="10759" max="10759" width="16.7109375" style="15" customWidth="1"/>
    <col min="10760" max="10770" width="2.28515625" style="15" customWidth="1"/>
    <col min="10771" max="10771" width="18.85546875" style="15" customWidth="1"/>
    <col min="10772" max="10772" width="4" style="15" customWidth="1"/>
    <col min="10773" max="10773" width="1.42578125" style="15" customWidth="1"/>
    <col min="10774" max="10774" width="4" style="15" customWidth="1"/>
    <col min="10775" max="10775" width="1.7109375" style="15" customWidth="1"/>
    <col min="10776" max="10776" width="4.140625" style="15" customWidth="1"/>
    <col min="10777" max="10777" width="0.85546875" style="15" customWidth="1"/>
    <col min="10778" max="10778" width="4.140625" style="15" customWidth="1"/>
    <col min="10779" max="11013" width="8.28515625" style="15"/>
    <col min="11014" max="11014" width="15" style="15" customWidth="1"/>
    <col min="11015" max="11015" width="16.7109375" style="15" customWidth="1"/>
    <col min="11016" max="11026" width="2.28515625" style="15" customWidth="1"/>
    <col min="11027" max="11027" width="18.85546875" style="15" customWidth="1"/>
    <col min="11028" max="11028" width="4" style="15" customWidth="1"/>
    <col min="11029" max="11029" width="1.42578125" style="15" customWidth="1"/>
    <col min="11030" max="11030" width="4" style="15" customWidth="1"/>
    <col min="11031" max="11031" width="1.7109375" style="15" customWidth="1"/>
    <col min="11032" max="11032" width="4.140625" style="15" customWidth="1"/>
    <col min="11033" max="11033" width="0.85546875" style="15" customWidth="1"/>
    <col min="11034" max="11034" width="4.140625" style="15" customWidth="1"/>
    <col min="11035" max="11269" width="8.28515625" style="15"/>
    <col min="11270" max="11270" width="15" style="15" customWidth="1"/>
    <col min="11271" max="11271" width="16.7109375" style="15" customWidth="1"/>
    <col min="11272" max="11282" width="2.28515625" style="15" customWidth="1"/>
    <col min="11283" max="11283" width="18.85546875" style="15" customWidth="1"/>
    <col min="11284" max="11284" width="4" style="15" customWidth="1"/>
    <col min="11285" max="11285" width="1.42578125" style="15" customWidth="1"/>
    <col min="11286" max="11286" width="4" style="15" customWidth="1"/>
    <col min="11287" max="11287" width="1.7109375" style="15" customWidth="1"/>
    <col min="11288" max="11288" width="4.140625" style="15" customWidth="1"/>
    <col min="11289" max="11289" width="0.85546875" style="15" customWidth="1"/>
    <col min="11290" max="11290" width="4.140625" style="15" customWidth="1"/>
    <col min="11291" max="11525" width="8.28515625" style="15"/>
    <col min="11526" max="11526" width="15" style="15" customWidth="1"/>
    <col min="11527" max="11527" width="16.7109375" style="15" customWidth="1"/>
    <col min="11528" max="11538" width="2.28515625" style="15" customWidth="1"/>
    <col min="11539" max="11539" width="18.85546875" style="15" customWidth="1"/>
    <col min="11540" max="11540" width="4" style="15" customWidth="1"/>
    <col min="11541" max="11541" width="1.42578125" style="15" customWidth="1"/>
    <col min="11542" max="11542" width="4" style="15" customWidth="1"/>
    <col min="11543" max="11543" width="1.7109375" style="15" customWidth="1"/>
    <col min="11544" max="11544" width="4.140625" style="15" customWidth="1"/>
    <col min="11545" max="11545" width="0.85546875" style="15" customWidth="1"/>
    <col min="11546" max="11546" width="4.140625" style="15" customWidth="1"/>
    <col min="11547" max="11781" width="8.28515625" style="15"/>
    <col min="11782" max="11782" width="15" style="15" customWidth="1"/>
    <col min="11783" max="11783" width="16.7109375" style="15" customWidth="1"/>
    <col min="11784" max="11794" width="2.28515625" style="15" customWidth="1"/>
    <col min="11795" max="11795" width="18.85546875" style="15" customWidth="1"/>
    <col min="11796" max="11796" width="4" style="15" customWidth="1"/>
    <col min="11797" max="11797" width="1.42578125" style="15" customWidth="1"/>
    <col min="11798" max="11798" width="4" style="15" customWidth="1"/>
    <col min="11799" max="11799" width="1.7109375" style="15" customWidth="1"/>
    <col min="11800" max="11800" width="4.140625" style="15" customWidth="1"/>
    <col min="11801" max="11801" width="0.85546875" style="15" customWidth="1"/>
    <col min="11802" max="11802" width="4.140625" style="15" customWidth="1"/>
    <col min="11803" max="12037" width="8.28515625" style="15"/>
    <col min="12038" max="12038" width="15" style="15" customWidth="1"/>
    <col min="12039" max="12039" width="16.7109375" style="15" customWidth="1"/>
    <col min="12040" max="12050" width="2.28515625" style="15" customWidth="1"/>
    <col min="12051" max="12051" width="18.85546875" style="15" customWidth="1"/>
    <col min="12052" max="12052" width="4" style="15" customWidth="1"/>
    <col min="12053" max="12053" width="1.42578125" style="15" customWidth="1"/>
    <col min="12054" max="12054" width="4" style="15" customWidth="1"/>
    <col min="12055" max="12055" width="1.7109375" style="15" customWidth="1"/>
    <col min="12056" max="12056" width="4.140625" style="15" customWidth="1"/>
    <col min="12057" max="12057" width="0.85546875" style="15" customWidth="1"/>
    <col min="12058" max="12058" width="4.140625" style="15" customWidth="1"/>
    <col min="12059" max="12293" width="8.28515625" style="15"/>
    <col min="12294" max="12294" width="15" style="15" customWidth="1"/>
    <col min="12295" max="12295" width="16.7109375" style="15" customWidth="1"/>
    <col min="12296" max="12306" width="2.28515625" style="15" customWidth="1"/>
    <col min="12307" max="12307" width="18.85546875" style="15" customWidth="1"/>
    <col min="12308" max="12308" width="4" style="15" customWidth="1"/>
    <col min="12309" max="12309" width="1.42578125" style="15" customWidth="1"/>
    <col min="12310" max="12310" width="4" style="15" customWidth="1"/>
    <col min="12311" max="12311" width="1.7109375" style="15" customWidth="1"/>
    <col min="12312" max="12312" width="4.140625" style="15" customWidth="1"/>
    <col min="12313" max="12313" width="0.85546875" style="15" customWidth="1"/>
    <col min="12314" max="12314" width="4.140625" style="15" customWidth="1"/>
    <col min="12315" max="12549" width="8.28515625" style="15"/>
    <col min="12550" max="12550" width="15" style="15" customWidth="1"/>
    <col min="12551" max="12551" width="16.7109375" style="15" customWidth="1"/>
    <col min="12552" max="12562" width="2.28515625" style="15" customWidth="1"/>
    <col min="12563" max="12563" width="18.85546875" style="15" customWidth="1"/>
    <col min="12564" max="12564" width="4" style="15" customWidth="1"/>
    <col min="12565" max="12565" width="1.42578125" style="15" customWidth="1"/>
    <col min="12566" max="12566" width="4" style="15" customWidth="1"/>
    <col min="12567" max="12567" width="1.7109375" style="15" customWidth="1"/>
    <col min="12568" max="12568" width="4.140625" style="15" customWidth="1"/>
    <col min="12569" max="12569" width="0.85546875" style="15" customWidth="1"/>
    <col min="12570" max="12570" width="4.140625" style="15" customWidth="1"/>
    <col min="12571" max="12805" width="8.28515625" style="15"/>
    <col min="12806" max="12806" width="15" style="15" customWidth="1"/>
    <col min="12807" max="12807" width="16.7109375" style="15" customWidth="1"/>
    <col min="12808" max="12818" width="2.28515625" style="15" customWidth="1"/>
    <col min="12819" max="12819" width="18.85546875" style="15" customWidth="1"/>
    <col min="12820" max="12820" width="4" style="15" customWidth="1"/>
    <col min="12821" max="12821" width="1.42578125" style="15" customWidth="1"/>
    <col min="12822" max="12822" width="4" style="15" customWidth="1"/>
    <col min="12823" max="12823" width="1.7109375" style="15" customWidth="1"/>
    <col min="12824" max="12824" width="4.140625" style="15" customWidth="1"/>
    <col min="12825" max="12825" width="0.85546875" style="15" customWidth="1"/>
    <col min="12826" max="12826" width="4.140625" style="15" customWidth="1"/>
    <col min="12827" max="13061" width="8.28515625" style="15"/>
    <col min="13062" max="13062" width="15" style="15" customWidth="1"/>
    <col min="13063" max="13063" width="16.7109375" style="15" customWidth="1"/>
    <col min="13064" max="13074" width="2.28515625" style="15" customWidth="1"/>
    <col min="13075" max="13075" width="18.85546875" style="15" customWidth="1"/>
    <col min="13076" max="13076" width="4" style="15" customWidth="1"/>
    <col min="13077" max="13077" width="1.42578125" style="15" customWidth="1"/>
    <col min="13078" max="13078" width="4" style="15" customWidth="1"/>
    <col min="13079" max="13079" width="1.7109375" style="15" customWidth="1"/>
    <col min="13080" max="13080" width="4.140625" style="15" customWidth="1"/>
    <col min="13081" max="13081" width="0.85546875" style="15" customWidth="1"/>
    <col min="13082" max="13082" width="4.140625" style="15" customWidth="1"/>
    <col min="13083" max="13317" width="8.28515625" style="15"/>
    <col min="13318" max="13318" width="15" style="15" customWidth="1"/>
    <col min="13319" max="13319" width="16.7109375" style="15" customWidth="1"/>
    <col min="13320" max="13330" width="2.28515625" style="15" customWidth="1"/>
    <col min="13331" max="13331" width="18.85546875" style="15" customWidth="1"/>
    <col min="13332" max="13332" width="4" style="15" customWidth="1"/>
    <col min="13333" max="13333" width="1.42578125" style="15" customWidth="1"/>
    <col min="13334" max="13334" width="4" style="15" customWidth="1"/>
    <col min="13335" max="13335" width="1.7109375" style="15" customWidth="1"/>
    <col min="13336" max="13336" width="4.140625" style="15" customWidth="1"/>
    <col min="13337" max="13337" width="0.85546875" style="15" customWidth="1"/>
    <col min="13338" max="13338" width="4.140625" style="15" customWidth="1"/>
    <col min="13339" max="13573" width="8.28515625" style="15"/>
    <col min="13574" max="13574" width="15" style="15" customWidth="1"/>
    <col min="13575" max="13575" width="16.7109375" style="15" customWidth="1"/>
    <col min="13576" max="13586" width="2.28515625" style="15" customWidth="1"/>
    <col min="13587" max="13587" width="18.85546875" style="15" customWidth="1"/>
    <col min="13588" max="13588" width="4" style="15" customWidth="1"/>
    <col min="13589" max="13589" width="1.42578125" style="15" customWidth="1"/>
    <col min="13590" max="13590" width="4" style="15" customWidth="1"/>
    <col min="13591" max="13591" width="1.7109375" style="15" customWidth="1"/>
    <col min="13592" max="13592" width="4.140625" style="15" customWidth="1"/>
    <col min="13593" max="13593" width="0.85546875" style="15" customWidth="1"/>
    <col min="13594" max="13594" width="4.140625" style="15" customWidth="1"/>
    <col min="13595" max="13829" width="8.28515625" style="15"/>
    <col min="13830" max="13830" width="15" style="15" customWidth="1"/>
    <col min="13831" max="13831" width="16.7109375" style="15" customWidth="1"/>
    <col min="13832" max="13842" width="2.28515625" style="15" customWidth="1"/>
    <col min="13843" max="13843" width="18.85546875" style="15" customWidth="1"/>
    <col min="13844" max="13844" width="4" style="15" customWidth="1"/>
    <col min="13845" max="13845" width="1.42578125" style="15" customWidth="1"/>
    <col min="13846" max="13846" width="4" style="15" customWidth="1"/>
    <col min="13847" max="13847" width="1.7109375" style="15" customWidth="1"/>
    <col min="13848" max="13848" width="4.140625" style="15" customWidth="1"/>
    <col min="13849" max="13849" width="0.85546875" style="15" customWidth="1"/>
    <col min="13850" max="13850" width="4.140625" style="15" customWidth="1"/>
    <col min="13851" max="14085" width="8.28515625" style="15"/>
    <col min="14086" max="14086" width="15" style="15" customWidth="1"/>
    <col min="14087" max="14087" width="16.7109375" style="15" customWidth="1"/>
    <col min="14088" max="14098" width="2.28515625" style="15" customWidth="1"/>
    <col min="14099" max="14099" width="18.85546875" style="15" customWidth="1"/>
    <col min="14100" max="14100" width="4" style="15" customWidth="1"/>
    <col min="14101" max="14101" width="1.42578125" style="15" customWidth="1"/>
    <col min="14102" max="14102" width="4" style="15" customWidth="1"/>
    <col min="14103" max="14103" width="1.7109375" style="15" customWidth="1"/>
    <col min="14104" max="14104" width="4.140625" style="15" customWidth="1"/>
    <col min="14105" max="14105" width="0.85546875" style="15" customWidth="1"/>
    <col min="14106" max="14106" width="4.140625" style="15" customWidth="1"/>
    <col min="14107" max="14341" width="8.28515625" style="15"/>
    <col min="14342" max="14342" width="15" style="15" customWidth="1"/>
    <col min="14343" max="14343" width="16.7109375" style="15" customWidth="1"/>
    <col min="14344" max="14354" width="2.28515625" style="15" customWidth="1"/>
    <col min="14355" max="14355" width="18.85546875" style="15" customWidth="1"/>
    <col min="14356" max="14356" width="4" style="15" customWidth="1"/>
    <col min="14357" max="14357" width="1.42578125" style="15" customWidth="1"/>
    <col min="14358" max="14358" width="4" style="15" customWidth="1"/>
    <col min="14359" max="14359" width="1.7109375" style="15" customWidth="1"/>
    <col min="14360" max="14360" width="4.140625" style="15" customWidth="1"/>
    <col min="14361" max="14361" width="0.85546875" style="15" customWidth="1"/>
    <col min="14362" max="14362" width="4.140625" style="15" customWidth="1"/>
    <col min="14363" max="14597" width="8.28515625" style="15"/>
    <col min="14598" max="14598" width="15" style="15" customWidth="1"/>
    <col min="14599" max="14599" width="16.7109375" style="15" customWidth="1"/>
    <col min="14600" max="14610" width="2.28515625" style="15" customWidth="1"/>
    <col min="14611" max="14611" width="18.85546875" style="15" customWidth="1"/>
    <col min="14612" max="14612" width="4" style="15" customWidth="1"/>
    <col min="14613" max="14613" width="1.42578125" style="15" customWidth="1"/>
    <col min="14614" max="14614" width="4" style="15" customWidth="1"/>
    <col min="14615" max="14615" width="1.7109375" style="15" customWidth="1"/>
    <col min="14616" max="14616" width="4.140625" style="15" customWidth="1"/>
    <col min="14617" max="14617" width="0.85546875" style="15" customWidth="1"/>
    <col min="14618" max="14618" width="4.140625" style="15" customWidth="1"/>
    <col min="14619" max="14853" width="8.28515625" style="15"/>
    <col min="14854" max="14854" width="15" style="15" customWidth="1"/>
    <col min="14855" max="14855" width="16.7109375" style="15" customWidth="1"/>
    <col min="14856" max="14866" width="2.28515625" style="15" customWidth="1"/>
    <col min="14867" max="14867" width="18.85546875" style="15" customWidth="1"/>
    <col min="14868" max="14868" width="4" style="15" customWidth="1"/>
    <col min="14869" max="14869" width="1.42578125" style="15" customWidth="1"/>
    <col min="14870" max="14870" width="4" style="15" customWidth="1"/>
    <col min="14871" max="14871" width="1.7109375" style="15" customWidth="1"/>
    <col min="14872" max="14872" width="4.140625" style="15" customWidth="1"/>
    <col min="14873" max="14873" width="0.85546875" style="15" customWidth="1"/>
    <col min="14874" max="14874" width="4.140625" style="15" customWidth="1"/>
    <col min="14875" max="15109" width="8.28515625" style="15"/>
    <col min="15110" max="15110" width="15" style="15" customWidth="1"/>
    <col min="15111" max="15111" width="16.7109375" style="15" customWidth="1"/>
    <col min="15112" max="15122" width="2.28515625" style="15" customWidth="1"/>
    <col min="15123" max="15123" width="18.85546875" style="15" customWidth="1"/>
    <col min="15124" max="15124" width="4" style="15" customWidth="1"/>
    <col min="15125" max="15125" width="1.42578125" style="15" customWidth="1"/>
    <col min="15126" max="15126" width="4" style="15" customWidth="1"/>
    <col min="15127" max="15127" width="1.7109375" style="15" customWidth="1"/>
    <col min="15128" max="15128" width="4.140625" style="15" customWidth="1"/>
    <col min="15129" max="15129" width="0.85546875" style="15" customWidth="1"/>
    <col min="15130" max="15130" width="4.140625" style="15" customWidth="1"/>
    <col min="15131" max="15365" width="8.28515625" style="15"/>
    <col min="15366" max="15366" width="15" style="15" customWidth="1"/>
    <col min="15367" max="15367" width="16.7109375" style="15" customWidth="1"/>
    <col min="15368" max="15378" width="2.28515625" style="15" customWidth="1"/>
    <col min="15379" max="15379" width="18.85546875" style="15" customWidth="1"/>
    <col min="15380" max="15380" width="4" style="15" customWidth="1"/>
    <col min="15381" max="15381" width="1.42578125" style="15" customWidth="1"/>
    <col min="15382" max="15382" width="4" style="15" customWidth="1"/>
    <col min="15383" max="15383" width="1.7109375" style="15" customWidth="1"/>
    <col min="15384" max="15384" width="4.140625" style="15" customWidth="1"/>
    <col min="15385" max="15385" width="0.85546875" style="15" customWidth="1"/>
    <col min="15386" max="15386" width="4.140625" style="15" customWidth="1"/>
    <col min="15387" max="15621" width="8.28515625" style="15"/>
    <col min="15622" max="15622" width="15" style="15" customWidth="1"/>
    <col min="15623" max="15623" width="16.7109375" style="15" customWidth="1"/>
    <col min="15624" max="15634" width="2.28515625" style="15" customWidth="1"/>
    <col min="15635" max="15635" width="18.85546875" style="15" customWidth="1"/>
    <col min="15636" max="15636" width="4" style="15" customWidth="1"/>
    <col min="15637" max="15637" width="1.42578125" style="15" customWidth="1"/>
    <col min="15638" max="15638" width="4" style="15" customWidth="1"/>
    <col min="15639" max="15639" width="1.7109375" style="15" customWidth="1"/>
    <col min="15640" max="15640" width="4.140625" style="15" customWidth="1"/>
    <col min="15641" max="15641" width="0.85546875" style="15" customWidth="1"/>
    <col min="15642" max="15642" width="4.140625" style="15" customWidth="1"/>
    <col min="15643" max="15877" width="8.28515625" style="15"/>
    <col min="15878" max="15878" width="15" style="15" customWidth="1"/>
    <col min="15879" max="15879" width="16.7109375" style="15" customWidth="1"/>
    <col min="15880" max="15890" width="2.28515625" style="15" customWidth="1"/>
    <col min="15891" max="15891" width="18.85546875" style="15" customWidth="1"/>
    <col min="15892" max="15892" width="4" style="15" customWidth="1"/>
    <col min="15893" max="15893" width="1.42578125" style="15" customWidth="1"/>
    <col min="15894" max="15894" width="4" style="15" customWidth="1"/>
    <col min="15895" max="15895" width="1.7109375" style="15" customWidth="1"/>
    <col min="15896" max="15896" width="4.140625" style="15" customWidth="1"/>
    <col min="15897" max="15897" width="0.85546875" style="15" customWidth="1"/>
    <col min="15898" max="15898" width="4.140625" style="15" customWidth="1"/>
    <col min="15899" max="16133" width="8.28515625" style="15"/>
    <col min="16134" max="16134" width="15" style="15" customWidth="1"/>
    <col min="16135" max="16135" width="16.7109375" style="15" customWidth="1"/>
    <col min="16136" max="16146" width="2.28515625" style="15" customWidth="1"/>
    <col min="16147" max="16147" width="18.85546875" style="15" customWidth="1"/>
    <col min="16148" max="16148" width="4" style="15" customWidth="1"/>
    <col min="16149" max="16149" width="1.42578125" style="15" customWidth="1"/>
    <col min="16150" max="16150" width="4" style="15" customWidth="1"/>
    <col min="16151" max="16151" width="1.7109375" style="15" customWidth="1"/>
    <col min="16152" max="16152" width="4.140625" style="15" customWidth="1"/>
    <col min="16153" max="16153" width="0.85546875" style="15" customWidth="1"/>
    <col min="16154" max="16154" width="4.140625" style="15" customWidth="1"/>
    <col min="16155" max="16384" width="8.28515625" style="15"/>
  </cols>
  <sheetData>
    <row r="1" spans="1:30" s="281" customFormat="1">
      <c r="A1" s="6" t="s">
        <v>82</v>
      </c>
      <c r="B1" s="6"/>
      <c r="C1" s="6"/>
      <c r="E1" s="10"/>
      <c r="Q1" s="331"/>
      <c r="R1" s="331"/>
      <c r="S1" s="331"/>
      <c r="T1" s="331"/>
      <c r="U1" s="331"/>
      <c r="V1" s="331"/>
      <c r="W1" s="331"/>
      <c r="Y1" s="331"/>
      <c r="Z1" s="331"/>
      <c r="AA1" s="331"/>
    </row>
    <row r="2" spans="1:30" s="281" customFormat="1">
      <c r="A2" s="6" t="s">
        <v>88</v>
      </c>
      <c r="B2" s="6"/>
      <c r="C2" s="6"/>
      <c r="D2" s="37" t="s">
        <v>211</v>
      </c>
      <c r="E2" s="10"/>
      <c r="Q2" s="331"/>
      <c r="R2" s="331"/>
      <c r="S2" s="331"/>
      <c r="T2" s="331"/>
      <c r="U2" s="331"/>
      <c r="V2" s="331"/>
      <c r="W2" s="331"/>
      <c r="Y2" s="331"/>
      <c r="Z2" s="331"/>
      <c r="AA2" s="331"/>
    </row>
    <row r="3" spans="1:30" s="281" customFormat="1">
      <c r="A3" s="6"/>
      <c r="B3" s="6"/>
      <c r="C3" s="6"/>
      <c r="D3" s="37" t="s">
        <v>166</v>
      </c>
      <c r="E3" s="10"/>
      <c r="Q3" s="331"/>
      <c r="R3" s="331"/>
      <c r="S3" s="331"/>
      <c r="T3" s="331"/>
      <c r="U3" s="331"/>
      <c r="V3" s="331"/>
      <c r="W3" s="331"/>
      <c r="Y3" s="331"/>
      <c r="Z3" s="331"/>
      <c r="AA3" s="331"/>
    </row>
    <row r="4" spans="1:30" s="281" customFormat="1">
      <c r="A4" s="6"/>
      <c r="B4" s="6"/>
      <c r="C4" s="6"/>
      <c r="D4" s="37" t="s">
        <v>167</v>
      </c>
      <c r="E4" s="10"/>
      <c r="Q4" s="331"/>
      <c r="R4" s="331"/>
      <c r="S4" s="331"/>
      <c r="T4" s="331"/>
      <c r="U4" s="331"/>
      <c r="V4" s="331"/>
      <c r="W4" s="331"/>
      <c r="Y4" s="331"/>
      <c r="Z4" s="331"/>
      <c r="AA4" s="331"/>
    </row>
    <row r="5" spans="1:30" s="281" customFormat="1">
      <c r="A5" s="6"/>
      <c r="B5" s="6"/>
      <c r="C5" s="6"/>
      <c r="D5" s="37" t="s">
        <v>589</v>
      </c>
      <c r="E5" s="10"/>
      <c r="Q5" s="331"/>
      <c r="R5" s="331"/>
      <c r="S5" s="331"/>
      <c r="T5" s="418"/>
      <c r="U5" s="418"/>
      <c r="V5" s="418"/>
      <c r="W5" s="418"/>
      <c r="Y5" s="418"/>
      <c r="Z5" s="418"/>
      <c r="AA5" s="418"/>
    </row>
    <row r="6" spans="1:30" s="281" customFormat="1">
      <c r="A6" s="6"/>
      <c r="B6" s="6"/>
      <c r="C6" s="6"/>
      <c r="D6" s="37" t="s">
        <v>152</v>
      </c>
      <c r="E6" s="10"/>
      <c r="Q6" s="331"/>
      <c r="R6" s="331"/>
      <c r="S6" s="331"/>
      <c r="T6" s="418"/>
      <c r="U6" s="418"/>
      <c r="V6" s="418"/>
      <c r="W6" s="418"/>
      <c r="Y6" s="418"/>
      <c r="Z6" s="418"/>
      <c r="AA6" s="418"/>
    </row>
    <row r="7" spans="1:30" s="281" customFormat="1">
      <c r="A7" s="6"/>
      <c r="B7" s="6"/>
      <c r="C7" s="6"/>
      <c r="D7" s="15"/>
      <c r="E7" s="10"/>
      <c r="Q7" s="331"/>
      <c r="R7" s="331"/>
      <c r="S7" s="331"/>
      <c r="T7" s="418"/>
      <c r="U7" s="418"/>
      <c r="V7" s="418"/>
      <c r="W7" s="418"/>
      <c r="Y7" s="418"/>
      <c r="Z7" s="418"/>
      <c r="AA7" s="418"/>
    </row>
    <row r="8" spans="1:30" s="281" customFormat="1">
      <c r="A8" s="6"/>
      <c r="B8" s="6"/>
      <c r="C8" s="6"/>
      <c r="D8" s="15"/>
      <c r="E8" s="10"/>
      <c r="Q8" s="331"/>
      <c r="R8" s="331"/>
      <c r="S8" s="331"/>
      <c r="T8" s="418"/>
      <c r="U8" s="418"/>
      <c r="V8" s="418"/>
      <c r="W8" s="418"/>
      <c r="Y8" s="418"/>
      <c r="Z8" s="418"/>
      <c r="AA8" s="418"/>
    </row>
    <row r="9" spans="1:30" s="281" customFormat="1">
      <c r="A9" s="6" t="s">
        <v>3</v>
      </c>
      <c r="B9" s="6"/>
      <c r="C9" s="6"/>
      <c r="D9" s="172">
        <f>Spielplan!C30</f>
        <v>43128</v>
      </c>
      <c r="E9" s="10"/>
      <c r="Q9" s="331"/>
      <c r="R9" s="331"/>
      <c r="S9" s="331"/>
      <c r="T9" s="331"/>
      <c r="U9" s="331"/>
      <c r="V9" s="331"/>
      <c r="W9" s="331"/>
      <c r="Y9" s="331"/>
      <c r="Z9" s="331"/>
      <c r="AA9" s="331"/>
    </row>
    <row r="10" spans="1:30" s="281" customFormat="1">
      <c r="A10" s="6" t="s">
        <v>4</v>
      </c>
      <c r="B10" s="6"/>
      <c r="C10" s="6"/>
      <c r="D10" s="128"/>
      <c r="E10" s="10"/>
      <c r="Q10" s="331"/>
      <c r="R10" s="331"/>
      <c r="S10" s="331"/>
      <c r="T10" s="331"/>
      <c r="U10" s="331"/>
      <c r="V10" s="331"/>
      <c r="W10" s="331"/>
      <c r="Y10" s="331"/>
      <c r="Z10" s="331"/>
      <c r="AA10" s="331"/>
    </row>
    <row r="11" spans="1:30" s="281" customFormat="1">
      <c r="A11" s="6" t="s">
        <v>6</v>
      </c>
      <c r="B11" s="6"/>
      <c r="C11" s="6"/>
      <c r="D11" s="11"/>
      <c r="E11" s="93"/>
      <c r="Q11" s="331"/>
      <c r="R11" s="331"/>
      <c r="S11" s="331"/>
      <c r="T11" s="331"/>
      <c r="U11" s="331"/>
      <c r="V11" s="331"/>
      <c r="W11" s="331"/>
      <c r="Y11" s="331"/>
      <c r="Z11" s="331"/>
      <c r="AA11" s="331"/>
      <c r="AB11" s="25"/>
    </row>
    <row r="12" spans="1:30" s="281" customFormat="1">
      <c r="A12" s="6" t="s">
        <v>84</v>
      </c>
      <c r="B12" s="6"/>
      <c r="C12" s="6"/>
      <c r="D12" s="255">
        <f>Spielplan!E30</f>
        <v>0.41666666666666669</v>
      </c>
      <c r="E12" s="10"/>
      <c r="Q12" s="331"/>
      <c r="R12" s="331"/>
      <c r="S12" s="331"/>
      <c r="T12" s="331"/>
      <c r="U12" s="331"/>
      <c r="V12" s="331"/>
      <c r="W12" s="331"/>
      <c r="Y12" s="331"/>
      <c r="Z12" s="331"/>
      <c r="AA12" s="331"/>
      <c r="AB12" s="28"/>
    </row>
    <row r="13" spans="1:30" s="281" customFormat="1">
      <c r="A13" s="6" t="s">
        <v>5</v>
      </c>
      <c r="B13" s="6"/>
      <c r="C13" s="6"/>
      <c r="D13" s="281" t="s">
        <v>132</v>
      </c>
      <c r="E13" s="10"/>
      <c r="Q13" s="331"/>
      <c r="R13" s="331"/>
      <c r="S13" s="331"/>
      <c r="T13" s="331"/>
      <c r="U13" s="331"/>
      <c r="V13" s="331"/>
      <c r="W13" s="331"/>
      <c r="Y13" s="331"/>
      <c r="Z13" s="331"/>
      <c r="AA13" s="331"/>
    </row>
    <row r="14" spans="1:30" s="281" customFormat="1">
      <c r="A14" s="6" t="s">
        <v>100</v>
      </c>
      <c r="B14" s="6"/>
      <c r="C14" s="6"/>
      <c r="E14" s="10"/>
      <c r="Q14" s="331"/>
      <c r="R14" s="331"/>
      <c r="S14" s="331"/>
      <c r="T14" s="331"/>
      <c r="U14" s="331"/>
      <c r="V14" s="331"/>
      <c r="W14" s="331"/>
      <c r="Y14" s="331"/>
      <c r="Z14" s="331"/>
      <c r="AA14" s="331"/>
    </row>
    <row r="15" spans="1:30" s="11" customFormat="1">
      <c r="A15" s="150"/>
      <c r="B15" s="150"/>
      <c r="C15" s="150"/>
      <c r="D15" s="331"/>
      <c r="E15" s="10"/>
      <c r="F15" s="331"/>
      <c r="G15" s="331"/>
      <c r="H15" s="331"/>
      <c r="I15" s="331"/>
      <c r="J15" s="331"/>
      <c r="K15" s="331"/>
      <c r="L15" s="331"/>
      <c r="M15" s="331"/>
      <c r="N15" s="331"/>
      <c r="O15" s="331"/>
      <c r="P15" s="331"/>
      <c r="Q15" s="331"/>
      <c r="R15" s="331"/>
      <c r="S15" s="331"/>
      <c r="T15" s="418"/>
      <c r="U15" s="418"/>
      <c r="V15" s="418"/>
      <c r="W15" s="418"/>
      <c r="Y15" s="418"/>
      <c r="Z15" s="418"/>
      <c r="AA15" s="418"/>
    </row>
    <row r="16" spans="1:30" s="11" customFormat="1">
      <c r="A16" s="146" t="s">
        <v>560</v>
      </c>
      <c r="B16" s="146" t="s">
        <v>561</v>
      </c>
      <c r="C16" s="146" t="s">
        <v>85</v>
      </c>
      <c r="D16" s="331" t="s">
        <v>9</v>
      </c>
      <c r="E16" s="10"/>
      <c r="F16" s="281" t="s">
        <v>10</v>
      </c>
      <c r="G16" s="331"/>
      <c r="H16" s="331"/>
      <c r="I16" s="331"/>
      <c r="J16" s="331"/>
      <c r="K16" s="331"/>
      <c r="L16" s="331"/>
      <c r="M16" s="331"/>
      <c r="N16" s="331"/>
      <c r="O16" s="331"/>
      <c r="P16" s="331" t="s">
        <v>11</v>
      </c>
      <c r="Q16" s="418"/>
      <c r="R16" s="331" t="s">
        <v>123</v>
      </c>
      <c r="S16" s="331"/>
      <c r="T16" s="418"/>
      <c r="U16" s="331"/>
      <c r="V16" s="331" t="s">
        <v>124</v>
      </c>
      <c r="W16" s="331"/>
      <c r="X16" s="331"/>
      <c r="Y16" s="331"/>
      <c r="Z16" s="331" t="s">
        <v>1</v>
      </c>
      <c r="AA16" s="331"/>
      <c r="AD16" s="313">
        <v>1.7361111111111112E-2</v>
      </c>
    </row>
    <row r="17" spans="1:31" s="11" customFormat="1">
      <c r="A17" s="150"/>
      <c r="B17" s="150"/>
      <c r="C17" s="150"/>
      <c r="D17" s="331"/>
      <c r="E17" s="10"/>
      <c r="F17" s="331"/>
      <c r="G17" s="331"/>
      <c r="H17" s="331"/>
      <c r="I17" s="331"/>
      <c r="J17" s="331"/>
      <c r="K17" s="331"/>
      <c r="L17" s="331"/>
      <c r="M17" s="331"/>
      <c r="N17" s="331"/>
      <c r="O17" s="331"/>
      <c r="P17" s="331"/>
      <c r="Q17" s="331"/>
      <c r="R17" s="331"/>
      <c r="S17" s="331"/>
      <c r="T17" s="331"/>
      <c r="U17" s="331"/>
      <c r="V17" s="331"/>
      <c r="W17" s="331"/>
      <c r="Y17" s="331"/>
      <c r="Z17" s="331"/>
      <c r="AA17" s="331"/>
    </row>
    <row r="18" spans="1:31">
      <c r="A18" s="12">
        <v>116</v>
      </c>
      <c r="B18" s="12">
        <v>1</v>
      </c>
      <c r="C18" s="12">
        <v>1</v>
      </c>
      <c r="D18" s="417" t="str">
        <f>$D$2</f>
        <v>TSV Grafenau</v>
      </c>
      <c r="E18" s="256" t="s">
        <v>172</v>
      </c>
      <c r="F18" s="660" t="str">
        <f>$D$3</f>
        <v>TSV Kleinvillars</v>
      </c>
      <c r="G18" s="660"/>
      <c r="H18" s="660"/>
      <c r="I18" s="660"/>
      <c r="J18" s="660"/>
      <c r="K18" s="660"/>
      <c r="L18" s="660"/>
      <c r="M18" s="660"/>
      <c r="N18" s="660"/>
      <c r="O18" s="417"/>
      <c r="P18" s="417" t="str">
        <f>$D$6</f>
        <v>TV Heuchlingen</v>
      </c>
      <c r="R18" s="418" t="s">
        <v>2</v>
      </c>
      <c r="V18" s="418" t="s">
        <v>2</v>
      </c>
      <c r="Y18" s="418">
        <f>IF($Q18&gt;$S18,(IF($U18&gt;$W18,2,1)),(IF($U18&gt;$W18,1,0)))</f>
        <v>0</v>
      </c>
      <c r="Z18" s="418" t="s">
        <v>2</v>
      </c>
      <c r="AA18" s="418">
        <f>IF($Q18&lt;$S18,(IF($U18&lt;$W18,2,1)),(IF($U18&lt;$W18,1,0)))</f>
        <v>0</v>
      </c>
      <c r="AC18" s="430">
        <f>$D$9</f>
        <v>43128</v>
      </c>
      <c r="AD18" s="431">
        <f>$D$12</f>
        <v>0.41666666666666669</v>
      </c>
      <c r="AE18" s="15">
        <f>$D$10</f>
        <v>0</v>
      </c>
    </row>
    <row r="19" spans="1:31">
      <c r="A19" s="12">
        <v>117</v>
      </c>
      <c r="B19" s="12">
        <v>2</v>
      </c>
      <c r="C19" s="12">
        <v>1</v>
      </c>
      <c r="D19" s="417" t="str">
        <f>$D$4</f>
        <v>TV Veringendorf</v>
      </c>
      <c r="E19" s="256" t="s">
        <v>172</v>
      </c>
      <c r="F19" s="660" t="str">
        <f>$D$5</f>
        <v>SV Amstetten</v>
      </c>
      <c r="G19" s="660"/>
      <c r="H19" s="660"/>
      <c r="I19" s="660"/>
      <c r="J19" s="660"/>
      <c r="K19" s="660"/>
      <c r="L19" s="660"/>
      <c r="M19" s="660"/>
      <c r="N19" s="660"/>
      <c r="O19" s="417"/>
      <c r="P19" s="417" t="str">
        <f>$D$3</f>
        <v>TSV Kleinvillars</v>
      </c>
      <c r="R19" s="418" t="s">
        <v>2</v>
      </c>
      <c r="V19" s="418" t="s">
        <v>2</v>
      </c>
      <c r="Y19" s="418">
        <f>IF($Q19&gt;$S19,(IF($U19&gt;$W19,2,1)),(IF($U19&gt;$W19,1,0)))</f>
        <v>0</v>
      </c>
      <c r="Z19" s="418" t="s">
        <v>2</v>
      </c>
      <c r="AA19" s="418">
        <f>IF($Q19&lt;$S19,(IF($U19&lt;$W19,2,1)),(IF($U19&lt;$W19,1,0)))</f>
        <v>0</v>
      </c>
      <c r="AC19" s="430">
        <f>$D$9</f>
        <v>43128</v>
      </c>
      <c r="AD19" s="431">
        <f>AD18+$AD$16</f>
        <v>0.43402777777777779</v>
      </c>
      <c r="AE19" s="15">
        <f>$D$10</f>
        <v>0</v>
      </c>
    </row>
    <row r="20" spans="1:31">
      <c r="A20" s="12"/>
      <c r="B20" s="12"/>
      <c r="C20" s="12"/>
      <c r="D20" s="417"/>
      <c r="F20" s="417"/>
      <c r="G20" s="417"/>
      <c r="H20" s="417"/>
      <c r="I20" s="417"/>
      <c r="J20" s="417"/>
      <c r="K20" s="417"/>
      <c r="L20" s="417"/>
      <c r="M20" s="417"/>
      <c r="N20" s="417"/>
      <c r="O20" s="417"/>
      <c r="P20" s="417"/>
    </row>
    <row r="21" spans="1:31">
      <c r="A21" s="12">
        <v>118</v>
      </c>
      <c r="B21" s="12">
        <v>3</v>
      </c>
      <c r="C21" s="12">
        <v>1</v>
      </c>
      <c r="D21" s="417" t="str">
        <f>$D$2</f>
        <v>TSV Grafenau</v>
      </c>
      <c r="E21" s="256" t="s">
        <v>172</v>
      </c>
      <c r="F21" s="660" t="str">
        <f>$D$6</f>
        <v>TV Heuchlingen</v>
      </c>
      <c r="G21" s="660"/>
      <c r="H21" s="660"/>
      <c r="I21" s="660"/>
      <c r="J21" s="660"/>
      <c r="K21" s="660"/>
      <c r="L21" s="660"/>
      <c r="M21" s="660"/>
      <c r="N21" s="660"/>
      <c r="O21" s="417"/>
      <c r="P21" s="417" t="str">
        <f>$D$5</f>
        <v>SV Amstetten</v>
      </c>
      <c r="R21" s="418" t="s">
        <v>2</v>
      </c>
      <c r="V21" s="418" t="s">
        <v>2</v>
      </c>
      <c r="Y21" s="418">
        <f>IF($Q21&gt;$S21,(IF($U21&gt;$W21,2,1)),(IF($U21&gt;$W21,1,0)))</f>
        <v>0</v>
      </c>
      <c r="Z21" s="418" t="s">
        <v>2</v>
      </c>
      <c r="AA21" s="418">
        <f>IF($Q21&lt;$S21,(IF($U21&lt;$W21,2,1)),(IF($U21&lt;$W21,1,0)))</f>
        <v>0</v>
      </c>
      <c r="AC21" s="430">
        <f>$D$9</f>
        <v>43128</v>
      </c>
      <c r="AD21" s="431">
        <f>AD19+$AD$16</f>
        <v>0.4513888888888889</v>
      </c>
      <c r="AE21" s="15">
        <f>$D$10</f>
        <v>0</v>
      </c>
    </row>
    <row r="22" spans="1:31">
      <c r="A22" s="12">
        <v>119</v>
      </c>
      <c r="B22" s="12">
        <v>4</v>
      </c>
      <c r="C22" s="12">
        <v>1</v>
      </c>
      <c r="D22" s="417" t="str">
        <f>$D$3</f>
        <v>TSV Kleinvillars</v>
      </c>
      <c r="E22" s="256" t="s">
        <v>172</v>
      </c>
      <c r="F22" s="660" t="str">
        <f>$D$4</f>
        <v>TV Veringendorf</v>
      </c>
      <c r="G22" s="660"/>
      <c r="H22" s="660"/>
      <c r="I22" s="660"/>
      <c r="J22" s="660"/>
      <c r="K22" s="660"/>
      <c r="L22" s="660"/>
      <c r="M22" s="660"/>
      <c r="N22" s="660"/>
      <c r="O22" s="417"/>
      <c r="P22" s="417" t="str">
        <f>$D$2</f>
        <v>TSV Grafenau</v>
      </c>
      <c r="R22" s="418" t="s">
        <v>2</v>
      </c>
      <c r="V22" s="418" t="s">
        <v>2</v>
      </c>
      <c r="Y22" s="418">
        <f>IF($Q22&gt;$S22,(IF($U22&gt;$W22,2,1)),(IF($U22&gt;$W22,1,0)))</f>
        <v>0</v>
      </c>
      <c r="Z22" s="418" t="s">
        <v>2</v>
      </c>
      <c r="AA22" s="418">
        <f>IF($Q22&lt;$S22,(IF($U22&lt;$W22,2,1)),(IF($U22&lt;$W22,1,0)))</f>
        <v>0</v>
      </c>
      <c r="AC22" s="430">
        <f>$D$9</f>
        <v>43128</v>
      </c>
      <c r="AD22" s="431">
        <f>AD21+$AD$16</f>
        <v>0.46875</v>
      </c>
      <c r="AE22" s="15">
        <f>$D$10</f>
        <v>0</v>
      </c>
    </row>
    <row r="23" spans="1:31">
      <c r="A23" s="557"/>
      <c r="B23" s="557"/>
      <c r="C23" s="557"/>
      <c r="D23" s="417"/>
      <c r="F23" s="417"/>
      <c r="G23" s="417"/>
      <c r="H23" s="417"/>
      <c r="I23" s="417"/>
      <c r="J23" s="417"/>
      <c r="K23" s="417"/>
      <c r="L23" s="417"/>
      <c r="M23" s="417"/>
      <c r="N23" s="417"/>
      <c r="O23" s="417"/>
      <c r="P23" s="417"/>
    </row>
    <row r="24" spans="1:31">
      <c r="A24" s="12">
        <v>120</v>
      </c>
      <c r="B24" s="12">
        <v>5</v>
      </c>
      <c r="C24" s="12">
        <v>1</v>
      </c>
      <c r="D24" s="417" t="str">
        <f>$D$5</f>
        <v>SV Amstetten</v>
      </c>
      <c r="E24" s="256" t="s">
        <v>172</v>
      </c>
      <c r="F24" s="660" t="str">
        <f>$D$6</f>
        <v>TV Heuchlingen</v>
      </c>
      <c r="G24" s="660"/>
      <c r="H24" s="660"/>
      <c r="I24" s="660"/>
      <c r="J24" s="660"/>
      <c r="K24" s="660"/>
      <c r="L24" s="660"/>
      <c r="M24" s="660"/>
      <c r="N24" s="660"/>
      <c r="O24" s="417"/>
      <c r="P24" s="417" t="str">
        <f>$D$4</f>
        <v>TV Veringendorf</v>
      </c>
      <c r="R24" s="418" t="s">
        <v>2</v>
      </c>
      <c r="V24" s="418" t="s">
        <v>2</v>
      </c>
      <c r="Y24" s="418">
        <f>IF($Q24&gt;$S24,(IF($U24&gt;$W24,2,1)),(IF($U24&gt;$W24,1,0)))</f>
        <v>0</v>
      </c>
      <c r="Z24" s="418" t="s">
        <v>2</v>
      </c>
      <c r="AA24" s="418">
        <f>IF($Q24&lt;$S24,(IF($U24&lt;$W24,2,1)),(IF($U24&lt;$W24,1,0)))</f>
        <v>0</v>
      </c>
      <c r="AC24" s="430">
        <f>$D$9</f>
        <v>43128</v>
      </c>
      <c r="AD24" s="431">
        <f>AD22+$AD$16</f>
        <v>0.4861111111111111</v>
      </c>
      <c r="AE24" s="15">
        <f>$D$10</f>
        <v>0</v>
      </c>
    </row>
    <row r="25" spans="1:31">
      <c r="A25" s="12">
        <v>121</v>
      </c>
      <c r="B25" s="12">
        <v>6</v>
      </c>
      <c r="C25" s="12">
        <v>1</v>
      </c>
      <c r="D25" s="417" t="str">
        <f>$D$2</f>
        <v>TSV Grafenau</v>
      </c>
      <c r="E25" s="256" t="s">
        <v>172</v>
      </c>
      <c r="F25" s="660" t="str">
        <f>$D$4</f>
        <v>TV Veringendorf</v>
      </c>
      <c r="G25" s="660"/>
      <c r="H25" s="660"/>
      <c r="I25" s="660"/>
      <c r="J25" s="660"/>
      <c r="K25" s="660"/>
      <c r="L25" s="660"/>
      <c r="M25" s="660"/>
      <c r="N25" s="660"/>
      <c r="O25" s="417"/>
      <c r="P25" s="417" t="str">
        <f>$D$6</f>
        <v>TV Heuchlingen</v>
      </c>
      <c r="R25" s="418" t="s">
        <v>2</v>
      </c>
      <c r="V25" s="418" t="s">
        <v>2</v>
      </c>
      <c r="Y25" s="418">
        <f>IF($Q25&gt;$S25,(IF($U25&gt;$W25,2,1)),(IF($U25&gt;$W25,1,0)))</f>
        <v>0</v>
      </c>
      <c r="Z25" s="418" t="s">
        <v>2</v>
      </c>
      <c r="AA25" s="418">
        <f>IF($Q25&lt;$S25,(IF($U25&lt;$W25,2,1)),(IF($U25&lt;$W25,1,0)))</f>
        <v>0</v>
      </c>
      <c r="AC25" s="430">
        <f>$D$9</f>
        <v>43128</v>
      </c>
      <c r="AD25" s="431">
        <f>AD24+$AD$16</f>
        <v>0.50347222222222221</v>
      </c>
      <c r="AE25" s="15">
        <f>$D$10</f>
        <v>0</v>
      </c>
    </row>
    <row r="26" spans="1:31">
      <c r="A26" s="557"/>
      <c r="B26" s="557"/>
      <c r="C26" s="557"/>
      <c r="F26" s="417"/>
      <c r="G26" s="417"/>
      <c r="H26" s="417"/>
      <c r="I26" s="417"/>
      <c r="J26" s="417"/>
      <c r="K26" s="417"/>
      <c r="L26" s="417"/>
      <c r="M26" s="417"/>
      <c r="N26" s="417"/>
    </row>
    <row r="27" spans="1:31">
      <c r="A27" s="12">
        <v>122</v>
      </c>
      <c r="B27" s="12">
        <v>7</v>
      </c>
      <c r="C27" s="12">
        <v>1</v>
      </c>
      <c r="D27" s="417" t="str">
        <f>$D$3</f>
        <v>TSV Kleinvillars</v>
      </c>
      <c r="E27" s="256" t="s">
        <v>172</v>
      </c>
      <c r="F27" s="660" t="str">
        <f>$D$5</f>
        <v>SV Amstetten</v>
      </c>
      <c r="G27" s="660"/>
      <c r="H27" s="660"/>
      <c r="I27" s="660"/>
      <c r="J27" s="660"/>
      <c r="K27" s="660"/>
      <c r="L27" s="660"/>
      <c r="M27" s="660"/>
      <c r="N27" s="660"/>
      <c r="O27" s="417"/>
      <c r="P27" s="417" t="str">
        <f>$D$2</f>
        <v>TSV Grafenau</v>
      </c>
      <c r="R27" s="418" t="s">
        <v>2</v>
      </c>
      <c r="T27" s="331"/>
      <c r="V27" s="418" t="s">
        <v>2</v>
      </c>
      <c r="Y27" s="418">
        <f>IF($Q27&gt;$S27,(IF($U27&gt;$W27,2,1)),(IF($U27&gt;$W27,1,0)))</f>
        <v>0</v>
      </c>
      <c r="Z27" s="418" t="s">
        <v>2</v>
      </c>
      <c r="AA27" s="418">
        <f>IF($Q27&lt;$S27,(IF($U27&lt;$W27,2,1)),(IF($U27&lt;$W27,1,0)))</f>
        <v>0</v>
      </c>
      <c r="AC27" s="430">
        <f>$D$9</f>
        <v>43128</v>
      </c>
      <c r="AD27" s="431">
        <f>AD25+$AD$16</f>
        <v>0.52083333333333337</v>
      </c>
      <c r="AE27" s="15">
        <f>$D$10</f>
        <v>0</v>
      </c>
    </row>
    <row r="28" spans="1:31">
      <c r="A28" s="12">
        <v>123</v>
      </c>
      <c r="B28" s="12">
        <v>8</v>
      </c>
      <c r="C28" s="12">
        <v>1</v>
      </c>
      <c r="D28" s="417" t="str">
        <f>$D$6</f>
        <v>TV Heuchlingen</v>
      </c>
      <c r="E28" s="256" t="s">
        <v>172</v>
      </c>
      <c r="F28" s="660" t="str">
        <f>$D$4</f>
        <v>TV Veringendorf</v>
      </c>
      <c r="G28" s="660"/>
      <c r="H28" s="660"/>
      <c r="I28" s="660"/>
      <c r="J28" s="660"/>
      <c r="K28" s="660"/>
      <c r="L28" s="660"/>
      <c r="M28" s="660"/>
      <c r="N28" s="660"/>
      <c r="O28" s="417"/>
      <c r="P28" s="417" t="str">
        <f>$D$3</f>
        <v>TSV Kleinvillars</v>
      </c>
      <c r="R28" s="418" t="s">
        <v>2</v>
      </c>
      <c r="V28" s="418" t="s">
        <v>2</v>
      </c>
      <c r="Y28" s="418">
        <f>IF($Q28&gt;$S28,(IF($U28&gt;$W28,2,1)),(IF($U28&gt;$W28,1,0)))</f>
        <v>0</v>
      </c>
      <c r="Z28" s="418" t="s">
        <v>2</v>
      </c>
      <c r="AA28" s="418">
        <f>IF($Q28&lt;$S28,(IF($U28&lt;$W28,2,1)),(IF($U28&lt;$W28,1,0)))</f>
        <v>0</v>
      </c>
      <c r="AC28" s="430">
        <f>$D$9</f>
        <v>43128</v>
      </c>
      <c r="AD28" s="431">
        <f>AD27+$AD$16</f>
        <v>0.53819444444444453</v>
      </c>
      <c r="AE28" s="15">
        <f>$D$10</f>
        <v>0</v>
      </c>
    </row>
    <row r="29" spans="1:31">
      <c r="A29" s="12"/>
      <c r="B29" s="12"/>
      <c r="C29" s="12"/>
      <c r="D29" s="417"/>
      <c r="F29" s="417"/>
      <c r="G29" s="417"/>
      <c r="H29" s="417"/>
      <c r="I29" s="417"/>
      <c r="J29" s="417"/>
      <c r="K29" s="417"/>
      <c r="L29" s="417"/>
      <c r="M29" s="417"/>
      <c r="N29" s="417"/>
      <c r="O29" s="417"/>
      <c r="P29" s="417"/>
    </row>
    <row r="30" spans="1:31">
      <c r="A30" s="12">
        <v>124</v>
      </c>
      <c r="B30" s="12">
        <v>9</v>
      </c>
      <c r="C30" s="12">
        <v>1</v>
      </c>
      <c r="D30" s="417" t="str">
        <f>$D$2</f>
        <v>TSV Grafenau</v>
      </c>
      <c r="E30" s="256" t="s">
        <v>172</v>
      </c>
      <c r="F30" s="660" t="str">
        <f>$D$5</f>
        <v>SV Amstetten</v>
      </c>
      <c r="G30" s="660"/>
      <c r="H30" s="660"/>
      <c r="I30" s="660"/>
      <c r="J30" s="660"/>
      <c r="K30" s="660"/>
      <c r="L30" s="660"/>
      <c r="M30" s="660"/>
      <c r="N30" s="660"/>
      <c r="O30" s="417"/>
      <c r="P30" s="417" t="str">
        <f>$D$4</f>
        <v>TV Veringendorf</v>
      </c>
      <c r="R30" s="418" t="s">
        <v>2</v>
      </c>
      <c r="V30" s="418" t="s">
        <v>2</v>
      </c>
      <c r="Y30" s="418">
        <f>IF($Q30&gt;$S30,(IF($U30&gt;$W30,2,1)),(IF($U30&gt;$W30,1,0)))</f>
        <v>0</v>
      </c>
      <c r="Z30" s="418" t="s">
        <v>2</v>
      </c>
      <c r="AA30" s="418">
        <f>IF($Q30&lt;$S30,(IF($U30&lt;$W30,2,1)),(IF($U30&lt;$W30,1,0)))</f>
        <v>0</v>
      </c>
      <c r="AC30" s="430">
        <f>$D$9</f>
        <v>43128</v>
      </c>
      <c r="AD30" s="431">
        <f>AD28+$AD$16</f>
        <v>0.55555555555555569</v>
      </c>
      <c r="AE30" s="15">
        <f>$D$10</f>
        <v>0</v>
      </c>
    </row>
    <row r="31" spans="1:31" s="418" customFormat="1">
      <c r="A31" s="12">
        <v>125</v>
      </c>
      <c r="B31" s="12">
        <v>10</v>
      </c>
      <c r="C31" s="12">
        <v>1</v>
      </c>
      <c r="D31" s="417" t="str">
        <f>$D$3</f>
        <v>TSV Kleinvillars</v>
      </c>
      <c r="E31" s="256" t="s">
        <v>172</v>
      </c>
      <c r="F31" s="660" t="str">
        <f>$D$6</f>
        <v>TV Heuchlingen</v>
      </c>
      <c r="G31" s="660"/>
      <c r="H31" s="660"/>
      <c r="I31" s="660"/>
      <c r="J31" s="660"/>
      <c r="K31" s="660"/>
      <c r="L31" s="660"/>
      <c r="M31" s="660"/>
      <c r="N31" s="660"/>
      <c r="O31" s="417"/>
      <c r="P31" s="417" t="str">
        <f>$D$5</f>
        <v>SV Amstetten</v>
      </c>
      <c r="R31" s="418" t="s">
        <v>2</v>
      </c>
      <c r="V31" s="418" t="s">
        <v>2</v>
      </c>
      <c r="Y31" s="418">
        <f>IF($Q31&gt;$S31,(IF($U31&gt;$W31,2,1)),(IF($U31&gt;$W31,1,0)))</f>
        <v>0</v>
      </c>
      <c r="Z31" s="418" t="s">
        <v>2</v>
      </c>
      <c r="AA31" s="418">
        <f>IF($Q31&lt;$S31,(IF($U31&lt;$W31,2,1)),(IF($U31&lt;$W31,1,0)))</f>
        <v>0</v>
      </c>
      <c r="AC31" s="430">
        <f>$D$9</f>
        <v>43128</v>
      </c>
      <c r="AD31" s="431">
        <f>AD30+$AD$16</f>
        <v>0.57291666666666685</v>
      </c>
      <c r="AE31" s="15">
        <f>$D$10</f>
        <v>0</v>
      </c>
    </row>
    <row r="32" spans="1:31" s="281" customFormat="1">
      <c r="A32" s="6" t="s">
        <v>3</v>
      </c>
      <c r="B32" s="6"/>
      <c r="C32" s="6"/>
      <c r="D32" s="172">
        <f>Spielplan!C31</f>
        <v>43135</v>
      </c>
      <c r="E32" s="10"/>
      <c r="Q32" s="331"/>
      <c r="R32" s="331"/>
      <c r="S32" s="331"/>
      <c r="T32" s="331"/>
      <c r="U32" s="331"/>
      <c r="V32" s="331"/>
      <c r="W32" s="331"/>
      <c r="Y32" s="418"/>
      <c r="Z32" s="331"/>
      <c r="AA32" s="418"/>
    </row>
    <row r="33" spans="1:31" s="281" customFormat="1">
      <c r="A33" s="6" t="s">
        <v>4</v>
      </c>
      <c r="B33" s="6"/>
      <c r="C33" s="6"/>
      <c r="D33" s="11" t="s">
        <v>164</v>
      </c>
      <c r="E33" s="11" t="s">
        <v>574</v>
      </c>
      <c r="Q33" s="331"/>
      <c r="R33" s="331"/>
      <c r="S33" s="331"/>
      <c r="T33" s="331"/>
      <c r="U33" s="331"/>
      <c r="V33" s="331"/>
      <c r="W33" s="331"/>
      <c r="Y33" s="418"/>
      <c r="Z33" s="331"/>
      <c r="AA33" s="418"/>
    </row>
    <row r="34" spans="1:31" s="281" customFormat="1">
      <c r="A34" s="6" t="s">
        <v>6</v>
      </c>
      <c r="B34" s="6"/>
      <c r="C34" s="6"/>
      <c r="D34" s="11" t="s">
        <v>444</v>
      </c>
      <c r="E34" s="93"/>
      <c r="P34" s="75"/>
      <c r="Q34" s="75"/>
      <c r="R34" s="331"/>
      <c r="S34" s="331"/>
      <c r="T34" s="331"/>
      <c r="U34" s="331"/>
      <c r="V34" s="331"/>
      <c r="W34" s="331"/>
      <c r="Y34" s="418"/>
      <c r="Z34" s="331"/>
      <c r="AA34" s="418"/>
    </row>
    <row r="35" spans="1:31" s="281" customFormat="1">
      <c r="A35" s="6" t="s">
        <v>84</v>
      </c>
      <c r="B35" s="6"/>
      <c r="C35" s="6"/>
      <c r="D35" s="255">
        <f>Spielplan!E31</f>
        <v>0.41666666666666669</v>
      </c>
      <c r="E35" s="10"/>
      <c r="Q35" s="331"/>
      <c r="R35" s="331"/>
      <c r="S35" s="331"/>
      <c r="T35" s="331"/>
      <c r="U35" s="331"/>
      <c r="V35" s="331"/>
      <c r="W35" s="331"/>
      <c r="Y35" s="418"/>
      <c r="Z35" s="331"/>
      <c r="AA35" s="418"/>
    </row>
    <row r="36" spans="1:31" s="281" customFormat="1">
      <c r="A36" s="6" t="s">
        <v>5</v>
      </c>
      <c r="B36" s="6"/>
      <c r="C36" s="6"/>
      <c r="D36" s="281" t="s">
        <v>132</v>
      </c>
      <c r="E36" s="10"/>
      <c r="Q36" s="331"/>
      <c r="R36" s="331"/>
      <c r="S36" s="331"/>
      <c r="T36" s="331"/>
      <c r="U36" s="331"/>
      <c r="V36" s="331"/>
      <c r="W36" s="331"/>
      <c r="Y36" s="418"/>
      <c r="Z36" s="331"/>
      <c r="AA36" s="418"/>
    </row>
    <row r="37" spans="1:31" s="11" customFormat="1">
      <c r="A37" s="6" t="s">
        <v>100</v>
      </c>
      <c r="B37" s="6"/>
      <c r="C37" s="6"/>
      <c r="D37" s="331"/>
      <c r="E37" s="10"/>
      <c r="F37" s="331"/>
      <c r="G37" s="331"/>
      <c r="H37" s="331"/>
      <c r="I37" s="331"/>
      <c r="J37" s="331"/>
      <c r="K37" s="331"/>
      <c r="L37" s="331"/>
      <c r="M37" s="331"/>
      <c r="N37" s="331"/>
      <c r="O37" s="331"/>
      <c r="P37" s="331"/>
      <c r="Q37" s="418"/>
      <c r="R37" s="331"/>
      <c r="S37" s="331"/>
      <c r="T37" s="418"/>
      <c r="U37" s="418"/>
      <c r="V37" s="418"/>
      <c r="W37" s="418"/>
      <c r="Y37" s="418"/>
      <c r="Z37" s="418"/>
      <c r="AA37" s="418"/>
    </row>
    <row r="38" spans="1:31" s="11" customFormat="1">
      <c r="A38" s="6"/>
      <c r="B38" s="6"/>
      <c r="C38" s="6"/>
      <c r="D38" s="331"/>
      <c r="E38" s="10"/>
      <c r="F38" s="331"/>
      <c r="G38" s="331"/>
      <c r="H38" s="331"/>
      <c r="I38" s="331"/>
      <c r="J38" s="331"/>
      <c r="K38" s="331"/>
      <c r="L38" s="331"/>
      <c r="M38" s="331"/>
      <c r="N38" s="331"/>
      <c r="O38" s="331"/>
      <c r="P38" s="331"/>
      <c r="Q38" s="418"/>
      <c r="R38" s="331"/>
      <c r="S38" s="331"/>
      <c r="T38" s="418"/>
      <c r="U38" s="418"/>
      <c r="V38" s="418"/>
      <c r="W38" s="418"/>
      <c r="Y38" s="418"/>
      <c r="Z38" s="418"/>
      <c r="AA38" s="418"/>
    </row>
    <row r="39" spans="1:31" s="11" customFormat="1">
      <c r="A39" s="146" t="s">
        <v>560</v>
      </c>
      <c r="B39" s="146" t="s">
        <v>561</v>
      </c>
      <c r="C39" s="146" t="s">
        <v>85</v>
      </c>
      <c r="D39" s="331" t="s">
        <v>9</v>
      </c>
      <c r="E39" s="10"/>
      <c r="F39" s="281" t="s">
        <v>10</v>
      </c>
      <c r="G39" s="331"/>
      <c r="H39" s="331"/>
      <c r="I39" s="331"/>
      <c r="J39" s="331"/>
      <c r="K39" s="331"/>
      <c r="L39" s="331"/>
      <c r="M39" s="331"/>
      <c r="N39" s="331"/>
      <c r="O39" s="331"/>
      <c r="P39" s="331" t="s">
        <v>11</v>
      </c>
      <c r="Q39" s="418"/>
      <c r="R39" s="331" t="s">
        <v>123</v>
      </c>
      <c r="S39" s="331"/>
      <c r="T39" s="418"/>
      <c r="U39" s="331"/>
      <c r="V39" s="331" t="s">
        <v>124</v>
      </c>
      <c r="W39" s="331"/>
      <c r="X39" s="331"/>
      <c r="Y39" s="418"/>
      <c r="Z39" s="331" t="s">
        <v>1</v>
      </c>
      <c r="AA39" s="418"/>
      <c r="AD39" s="313">
        <v>1.7361111111111112E-2</v>
      </c>
    </row>
    <row r="40" spans="1:31" s="11" customFormat="1">
      <c r="A40" s="150"/>
      <c r="B40" s="150"/>
      <c r="C40" s="150"/>
      <c r="D40" s="331"/>
      <c r="E40" s="10"/>
      <c r="F40" s="331"/>
      <c r="G40" s="331"/>
      <c r="H40" s="331"/>
      <c r="I40" s="331"/>
      <c r="J40" s="331"/>
      <c r="K40" s="331"/>
      <c r="L40" s="331"/>
      <c r="M40" s="331"/>
      <c r="N40" s="331"/>
      <c r="O40" s="331"/>
      <c r="P40" s="331"/>
      <c r="Q40" s="331"/>
      <c r="R40" s="331"/>
      <c r="S40" s="331"/>
      <c r="T40" s="331"/>
      <c r="U40" s="331"/>
      <c r="V40" s="331"/>
      <c r="W40" s="331"/>
      <c r="Y40" s="418"/>
      <c r="Z40" s="331"/>
      <c r="AA40" s="418"/>
    </row>
    <row r="41" spans="1:31">
      <c r="A41" s="12">
        <v>126</v>
      </c>
      <c r="B41" s="12">
        <v>1</v>
      </c>
      <c r="C41" s="12">
        <v>1</v>
      </c>
      <c r="D41" s="417" t="str">
        <f>$D$3</f>
        <v>TSV Kleinvillars</v>
      </c>
      <c r="E41" s="256" t="s">
        <v>172</v>
      </c>
      <c r="F41" s="660" t="str">
        <f>$D$2</f>
        <v>TSV Grafenau</v>
      </c>
      <c r="G41" s="660"/>
      <c r="H41" s="660"/>
      <c r="I41" s="660"/>
      <c r="J41" s="660"/>
      <c r="K41" s="660"/>
      <c r="L41" s="660"/>
      <c r="M41" s="660"/>
      <c r="N41" s="660"/>
      <c r="O41" s="417"/>
      <c r="P41" s="417" t="str">
        <f>$D$5</f>
        <v>SV Amstetten</v>
      </c>
      <c r="R41" s="418" t="s">
        <v>2</v>
      </c>
      <c r="V41" s="418" t="s">
        <v>2</v>
      </c>
      <c r="Y41" s="418">
        <f>IF($Q41&gt;$S41,(IF($U41&gt;$W41,2,1)),(IF($U41&gt;$W41,1,0)))</f>
        <v>0</v>
      </c>
      <c r="Z41" s="418" t="s">
        <v>2</v>
      </c>
      <c r="AA41" s="418">
        <f>IF($Q41&lt;$S41,(IF($U41&lt;$W41,2,1)),(IF($U41&lt;$W41,1,0)))</f>
        <v>0</v>
      </c>
      <c r="AC41" s="430">
        <f>$D$32</f>
        <v>43135</v>
      </c>
      <c r="AD41" s="431">
        <f>D35</f>
        <v>0.41666666666666669</v>
      </c>
      <c r="AE41" s="15" t="str">
        <f>$D$33</f>
        <v>Amstetten</v>
      </c>
    </row>
    <row r="42" spans="1:31">
      <c r="A42" s="12">
        <v>127</v>
      </c>
      <c r="B42" s="12">
        <v>2</v>
      </c>
      <c r="C42" s="12">
        <v>1</v>
      </c>
      <c r="D42" s="417" t="str">
        <f>$D$4</f>
        <v>TV Veringendorf</v>
      </c>
      <c r="E42" s="256" t="s">
        <v>172</v>
      </c>
      <c r="F42" s="660" t="str">
        <f>$D$6</f>
        <v>TV Heuchlingen</v>
      </c>
      <c r="G42" s="660"/>
      <c r="H42" s="660"/>
      <c r="I42" s="660"/>
      <c r="J42" s="660"/>
      <c r="K42" s="660"/>
      <c r="L42" s="660"/>
      <c r="M42" s="660"/>
      <c r="N42" s="660"/>
      <c r="O42" s="417"/>
      <c r="P42" s="417" t="str">
        <f>$D$2</f>
        <v>TSV Grafenau</v>
      </c>
      <c r="R42" s="418" t="s">
        <v>2</v>
      </c>
      <c r="V42" s="418" t="s">
        <v>2</v>
      </c>
      <c r="Y42" s="418">
        <f>IF($Q42&gt;$S42,(IF($U42&gt;$W42,2,1)),(IF($U42&gt;$W42,1,0)))</f>
        <v>0</v>
      </c>
      <c r="Z42" s="418" t="s">
        <v>2</v>
      </c>
      <c r="AA42" s="418">
        <f>IF($Q42&lt;$S42,(IF($U42&lt;$W42,2,1)),(IF($U42&lt;$W42,1,0)))</f>
        <v>0</v>
      </c>
      <c r="AC42" s="430">
        <f>$D$32</f>
        <v>43135</v>
      </c>
      <c r="AD42" s="431">
        <f>AD41+$AD$39</f>
        <v>0.43402777777777779</v>
      </c>
      <c r="AE42" s="15" t="str">
        <f>$D$33</f>
        <v>Amstetten</v>
      </c>
    </row>
    <row r="43" spans="1:31">
      <c r="A43" s="12"/>
      <c r="B43" s="12"/>
      <c r="C43" s="12"/>
      <c r="D43" s="417"/>
      <c r="F43" s="417"/>
      <c r="G43" s="417"/>
      <c r="H43" s="417"/>
      <c r="I43" s="417"/>
      <c r="J43" s="417"/>
      <c r="K43" s="417"/>
      <c r="L43" s="417"/>
      <c r="M43" s="417"/>
      <c r="N43" s="417"/>
      <c r="O43" s="417"/>
      <c r="P43" s="417"/>
    </row>
    <row r="44" spans="1:31">
      <c r="A44" s="12">
        <v>128</v>
      </c>
      <c r="B44" s="12">
        <v>3</v>
      </c>
      <c r="C44" s="12">
        <v>1</v>
      </c>
      <c r="D44" s="417" t="str">
        <f>$D$5</f>
        <v>SV Amstetten</v>
      </c>
      <c r="E44" s="256" t="s">
        <v>172</v>
      </c>
      <c r="F44" s="660" t="str">
        <f>$D$3</f>
        <v>TSV Kleinvillars</v>
      </c>
      <c r="G44" s="660"/>
      <c r="H44" s="660"/>
      <c r="I44" s="660"/>
      <c r="J44" s="660"/>
      <c r="K44" s="660"/>
      <c r="L44" s="660"/>
      <c r="M44" s="660"/>
      <c r="N44" s="660"/>
      <c r="O44" s="417"/>
      <c r="P44" s="417" t="str">
        <f>$D$6</f>
        <v>TV Heuchlingen</v>
      </c>
      <c r="R44" s="418" t="s">
        <v>2</v>
      </c>
      <c r="V44" s="418" t="s">
        <v>2</v>
      </c>
      <c r="Y44" s="418">
        <f>IF($Q44&gt;$S44,(IF($U44&gt;$W44,2,1)),(IF($U44&gt;$W44,1,0)))</f>
        <v>0</v>
      </c>
      <c r="Z44" s="418" t="s">
        <v>2</v>
      </c>
      <c r="AA44" s="418">
        <f>IF($Q44&lt;$S44,(IF($U44&lt;$W44,2,1)),(IF($U44&lt;$W44,1,0)))</f>
        <v>0</v>
      </c>
      <c r="AC44" s="430">
        <f>$D$32</f>
        <v>43135</v>
      </c>
      <c r="AD44" s="431">
        <f>AD42+$AD$39</f>
        <v>0.4513888888888889</v>
      </c>
      <c r="AE44" s="15" t="str">
        <f>$D$33</f>
        <v>Amstetten</v>
      </c>
    </row>
    <row r="45" spans="1:31">
      <c r="A45" s="12">
        <v>129</v>
      </c>
      <c r="B45" s="12">
        <v>4</v>
      </c>
      <c r="C45" s="12">
        <v>1</v>
      </c>
      <c r="D45" s="417" t="str">
        <f>$D$4</f>
        <v>TV Veringendorf</v>
      </c>
      <c r="E45" s="256" t="s">
        <v>172</v>
      </c>
      <c r="F45" s="660" t="str">
        <f>$D$2</f>
        <v>TSV Grafenau</v>
      </c>
      <c r="G45" s="660"/>
      <c r="H45" s="660"/>
      <c r="I45" s="660"/>
      <c r="J45" s="660"/>
      <c r="K45" s="660"/>
      <c r="L45" s="660"/>
      <c r="M45" s="660"/>
      <c r="N45" s="660"/>
      <c r="O45" s="417"/>
      <c r="P45" s="417" t="str">
        <f>$D$3</f>
        <v>TSV Kleinvillars</v>
      </c>
      <c r="R45" s="418" t="s">
        <v>2</v>
      </c>
      <c r="V45" s="418" t="s">
        <v>2</v>
      </c>
      <c r="Y45" s="418">
        <f>IF($Q45&gt;$S45,(IF($U45&gt;$W45,2,1)),(IF($U45&gt;$W45,1,0)))</f>
        <v>0</v>
      </c>
      <c r="Z45" s="418" t="s">
        <v>2</v>
      </c>
      <c r="AA45" s="418">
        <f>IF($Q45&lt;$S45,(IF($U45&lt;$W45,2,1)),(IF($U45&lt;$W45,1,0)))</f>
        <v>0</v>
      </c>
      <c r="AC45" s="430">
        <f>$D$32</f>
        <v>43135</v>
      </c>
      <c r="AD45" s="431">
        <f>AD44+$AD$39</f>
        <v>0.46875</v>
      </c>
      <c r="AE45" s="15" t="str">
        <f>$D$33</f>
        <v>Amstetten</v>
      </c>
    </row>
    <row r="46" spans="1:31">
      <c r="A46" s="557"/>
      <c r="B46" s="557"/>
      <c r="C46" s="557"/>
      <c r="D46" s="417"/>
      <c r="F46" s="417"/>
      <c r="G46" s="417"/>
      <c r="H46" s="417"/>
      <c r="I46" s="417"/>
      <c r="J46" s="417"/>
      <c r="K46" s="417"/>
      <c r="L46" s="417"/>
      <c r="M46" s="417"/>
      <c r="N46" s="417"/>
      <c r="O46" s="417"/>
      <c r="P46" s="417"/>
    </row>
    <row r="47" spans="1:31">
      <c r="A47" s="12">
        <v>130</v>
      </c>
      <c r="B47" s="12">
        <v>5</v>
      </c>
      <c r="C47" s="12">
        <v>1</v>
      </c>
      <c r="D47" s="417" t="str">
        <f>$D$6</f>
        <v>TV Heuchlingen</v>
      </c>
      <c r="E47" s="256" t="s">
        <v>172</v>
      </c>
      <c r="F47" s="660" t="str">
        <f>$D$5</f>
        <v>SV Amstetten</v>
      </c>
      <c r="G47" s="660"/>
      <c r="H47" s="660"/>
      <c r="I47" s="660"/>
      <c r="J47" s="660"/>
      <c r="K47" s="660"/>
      <c r="L47" s="660"/>
      <c r="M47" s="660"/>
      <c r="N47" s="660"/>
      <c r="O47" s="417"/>
      <c r="P47" s="417" t="str">
        <f>T(D4)</f>
        <v>TV Veringendorf</v>
      </c>
      <c r="R47" s="418" t="s">
        <v>2</v>
      </c>
      <c r="V47" s="418" t="s">
        <v>2</v>
      </c>
      <c r="Y47" s="418">
        <f>IF($Q47&gt;$S47,(IF($U47&gt;$W47,2,1)),(IF($U47&gt;$W47,1,0)))</f>
        <v>0</v>
      </c>
      <c r="Z47" s="418" t="s">
        <v>2</v>
      </c>
      <c r="AA47" s="418">
        <f>IF($Q47&lt;$S47,(IF($U47&lt;$W47,2,1)),(IF($U47&lt;$W47,1,0)))</f>
        <v>0</v>
      </c>
      <c r="AC47" s="430">
        <f>$D$32</f>
        <v>43135</v>
      </c>
      <c r="AD47" s="431">
        <f>AD45+$AD$39</f>
        <v>0.4861111111111111</v>
      </c>
      <c r="AE47" s="15" t="str">
        <f>$D$33</f>
        <v>Amstetten</v>
      </c>
    </row>
    <row r="48" spans="1:31">
      <c r="A48" s="12">
        <v>131</v>
      </c>
      <c r="B48" s="12">
        <v>6</v>
      </c>
      <c r="C48" s="12">
        <v>1</v>
      </c>
      <c r="D48" s="417" t="str">
        <f>$D$4</f>
        <v>TV Veringendorf</v>
      </c>
      <c r="E48" s="256" t="s">
        <v>172</v>
      </c>
      <c r="F48" s="660" t="str">
        <f>$D$3</f>
        <v>TSV Kleinvillars</v>
      </c>
      <c r="G48" s="660"/>
      <c r="H48" s="660"/>
      <c r="I48" s="660"/>
      <c r="J48" s="660"/>
      <c r="K48" s="660"/>
      <c r="L48" s="660"/>
      <c r="M48" s="660"/>
      <c r="N48" s="660"/>
      <c r="O48" s="417"/>
      <c r="P48" s="417" t="str">
        <f>$D$5</f>
        <v>SV Amstetten</v>
      </c>
      <c r="R48" s="418" t="s">
        <v>2</v>
      </c>
      <c r="V48" s="418" t="s">
        <v>2</v>
      </c>
      <c r="Y48" s="418">
        <f>IF($Q48&gt;$S48,(IF($U48&gt;$W48,2,1)),(IF($U48&gt;$W48,1,0)))</f>
        <v>0</v>
      </c>
      <c r="Z48" s="418" t="s">
        <v>2</v>
      </c>
      <c r="AA48" s="418">
        <f>IF($Q48&lt;$S48,(IF($U48&lt;$W48,2,1)),(IF($U48&lt;$W48,1,0)))</f>
        <v>0</v>
      </c>
      <c r="AC48" s="430">
        <f>$D$32</f>
        <v>43135</v>
      </c>
      <c r="AD48" s="431">
        <f>AD47+$AD$39</f>
        <v>0.50347222222222221</v>
      </c>
      <c r="AE48" s="15" t="str">
        <f>$D$33</f>
        <v>Amstetten</v>
      </c>
    </row>
    <row r="49" spans="1:33">
      <c r="A49" s="557"/>
      <c r="B49" s="557"/>
      <c r="C49" s="557"/>
      <c r="D49" s="417"/>
      <c r="F49" s="417"/>
      <c r="G49" s="417"/>
      <c r="H49" s="417"/>
      <c r="I49" s="417"/>
      <c r="J49" s="417"/>
      <c r="K49" s="417"/>
      <c r="L49" s="417"/>
      <c r="M49" s="417"/>
      <c r="N49" s="417"/>
    </row>
    <row r="50" spans="1:33">
      <c r="A50" s="12">
        <v>132</v>
      </c>
      <c r="B50" s="12">
        <v>7</v>
      </c>
      <c r="C50" s="12">
        <v>1</v>
      </c>
      <c r="D50" s="417" t="str">
        <f>$D$6</f>
        <v>TV Heuchlingen</v>
      </c>
      <c r="E50" s="256" t="s">
        <v>172</v>
      </c>
      <c r="F50" s="660" t="str">
        <f>$D$2</f>
        <v>TSV Grafenau</v>
      </c>
      <c r="G50" s="660"/>
      <c r="H50" s="660"/>
      <c r="I50" s="660"/>
      <c r="J50" s="660"/>
      <c r="K50" s="660"/>
      <c r="L50" s="660"/>
      <c r="M50" s="660"/>
      <c r="N50" s="660"/>
      <c r="O50" s="417"/>
      <c r="P50" s="417" t="str">
        <f>$D$3</f>
        <v>TSV Kleinvillars</v>
      </c>
      <c r="R50" s="418" t="s">
        <v>2</v>
      </c>
      <c r="T50" s="331"/>
      <c r="V50" s="418" t="s">
        <v>2</v>
      </c>
      <c r="Y50" s="418">
        <f>IF($Q50&gt;$S50,(IF($U50&gt;$W50,2,1)),(IF($U50&gt;$W50,1,0)))</f>
        <v>0</v>
      </c>
      <c r="Z50" s="418" t="s">
        <v>2</v>
      </c>
      <c r="AA50" s="418">
        <f>IF($Q50&lt;$S50,(IF($U50&lt;$W50,2,1)),(IF($U50&lt;$W50,1,0)))</f>
        <v>0</v>
      </c>
      <c r="AC50" s="430">
        <f>$D$32</f>
        <v>43135</v>
      </c>
      <c r="AD50" s="431">
        <f>AD48+$AD$39</f>
        <v>0.52083333333333337</v>
      </c>
      <c r="AE50" s="15" t="str">
        <f>$D$33</f>
        <v>Amstetten</v>
      </c>
    </row>
    <row r="51" spans="1:33">
      <c r="A51" s="12">
        <v>133</v>
      </c>
      <c r="B51" s="12">
        <v>8</v>
      </c>
      <c r="C51" s="12">
        <v>1</v>
      </c>
      <c r="D51" s="417" t="str">
        <f>$D$5</f>
        <v>SV Amstetten</v>
      </c>
      <c r="E51" s="256" t="s">
        <v>172</v>
      </c>
      <c r="F51" s="660" t="str">
        <f>$D$4</f>
        <v>TV Veringendorf</v>
      </c>
      <c r="G51" s="660"/>
      <c r="H51" s="660"/>
      <c r="I51" s="660"/>
      <c r="J51" s="660"/>
      <c r="K51" s="660"/>
      <c r="L51" s="660"/>
      <c r="M51" s="660"/>
      <c r="N51" s="660"/>
      <c r="O51" s="417"/>
      <c r="P51" s="417" t="str">
        <f>$D$2</f>
        <v>TSV Grafenau</v>
      </c>
      <c r="R51" s="418" t="s">
        <v>2</v>
      </c>
      <c r="V51" s="418" t="s">
        <v>2</v>
      </c>
      <c r="Y51" s="418">
        <f>IF($Q51&gt;$S51,(IF($U51&gt;$W51,2,1)),(IF($U51&gt;$W51,1,0)))</f>
        <v>0</v>
      </c>
      <c r="Z51" s="418" t="s">
        <v>2</v>
      </c>
      <c r="AA51" s="418">
        <f>IF($Q51&lt;$S51,(IF($U51&lt;$W51,2,1)),(IF($U51&lt;$W51,1,0)))</f>
        <v>0</v>
      </c>
      <c r="AC51" s="430">
        <f>$D$32</f>
        <v>43135</v>
      </c>
      <c r="AD51" s="431">
        <f>AD50+$AD$39</f>
        <v>0.53819444444444453</v>
      </c>
      <c r="AE51" s="15" t="str">
        <f>$D$33</f>
        <v>Amstetten</v>
      </c>
    </row>
    <row r="52" spans="1:33">
      <c r="A52" s="12"/>
      <c r="B52" s="12"/>
      <c r="C52" s="12"/>
      <c r="D52" s="417"/>
      <c r="F52" s="417"/>
      <c r="G52" s="417"/>
      <c r="H52" s="417"/>
      <c r="I52" s="417"/>
      <c r="J52" s="417"/>
      <c r="K52" s="417"/>
      <c r="L52" s="417"/>
      <c r="M52" s="417"/>
      <c r="N52" s="417"/>
      <c r="O52" s="417"/>
      <c r="P52" s="417"/>
    </row>
    <row r="53" spans="1:33">
      <c r="A53" s="12">
        <v>134</v>
      </c>
      <c r="B53" s="12">
        <v>9</v>
      </c>
      <c r="C53" s="12">
        <v>1</v>
      </c>
      <c r="D53" s="417" t="str">
        <f>$D$6</f>
        <v>TV Heuchlingen</v>
      </c>
      <c r="E53" s="256" t="s">
        <v>172</v>
      </c>
      <c r="F53" s="660" t="str">
        <f>$D$3</f>
        <v>TSV Kleinvillars</v>
      </c>
      <c r="G53" s="660"/>
      <c r="H53" s="660"/>
      <c r="I53" s="660"/>
      <c r="J53" s="660"/>
      <c r="K53" s="660"/>
      <c r="L53" s="660"/>
      <c r="M53" s="660"/>
      <c r="N53" s="660"/>
      <c r="O53" s="417"/>
      <c r="P53" s="417" t="str">
        <f>$D$4</f>
        <v>TV Veringendorf</v>
      </c>
      <c r="R53" s="418" t="s">
        <v>2</v>
      </c>
      <c r="V53" s="418" t="s">
        <v>2</v>
      </c>
      <c r="Y53" s="418">
        <f>IF($Q53&gt;$S53,(IF($U53&gt;$W53,2,1)),(IF($U53&gt;$W53,1,0)))</f>
        <v>0</v>
      </c>
      <c r="Z53" s="418" t="s">
        <v>2</v>
      </c>
      <c r="AA53" s="418">
        <f>IF($Q53&lt;$S53,(IF($U53&lt;$W53,2,1)),(IF($U53&lt;$W53,1,0)))</f>
        <v>0</v>
      </c>
      <c r="AC53" s="430">
        <f>$D$32</f>
        <v>43135</v>
      </c>
      <c r="AD53" s="431">
        <f>AD51+$AD$39</f>
        <v>0.55555555555555569</v>
      </c>
      <c r="AE53" s="15" t="str">
        <f>$D$33</f>
        <v>Amstetten</v>
      </c>
    </row>
    <row r="54" spans="1:33" s="418" customFormat="1">
      <c r="A54" s="12">
        <v>135</v>
      </c>
      <c r="B54" s="12">
        <v>10</v>
      </c>
      <c r="C54" s="12">
        <v>1</v>
      </c>
      <c r="D54" s="417" t="str">
        <f>$D$5</f>
        <v>SV Amstetten</v>
      </c>
      <c r="E54" s="256" t="s">
        <v>172</v>
      </c>
      <c r="F54" s="660" t="str">
        <f>$D$2</f>
        <v>TSV Grafenau</v>
      </c>
      <c r="G54" s="660"/>
      <c r="H54" s="660"/>
      <c r="I54" s="660"/>
      <c r="J54" s="660"/>
      <c r="K54" s="660"/>
      <c r="L54" s="660"/>
      <c r="M54" s="660"/>
      <c r="N54" s="660"/>
      <c r="O54" s="417"/>
      <c r="P54" s="417" t="str">
        <f>$D$6</f>
        <v>TV Heuchlingen</v>
      </c>
      <c r="R54" s="418" t="s">
        <v>2</v>
      </c>
      <c r="V54" s="418" t="s">
        <v>2</v>
      </c>
      <c r="Y54" s="418">
        <f>IF($Q54&gt;$S54,(IF($U54&gt;$W54,2,1)),(IF($U54&gt;$W54,1,0)))</f>
        <v>0</v>
      </c>
      <c r="Z54" s="418" t="s">
        <v>2</v>
      </c>
      <c r="AA54" s="418">
        <f>IF($Q54&lt;$S54,(IF($U54&lt;$W54,2,1)),(IF($U54&lt;$W54,1,0)))</f>
        <v>0</v>
      </c>
      <c r="AC54" s="430">
        <f>$D$32</f>
        <v>43135</v>
      </c>
      <c r="AD54" s="431">
        <f>AD53+$AD$39</f>
        <v>0.57291666666666685</v>
      </c>
      <c r="AE54" s="15" t="str">
        <f>$D$33</f>
        <v>Amstetten</v>
      </c>
    </row>
    <row r="55" spans="1:33">
      <c r="A55" s="150"/>
      <c r="B55" s="150"/>
      <c r="C55" s="150"/>
      <c r="D55" s="417"/>
      <c r="F55" s="417"/>
      <c r="G55" s="417"/>
      <c r="H55" s="417"/>
      <c r="I55" s="417"/>
      <c r="J55" s="417"/>
      <c r="K55" s="417"/>
      <c r="L55" s="417"/>
      <c r="M55" s="417"/>
      <c r="N55" s="417"/>
      <c r="O55" s="417"/>
      <c r="P55" s="417"/>
    </row>
    <row r="56" spans="1:33">
      <c r="A56" s="425" t="s">
        <v>116</v>
      </c>
      <c r="B56" s="150"/>
      <c r="C56" s="150"/>
      <c r="D56" s="417"/>
      <c r="F56" s="417"/>
      <c r="G56" s="417"/>
      <c r="H56" s="417"/>
      <c r="I56" s="417"/>
      <c r="J56" s="417"/>
      <c r="K56" s="417"/>
      <c r="L56" s="417"/>
      <c r="M56" s="417"/>
      <c r="N56" s="417"/>
      <c r="O56" s="417"/>
      <c r="P56" s="417"/>
      <c r="R56" s="418" t="s">
        <v>0</v>
      </c>
      <c r="V56" s="418" t="s">
        <v>416</v>
      </c>
      <c r="X56" s="418"/>
      <c r="Z56" s="418" t="s">
        <v>1</v>
      </c>
      <c r="AB56" s="418"/>
      <c r="AC56" s="418"/>
      <c r="AD56" s="431"/>
      <c r="AE56" s="418"/>
      <c r="AF56" s="418"/>
      <c r="AG56" s="418"/>
    </row>
    <row r="57" spans="1:33">
      <c r="D57" s="15" t="str">
        <f>T(D2)</f>
        <v>TSV Grafenau</v>
      </c>
      <c r="E57" s="421"/>
      <c r="F57" s="419">
        <f>Y18</f>
        <v>0</v>
      </c>
      <c r="G57" s="420">
        <f>Y21</f>
        <v>0</v>
      </c>
      <c r="H57" s="420">
        <f>Y25</f>
        <v>0</v>
      </c>
      <c r="I57" s="420">
        <f>Y30</f>
        <v>0</v>
      </c>
      <c r="J57" s="420">
        <f>AA41</f>
        <v>0</v>
      </c>
      <c r="K57" s="420">
        <f>AA45</f>
        <v>0</v>
      </c>
      <c r="L57" s="420">
        <f>AA50</f>
        <v>0</v>
      </c>
      <c r="M57" s="420">
        <f>AA54</f>
        <v>0</v>
      </c>
      <c r="N57" s="422"/>
      <c r="O57" s="422"/>
      <c r="P57" s="418"/>
      <c r="Q57" s="418">
        <f>Q18+U18+Q21+U21+Q25+U25+Q30+U30+S41+W41+S45+W45+S50+W50+S54+W54</f>
        <v>0</v>
      </c>
      <c r="R57" s="418" t="s">
        <v>2</v>
      </c>
      <c r="S57" s="418">
        <f>S18+W18+S21+W21+S25+W25+S30+W30+Q41+U41+Q45+U45+Q50+U50+Q54+U54</f>
        <v>0</v>
      </c>
      <c r="U57" s="418">
        <f>Y18+Y21+Y25+Y30+AA41+AA45+AA50+AA54</f>
        <v>0</v>
      </c>
      <c r="V57" s="418" t="s">
        <v>2</v>
      </c>
      <c r="W57" s="418">
        <f>AA18+AA21+AA25+AA30+Y41+Y45+Y50+Y54</f>
        <v>0</v>
      </c>
      <c r="X57" s="418"/>
      <c r="Y57" s="418">
        <f>U57</f>
        <v>0</v>
      </c>
      <c r="Z57" s="418" t="s">
        <v>2</v>
      </c>
      <c r="AA57" s="418">
        <f>W57</f>
        <v>0</v>
      </c>
      <c r="AB57" s="418"/>
      <c r="AC57" s="418"/>
      <c r="AD57" s="418"/>
      <c r="AE57" s="418"/>
      <c r="AF57" s="418"/>
      <c r="AG57" s="418"/>
    </row>
    <row r="58" spans="1:33">
      <c r="A58" s="150"/>
      <c r="B58" s="150"/>
      <c r="C58" s="150"/>
      <c r="D58" s="417" t="str">
        <f>T(D3)</f>
        <v>TSV Kleinvillars</v>
      </c>
      <c r="E58" s="421"/>
      <c r="F58" s="420">
        <f>AA18</f>
        <v>0</v>
      </c>
      <c r="G58" s="420">
        <f>Y22</f>
        <v>0</v>
      </c>
      <c r="H58" s="420">
        <f>Y27</f>
        <v>0</v>
      </c>
      <c r="I58" s="420">
        <f>Y31</f>
        <v>0</v>
      </c>
      <c r="J58" s="420">
        <f>Y41</f>
        <v>0</v>
      </c>
      <c r="K58" s="420">
        <f>AA44</f>
        <v>0</v>
      </c>
      <c r="L58" s="420">
        <f>AA48</f>
        <v>0</v>
      </c>
      <c r="M58" s="420">
        <f>AA53</f>
        <v>0</v>
      </c>
      <c r="N58" s="422"/>
      <c r="O58" s="422"/>
      <c r="P58" s="422"/>
      <c r="Q58" s="418">
        <f>S18+W18+Q22+U22+Q27+U27+Q31+U31+Q41+U41+S44+W44+S48+W48+S53+W53</f>
        <v>0</v>
      </c>
      <c r="R58" s="418" t="s">
        <v>2</v>
      </c>
      <c r="S58" s="418">
        <f>Q18+U18+S22+W22+S27+W27+S31+W31+S41+W41+Q44+U44+Q48+U48+Q53+U53</f>
        <v>0</v>
      </c>
      <c r="T58" s="331"/>
      <c r="U58" s="418">
        <f>AA18+Y22+Y27+Y31+Y41+AA44+AA48+AA53</f>
        <v>0</v>
      </c>
      <c r="V58" s="418" t="s">
        <v>2</v>
      </c>
      <c r="W58" s="418">
        <f>Y18+AA22+AA27+AA31+AA41+Y44+Y48+Y53</f>
        <v>0</v>
      </c>
      <c r="X58" s="418"/>
      <c r="Y58" s="418">
        <f t="shared" ref="Y58:Y61" si="0">U58</f>
        <v>0</v>
      </c>
      <c r="Z58" s="418" t="s">
        <v>2</v>
      </c>
      <c r="AA58" s="418">
        <f t="shared" ref="AA58:AA61" si="1">W58</f>
        <v>0</v>
      </c>
      <c r="AB58" s="418"/>
      <c r="AC58" s="418"/>
      <c r="AD58" s="418"/>
      <c r="AE58" s="418"/>
      <c r="AF58" s="418"/>
      <c r="AG58" s="418"/>
    </row>
    <row r="59" spans="1:33">
      <c r="A59" s="150"/>
      <c r="B59" s="150"/>
      <c r="C59" s="150"/>
      <c r="D59" s="417" t="str">
        <f>T(D4)</f>
        <v>TV Veringendorf</v>
      </c>
      <c r="E59" s="421"/>
      <c r="F59" s="420">
        <f>Y19</f>
        <v>0</v>
      </c>
      <c r="G59" s="420">
        <f>AA22</f>
        <v>0</v>
      </c>
      <c r="H59" s="420">
        <f>AA25</f>
        <v>0</v>
      </c>
      <c r="I59" s="420">
        <f>AA30</f>
        <v>0</v>
      </c>
      <c r="J59" s="420">
        <f>Y42</f>
        <v>0</v>
      </c>
      <c r="K59" s="420">
        <f>Y45</f>
        <v>0</v>
      </c>
      <c r="L59" s="420">
        <f>Y48</f>
        <v>0</v>
      </c>
      <c r="M59" s="420">
        <f>AA51</f>
        <v>0</v>
      </c>
      <c r="N59" s="422"/>
      <c r="O59" s="422"/>
      <c r="P59" s="418"/>
      <c r="Q59" s="418">
        <f>Q19+U19+S22+W22+S25+W25+S28+W28+Q42+U42+Q45+U45+Q48+U48+S51+W51</f>
        <v>0</v>
      </c>
      <c r="R59" s="418" t="s">
        <v>2</v>
      </c>
      <c r="S59" s="418">
        <f>S19+W19+Q22+U22+Q25+U25+Q28+U28+S42+W42+S45+W45+S48+W48+Q51+U51</f>
        <v>0</v>
      </c>
      <c r="U59" s="418">
        <f>Y19+AA22+AA25+AA28+Y42+Y45+Y48+AA51</f>
        <v>0</v>
      </c>
      <c r="V59" s="418" t="s">
        <v>2</v>
      </c>
      <c r="W59" s="418">
        <f>AA19+Y22+Y25+Y28+AA42+AA45+AA48+Y51</f>
        <v>0</v>
      </c>
      <c r="X59" s="418"/>
      <c r="Y59" s="418">
        <f t="shared" si="0"/>
        <v>0</v>
      </c>
      <c r="Z59" s="418" t="s">
        <v>2</v>
      </c>
      <c r="AA59" s="418">
        <f t="shared" si="1"/>
        <v>0</v>
      </c>
      <c r="AB59" s="418"/>
      <c r="AC59" s="418"/>
      <c r="AD59" s="418"/>
      <c r="AE59" s="418"/>
      <c r="AF59" s="418"/>
      <c r="AG59" s="418"/>
    </row>
    <row r="60" spans="1:33">
      <c r="A60" s="150"/>
      <c r="B60" s="150"/>
      <c r="C60" s="150"/>
      <c r="D60" s="417" t="str">
        <f>T(D5)</f>
        <v>SV Amstetten</v>
      </c>
      <c r="E60" s="421"/>
      <c r="F60" s="420">
        <f>AA19</f>
        <v>0</v>
      </c>
      <c r="G60" s="420">
        <f>Y24</f>
        <v>0</v>
      </c>
      <c r="H60" s="420">
        <f>AA27</f>
        <v>0</v>
      </c>
      <c r="I60" s="420">
        <f>AA30</f>
        <v>0</v>
      </c>
      <c r="J60" s="420">
        <f>Y44</f>
        <v>0</v>
      </c>
      <c r="K60" s="420">
        <f>AA47</f>
        <v>0</v>
      </c>
      <c r="L60" s="420">
        <f>Y51</f>
        <v>0</v>
      </c>
      <c r="M60" s="420">
        <f>Y54</f>
        <v>0</v>
      </c>
      <c r="N60" s="422"/>
      <c r="O60" s="422"/>
      <c r="P60" s="418"/>
      <c r="Q60" s="418">
        <f>S19+W19+Q24+U24+S27+W27+S30+W30+Q44+U44+S47+W47+Q51+U51+Q54+U54</f>
        <v>0</v>
      </c>
      <c r="R60" s="418" t="s">
        <v>2</v>
      </c>
      <c r="S60" s="418">
        <f>Q19+U19+S24+W24+Q27+U27+Q30+U30+S44+W44+Q47+U47+S51+W51+S54+W54</f>
        <v>0</v>
      </c>
      <c r="U60" s="418">
        <f>AA19+Y24+AA27+AA30+Y44+AA47+Y51+Y54</f>
        <v>0</v>
      </c>
      <c r="V60" s="418" t="s">
        <v>2</v>
      </c>
      <c r="W60" s="418">
        <f>Y19+AA24+Y27+Y30+AA44+Y47+AA51+AA54</f>
        <v>0</v>
      </c>
      <c r="X60" s="418"/>
      <c r="Y60" s="418">
        <f t="shared" si="0"/>
        <v>0</v>
      </c>
      <c r="Z60" s="418" t="s">
        <v>2</v>
      </c>
      <c r="AA60" s="418">
        <f t="shared" si="1"/>
        <v>0</v>
      </c>
      <c r="AB60" s="418"/>
      <c r="AC60" s="418"/>
      <c r="AD60" s="418"/>
      <c r="AE60" s="418"/>
      <c r="AF60" s="418"/>
      <c r="AG60" s="418"/>
    </row>
    <row r="61" spans="1:33">
      <c r="D61" s="15" t="str">
        <f>T(D6)</f>
        <v>TV Heuchlingen</v>
      </c>
      <c r="E61" s="421"/>
      <c r="F61" s="420">
        <f>AA21</f>
        <v>0</v>
      </c>
      <c r="G61" s="420">
        <f>AA24</f>
        <v>0</v>
      </c>
      <c r="H61" s="420">
        <f>Y28</f>
        <v>0</v>
      </c>
      <c r="I61" s="420">
        <f>AA31</f>
        <v>0</v>
      </c>
      <c r="J61" s="420">
        <f>AA42</f>
        <v>0</v>
      </c>
      <c r="K61" s="420">
        <f>Y47</f>
        <v>0</v>
      </c>
      <c r="L61" s="420">
        <f>Y50</f>
        <v>0</v>
      </c>
      <c r="M61" s="420">
        <f>Y53</f>
        <v>0</v>
      </c>
      <c r="N61" s="422"/>
      <c r="O61" s="422"/>
      <c r="P61" s="418"/>
      <c r="Q61" s="418">
        <f>S21+W21+S24+W24+Q28+U28+S31+W31+S42+W42+Q47+U47+Q50+U50+Q53+U53</f>
        <v>0</v>
      </c>
      <c r="R61" s="418" t="s">
        <v>2</v>
      </c>
      <c r="S61" s="418">
        <f>Q21+U21+Q24+U24+S28+W28+Q31+U31+Q42+U42+S47+W47+S50+W50+S53+W53</f>
        <v>0</v>
      </c>
      <c r="U61" s="418">
        <f>AA21+AA24+Y28+AA31+AA42+Y47+Y50+Y53</f>
        <v>0</v>
      </c>
      <c r="V61" s="418" t="s">
        <v>2</v>
      </c>
      <c r="W61" s="418">
        <f>Y21+Y24+AA28+Y31+Y42+AA47+AA50+AA53</f>
        <v>0</v>
      </c>
      <c r="X61" s="418"/>
      <c r="Y61" s="418">
        <f t="shared" si="0"/>
        <v>0</v>
      </c>
      <c r="Z61" s="418" t="s">
        <v>2</v>
      </c>
      <c r="AA61" s="418">
        <f t="shared" si="1"/>
        <v>0</v>
      </c>
      <c r="AB61" s="418"/>
      <c r="AC61" s="418"/>
      <c r="AD61" s="418"/>
      <c r="AE61" s="418"/>
      <c r="AF61" s="418"/>
      <c r="AG61" s="418"/>
    </row>
    <row r="62" spans="1:33" s="11" customFormat="1">
      <c r="A62" s="150"/>
      <c r="B62" s="150"/>
      <c r="C62" s="150"/>
      <c r="D62" s="417"/>
      <c r="E62" s="257"/>
      <c r="F62" s="417"/>
      <c r="G62" s="417"/>
      <c r="H62" s="417"/>
      <c r="I62" s="417"/>
      <c r="J62" s="417"/>
      <c r="K62" s="417"/>
      <c r="L62" s="417"/>
      <c r="M62" s="417"/>
      <c r="N62" s="417"/>
      <c r="O62" s="417"/>
      <c r="P62" s="417"/>
      <c r="Q62" s="331"/>
      <c r="R62" s="418"/>
      <c r="S62" s="331"/>
      <c r="T62" s="418"/>
      <c r="U62" s="418"/>
      <c r="V62" s="418"/>
      <c r="W62" s="418"/>
      <c r="Y62" s="418"/>
      <c r="Z62" s="418"/>
      <c r="AA62" s="418"/>
    </row>
    <row r="63" spans="1:33">
      <c r="A63" s="150"/>
      <c r="B63" s="150"/>
      <c r="C63" s="150"/>
      <c r="D63" s="417"/>
      <c r="F63" s="417"/>
      <c r="G63" s="417"/>
      <c r="H63" s="417"/>
      <c r="I63" s="417"/>
      <c r="J63" s="417"/>
      <c r="K63" s="417"/>
      <c r="L63" s="417"/>
      <c r="M63" s="417"/>
      <c r="N63" s="417"/>
      <c r="O63" s="417"/>
      <c r="P63" s="417"/>
    </row>
    <row r="65" spans="1:27">
      <c r="A65" s="150"/>
      <c r="B65" s="150"/>
      <c r="C65" s="150"/>
      <c r="D65" s="417"/>
      <c r="F65" s="417"/>
      <c r="G65" s="417"/>
      <c r="H65" s="417"/>
      <c r="I65" s="417"/>
      <c r="J65" s="417"/>
      <c r="K65" s="417"/>
      <c r="L65" s="417"/>
      <c r="M65" s="417"/>
      <c r="N65" s="417"/>
      <c r="O65" s="417"/>
      <c r="P65" s="417"/>
      <c r="T65" s="331"/>
    </row>
    <row r="66" spans="1:27">
      <c r="A66" s="150"/>
      <c r="B66" s="150"/>
      <c r="C66" s="150"/>
      <c r="D66" s="417"/>
      <c r="F66" s="417"/>
      <c r="G66" s="417"/>
      <c r="H66" s="417"/>
      <c r="I66" s="417"/>
      <c r="J66" s="417"/>
      <c r="K66" s="417"/>
      <c r="L66" s="417"/>
      <c r="M66" s="417"/>
      <c r="N66" s="417"/>
      <c r="O66" s="417"/>
      <c r="P66" s="417"/>
    </row>
    <row r="67" spans="1:27">
      <c r="A67" s="150"/>
      <c r="B67" s="150"/>
      <c r="C67" s="150"/>
      <c r="D67" s="417"/>
      <c r="F67" s="417"/>
      <c r="G67" s="417"/>
      <c r="H67" s="417"/>
      <c r="I67" s="417"/>
      <c r="J67" s="417"/>
      <c r="K67" s="417"/>
      <c r="L67" s="417"/>
      <c r="M67" s="417"/>
      <c r="N67" s="417"/>
      <c r="O67" s="417"/>
      <c r="P67" s="417"/>
    </row>
    <row r="69" spans="1:27">
      <c r="A69" s="150"/>
      <c r="B69" s="150"/>
      <c r="C69" s="150"/>
      <c r="D69" s="417"/>
      <c r="F69" s="417"/>
      <c r="G69" s="417"/>
      <c r="H69" s="417"/>
      <c r="I69" s="417"/>
      <c r="J69" s="417"/>
      <c r="K69" s="417"/>
      <c r="L69" s="417"/>
      <c r="M69" s="417"/>
      <c r="N69" s="417"/>
      <c r="O69" s="417"/>
      <c r="P69" s="417"/>
      <c r="T69" s="331"/>
    </row>
    <row r="71" spans="1:27">
      <c r="A71" s="150"/>
      <c r="B71" s="150"/>
      <c r="C71" s="150"/>
      <c r="D71" s="417"/>
      <c r="F71" s="417"/>
      <c r="G71" s="417"/>
      <c r="H71" s="417"/>
      <c r="I71" s="417"/>
      <c r="J71" s="417"/>
      <c r="K71" s="417"/>
      <c r="L71" s="417"/>
      <c r="M71" s="417"/>
      <c r="N71" s="417"/>
      <c r="O71" s="417"/>
      <c r="P71" s="417"/>
      <c r="T71" s="331"/>
      <c r="U71" s="331"/>
      <c r="V71" s="331"/>
      <c r="W71" s="331"/>
      <c r="Y71" s="331"/>
      <c r="Z71" s="331"/>
      <c r="AA71" s="331"/>
    </row>
    <row r="72" spans="1:27" s="281" customFormat="1">
      <c r="A72" s="6"/>
      <c r="B72" s="6"/>
      <c r="C72" s="6"/>
      <c r="E72" s="10"/>
      <c r="Q72" s="331"/>
      <c r="R72" s="331"/>
      <c r="S72" s="331"/>
      <c r="T72" s="331"/>
      <c r="U72" s="331"/>
      <c r="V72" s="331"/>
      <c r="W72" s="331"/>
      <c r="Y72" s="331"/>
      <c r="Z72" s="331"/>
      <c r="AA72" s="331"/>
    </row>
    <row r="73" spans="1:27" s="281" customFormat="1">
      <c r="A73" s="6"/>
      <c r="B73" s="6"/>
      <c r="C73" s="6"/>
      <c r="E73" s="10"/>
      <c r="Q73" s="331"/>
      <c r="R73" s="331"/>
      <c r="S73" s="331"/>
      <c r="T73" s="331"/>
      <c r="U73" s="331"/>
      <c r="V73" s="331"/>
      <c r="W73" s="331"/>
      <c r="Y73" s="331"/>
      <c r="Z73" s="331"/>
      <c r="AA73" s="331"/>
    </row>
    <row r="74" spans="1:27" s="281" customFormat="1">
      <c r="A74" s="6"/>
      <c r="B74" s="6"/>
      <c r="C74" s="6"/>
      <c r="E74" s="10"/>
      <c r="Q74" s="331"/>
      <c r="R74" s="331"/>
      <c r="S74" s="331"/>
      <c r="T74" s="331"/>
      <c r="U74" s="331"/>
      <c r="V74" s="331"/>
      <c r="W74" s="331"/>
      <c r="Y74" s="331"/>
      <c r="Z74" s="331"/>
      <c r="AA74" s="331"/>
    </row>
    <row r="75" spans="1:27" s="281" customFormat="1">
      <c r="A75" s="6"/>
      <c r="B75" s="6"/>
      <c r="C75" s="6"/>
      <c r="E75" s="10"/>
      <c r="Q75" s="331"/>
      <c r="R75" s="331"/>
      <c r="S75" s="331"/>
      <c r="T75" s="331"/>
      <c r="U75" s="331"/>
      <c r="V75" s="331"/>
      <c r="W75" s="331"/>
      <c r="Y75" s="331"/>
      <c r="Z75" s="331"/>
      <c r="AA75" s="331"/>
    </row>
    <row r="76" spans="1:27" s="281" customFormat="1">
      <c r="A76" s="6"/>
      <c r="B76" s="6"/>
      <c r="C76" s="6"/>
      <c r="E76" s="10"/>
      <c r="Q76" s="331"/>
      <c r="R76" s="331"/>
      <c r="S76" s="331"/>
      <c r="T76" s="331"/>
      <c r="U76" s="331"/>
      <c r="V76" s="331"/>
      <c r="W76" s="331"/>
      <c r="Y76" s="331"/>
      <c r="Z76" s="331"/>
      <c r="AA76" s="331"/>
    </row>
    <row r="77" spans="1:27" s="281" customFormat="1">
      <c r="A77" s="6"/>
      <c r="B77" s="6"/>
      <c r="C77" s="6"/>
      <c r="E77" s="10"/>
      <c r="Q77" s="331"/>
      <c r="R77" s="331"/>
      <c r="S77" s="331"/>
      <c r="T77" s="331"/>
      <c r="U77" s="331"/>
      <c r="V77" s="331"/>
      <c r="W77" s="331"/>
      <c r="Y77" s="331"/>
      <c r="Z77" s="331"/>
      <c r="AA77" s="331"/>
    </row>
    <row r="78" spans="1:27" s="281" customFormat="1">
      <c r="A78" s="6"/>
      <c r="B78" s="6"/>
      <c r="C78" s="6"/>
      <c r="E78" s="10"/>
      <c r="Q78" s="331"/>
      <c r="R78" s="331"/>
      <c r="S78" s="331"/>
      <c r="T78" s="331"/>
      <c r="U78" s="331"/>
      <c r="V78" s="331"/>
      <c r="W78" s="331"/>
      <c r="Y78" s="331"/>
      <c r="Z78" s="331"/>
      <c r="AA78" s="331"/>
    </row>
    <row r="79" spans="1:27" s="281" customFormat="1">
      <c r="A79" s="6"/>
      <c r="B79" s="6"/>
      <c r="C79" s="6"/>
      <c r="E79" s="10"/>
      <c r="Q79" s="331"/>
      <c r="R79" s="331"/>
      <c r="S79" s="331"/>
      <c r="T79" s="418"/>
      <c r="U79" s="418"/>
      <c r="V79" s="418"/>
      <c r="W79" s="418"/>
      <c r="Y79" s="418"/>
      <c r="Z79" s="418"/>
      <c r="AA79" s="418"/>
    </row>
    <row r="80" spans="1:27" s="281" customFormat="1">
      <c r="A80" s="6"/>
      <c r="B80" s="6"/>
      <c r="C80" s="6"/>
      <c r="E80" s="10"/>
      <c r="Q80" s="331"/>
      <c r="R80" s="331"/>
      <c r="S80" s="331"/>
      <c r="T80" s="418"/>
      <c r="U80" s="418"/>
      <c r="V80" s="418"/>
      <c r="W80" s="418"/>
      <c r="Y80" s="418"/>
      <c r="Z80" s="418"/>
      <c r="AA80" s="418"/>
    </row>
    <row r="81" spans="1:27" s="281" customFormat="1">
      <c r="A81" s="6"/>
      <c r="B81" s="6"/>
      <c r="C81" s="6"/>
      <c r="E81" s="10"/>
      <c r="Q81" s="331"/>
      <c r="R81" s="331"/>
      <c r="S81" s="331"/>
      <c r="T81" s="418"/>
      <c r="U81" s="418"/>
      <c r="V81" s="418"/>
      <c r="W81" s="418"/>
      <c r="Y81" s="418"/>
      <c r="Z81" s="418"/>
      <c r="AA81" s="418"/>
    </row>
  </sheetData>
  <sheetProtection sheet="1" objects="1" scenarios="1" selectLockedCells="1"/>
  <customSheetViews>
    <customSheetView guid="{25948C26-48C0-4C68-A3D0-23B3A9528908}" showPageBreaks="1" view="pageLayout">
      <selection activeCell="B38" sqref="B38"/>
      <rowBreaks count="1" manualBreakCount="1">
        <brk id="31" max="16383" man="1"/>
      </rowBreaks>
      <pageMargins left="0.31496062992125984" right="0.23622047244094491" top="0.62992125984251968" bottom="0.43307086614173229" header="0.27559055118110237" footer="0.23622047244094491"/>
      <pageSetup paperSize="9" scale="90" orientation="landscape" cellComments="asDisplayed" verticalDpi="300" r:id="rId1"/>
      <headerFooter alignWithMargins="0">
        <oddHeader>&amp;C&amp;"Arial,Fett"&amp;18Spielplan Hallensaison 2017/2018 der U14 männlich</oddHeader>
        <oddFooter>&amp;CErstellt von Markus Knodel am &amp;D</oddFooter>
      </headerFooter>
    </customSheetView>
  </customSheetViews>
  <mergeCells count="20">
    <mergeCell ref="F42:N42"/>
    <mergeCell ref="F18:N18"/>
    <mergeCell ref="F19:N19"/>
    <mergeCell ref="F21:N21"/>
    <mergeCell ref="F22:N22"/>
    <mergeCell ref="F24:N24"/>
    <mergeCell ref="F25:N25"/>
    <mergeCell ref="F27:N27"/>
    <mergeCell ref="F28:N28"/>
    <mergeCell ref="F30:N30"/>
    <mergeCell ref="F31:N31"/>
    <mergeCell ref="F41:N41"/>
    <mergeCell ref="F53:N53"/>
    <mergeCell ref="F54:N54"/>
    <mergeCell ref="F44:N44"/>
    <mergeCell ref="F45:N45"/>
    <mergeCell ref="F47:N47"/>
    <mergeCell ref="F48:N48"/>
    <mergeCell ref="F50:N50"/>
    <mergeCell ref="F51:N51"/>
  </mergeCells>
  <pageMargins left="0.31496062992125984" right="0.23622047244094491" top="0.62992125984251968" bottom="0.43307086614173229" header="0.27559055118110237" footer="0.23622047244094491"/>
  <pageSetup paperSize="9" scale="90" orientation="landscape" cellComments="asDisplayed" verticalDpi="300" r:id="rId2"/>
  <headerFooter alignWithMargins="0">
    <oddHeader>&amp;C&amp;"Arial,Fett"&amp;18Spielplan Hallensaison 2017/2018 der U14 männlich</oddHeader>
    <oddFooter>&amp;CErstellt von Markus Knodel am &amp;D</oddFooter>
  </headerFooter>
  <rowBreaks count="1" manualBreakCount="1">
    <brk id="3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S116"/>
  <sheetViews>
    <sheetView view="pageLayout" zoomScaleNormal="100" workbookViewId="0">
      <selection activeCell="B2" sqref="B2"/>
    </sheetView>
  </sheetViews>
  <sheetFormatPr baseColWidth="10" defaultRowHeight="12.75"/>
  <cols>
    <col min="1" max="1" width="14.5703125" customWidth="1"/>
    <col min="2" max="2" width="18.7109375" customWidth="1"/>
    <col min="3" max="3" width="3.85546875" style="2" customWidth="1"/>
    <col min="4" max="4" width="4.85546875" customWidth="1"/>
    <col min="5" max="11" width="2.7109375" customWidth="1"/>
    <col min="12" max="12" width="18.85546875" customWidth="1"/>
    <col min="13" max="13" width="3.5703125" style="3" customWidth="1"/>
    <col min="14" max="14" width="1.42578125" style="3" customWidth="1"/>
    <col min="15" max="15" width="3.42578125" style="3" customWidth="1"/>
    <col min="16" max="16" width="1.7109375" style="3" customWidth="1"/>
    <col min="17" max="17" width="2.85546875" style="3" customWidth="1"/>
    <col min="18" max="18" width="0.85546875" style="3" customWidth="1"/>
    <col min="19" max="19" width="3.42578125" style="3" customWidth="1"/>
  </cols>
  <sheetData>
    <row r="1" spans="1:19" s="8" customFormat="1" ht="27.75">
      <c r="A1" s="143" t="s">
        <v>142</v>
      </c>
      <c r="B1" s="176"/>
      <c r="C1" s="144"/>
      <c r="D1" s="176"/>
      <c r="E1" s="176"/>
      <c r="F1" s="176"/>
      <c r="G1" s="176"/>
      <c r="H1" s="176"/>
      <c r="I1" s="176"/>
      <c r="J1" s="176"/>
      <c r="K1" s="176"/>
      <c r="M1" s="3"/>
      <c r="N1" s="3"/>
      <c r="O1" s="3"/>
      <c r="P1" s="3"/>
      <c r="Q1" s="3"/>
      <c r="R1" s="3"/>
      <c r="S1" s="3"/>
    </row>
    <row r="2" spans="1:19" s="5" customFormat="1">
      <c r="A2" s="6" t="s">
        <v>3</v>
      </c>
      <c r="B2" s="182">
        <v>42015</v>
      </c>
      <c r="C2" s="147"/>
      <c r="M2" s="4"/>
      <c r="N2" s="4"/>
      <c r="O2" s="4"/>
      <c r="P2" s="4"/>
      <c r="Q2" s="4"/>
      <c r="R2" s="4"/>
      <c r="S2" s="4"/>
    </row>
    <row r="3" spans="1:19" s="5" customFormat="1">
      <c r="A3" s="6" t="s">
        <v>4</v>
      </c>
      <c r="C3" s="147"/>
      <c r="M3" s="4"/>
      <c r="N3" s="4"/>
      <c r="O3" s="4"/>
      <c r="P3" s="4"/>
      <c r="Q3" s="4"/>
      <c r="R3" s="4"/>
      <c r="S3" s="4"/>
    </row>
    <row r="4" spans="1:19" s="5" customFormat="1">
      <c r="A4" s="6" t="s">
        <v>6</v>
      </c>
      <c r="C4" s="147"/>
      <c r="M4" s="4"/>
      <c r="N4" s="4"/>
      <c r="O4" s="4"/>
      <c r="P4" s="4"/>
      <c r="Q4" s="4"/>
      <c r="R4" s="4"/>
      <c r="S4" s="4"/>
    </row>
    <row r="5" spans="1:19" s="5" customFormat="1">
      <c r="A5" s="6" t="s">
        <v>84</v>
      </c>
      <c r="B5" s="165"/>
      <c r="C5" s="147"/>
      <c r="M5" s="4"/>
      <c r="N5" s="4"/>
      <c r="O5" s="4"/>
      <c r="P5" s="4"/>
      <c r="Q5" s="4"/>
      <c r="R5" s="4"/>
      <c r="S5" s="4"/>
    </row>
    <row r="6" spans="1:19" s="5" customFormat="1">
      <c r="A6" s="6" t="s">
        <v>5</v>
      </c>
      <c r="C6" s="147"/>
      <c r="M6" s="4"/>
      <c r="N6" s="4"/>
      <c r="O6" s="4"/>
      <c r="P6" s="4"/>
      <c r="Q6" s="4"/>
      <c r="R6" s="4"/>
      <c r="S6" s="4"/>
    </row>
    <row r="7" spans="1:19" s="5" customFormat="1">
      <c r="A7" s="6" t="s">
        <v>7</v>
      </c>
      <c r="C7" s="147"/>
      <c r="M7" s="4"/>
      <c r="N7" s="4"/>
      <c r="O7" s="4"/>
      <c r="P7" s="4"/>
      <c r="Q7" s="4"/>
      <c r="R7" s="4"/>
      <c r="S7" s="4"/>
    </row>
    <row r="8" spans="1:19" s="5" customFormat="1">
      <c r="A8" s="6" t="s">
        <v>88</v>
      </c>
      <c r="B8" s="11"/>
      <c r="C8" s="147"/>
      <c r="M8" s="4"/>
      <c r="N8" s="4"/>
      <c r="O8" s="4"/>
      <c r="P8" s="4"/>
      <c r="Q8" s="4"/>
      <c r="R8" s="4"/>
      <c r="S8" s="4"/>
    </row>
    <row r="9" spans="1:19" s="5" customFormat="1">
      <c r="A9" s="6"/>
      <c r="B9" s="11"/>
      <c r="C9" s="147"/>
      <c r="M9" s="4"/>
      <c r="N9" s="4"/>
      <c r="O9" s="4"/>
      <c r="P9" s="4"/>
      <c r="Q9" s="4"/>
      <c r="R9" s="4"/>
      <c r="S9" s="4"/>
    </row>
    <row r="10" spans="1:19" s="5" customFormat="1">
      <c r="A10" s="6"/>
      <c r="B10" s="11"/>
      <c r="C10" s="147"/>
      <c r="M10" s="4"/>
      <c r="N10" s="4"/>
      <c r="O10" s="4"/>
      <c r="P10" s="4"/>
      <c r="Q10" s="4"/>
      <c r="R10" s="4"/>
      <c r="S10" s="4"/>
    </row>
    <row r="11" spans="1:19" s="5" customFormat="1">
      <c r="A11" s="6"/>
      <c r="B11" s="11"/>
      <c r="C11" s="147"/>
      <c r="M11" s="4"/>
      <c r="N11" s="4"/>
      <c r="O11" s="4"/>
      <c r="P11" s="14"/>
      <c r="Q11" s="14"/>
      <c r="R11" s="3"/>
      <c r="S11" s="14"/>
    </row>
    <row r="12" spans="1:19" s="5" customFormat="1">
      <c r="A12" s="6"/>
      <c r="B12" s="11"/>
      <c r="C12" s="147"/>
      <c r="M12" s="4"/>
      <c r="N12" s="4"/>
      <c r="O12" s="4"/>
      <c r="P12" s="14"/>
      <c r="Q12" s="14"/>
      <c r="R12" s="3"/>
      <c r="S12" s="14"/>
    </row>
    <row r="13" spans="1:19" s="5" customFormat="1">
      <c r="A13" s="6"/>
      <c r="B13" s="11"/>
      <c r="C13" s="147"/>
      <c r="M13" s="4"/>
      <c r="N13" s="4"/>
      <c r="O13" s="4"/>
      <c r="P13" s="14"/>
      <c r="Q13" s="14"/>
      <c r="R13" s="3"/>
      <c r="S13" s="14"/>
    </row>
    <row r="14" spans="1:19" s="5" customFormat="1">
      <c r="A14" s="6" t="s">
        <v>125</v>
      </c>
      <c r="C14" s="147"/>
      <c r="M14" s="4"/>
      <c r="N14" s="4"/>
      <c r="O14" s="4"/>
      <c r="P14" s="14"/>
      <c r="Q14" s="14"/>
      <c r="R14" s="3"/>
      <c r="S14" s="14"/>
    </row>
    <row r="15" spans="1:19" s="5" customFormat="1">
      <c r="A15" s="6"/>
      <c r="C15" s="147"/>
      <c r="M15" s="4"/>
      <c r="N15" s="4"/>
      <c r="O15" s="4"/>
      <c r="P15" s="14"/>
      <c r="Q15" s="14"/>
      <c r="R15" s="3"/>
      <c r="S15" s="14"/>
    </row>
    <row r="16" spans="1:19" s="11" customFormat="1">
      <c r="A16" s="150"/>
      <c r="B16" s="4"/>
      <c r="C16" s="147"/>
      <c r="D16" s="4"/>
      <c r="E16" s="4"/>
      <c r="F16" s="4"/>
      <c r="G16" s="4"/>
      <c r="H16" s="4"/>
      <c r="I16" s="4"/>
      <c r="J16" s="4"/>
      <c r="K16" s="4"/>
      <c r="L16" s="4"/>
      <c r="M16" s="3"/>
      <c r="N16" s="4"/>
      <c r="O16" s="4"/>
      <c r="P16" s="14"/>
      <c r="Q16" s="14"/>
      <c r="R16" s="3"/>
      <c r="S16" s="14"/>
    </row>
    <row r="17" spans="1:19" s="11" customFormat="1">
      <c r="A17" s="150"/>
      <c r="B17" s="4"/>
      <c r="C17" s="147"/>
      <c r="D17" s="4"/>
      <c r="E17" s="4"/>
      <c r="F17" s="4"/>
      <c r="G17" s="4"/>
      <c r="H17" s="4"/>
      <c r="I17" s="4"/>
      <c r="J17" s="4"/>
      <c r="K17" s="4"/>
      <c r="L17" s="4"/>
      <c r="M17" s="4"/>
      <c r="N17" s="4"/>
      <c r="O17" s="4"/>
      <c r="P17" s="14"/>
      <c r="Q17" s="14"/>
      <c r="R17" s="3"/>
      <c r="S17" s="14"/>
    </row>
    <row r="18" spans="1:19" s="11" customFormat="1">
      <c r="A18" s="146" t="s">
        <v>8</v>
      </c>
      <c r="B18" s="4" t="s">
        <v>9</v>
      </c>
      <c r="C18" s="147"/>
      <c r="D18" s="5" t="s">
        <v>10</v>
      </c>
      <c r="E18" s="4"/>
      <c r="F18" s="4"/>
      <c r="G18" s="4"/>
      <c r="H18" s="4"/>
      <c r="I18" s="4"/>
      <c r="J18" s="4"/>
      <c r="K18" s="4"/>
      <c r="L18" s="4" t="s">
        <v>11</v>
      </c>
      <c r="M18"/>
      <c r="N18" s="4" t="s">
        <v>134</v>
      </c>
      <c r="O18" s="4"/>
      <c r="P18" s="14"/>
      <c r="Q18" s="4"/>
      <c r="R18" s="4" t="s">
        <v>135</v>
      </c>
      <c r="S18" s="4"/>
    </row>
    <row r="19" spans="1:19" s="11" customFormat="1">
      <c r="A19" s="150"/>
      <c r="B19" s="4"/>
      <c r="C19" s="147"/>
      <c r="D19" s="4"/>
      <c r="E19" s="4"/>
      <c r="F19" s="4"/>
      <c r="G19" s="4"/>
      <c r="H19" s="4"/>
      <c r="I19" s="4"/>
      <c r="J19" s="4"/>
      <c r="K19" s="4"/>
      <c r="L19" s="4"/>
      <c r="M19" s="4"/>
      <c r="N19" s="4"/>
      <c r="O19" s="4"/>
      <c r="P19" s="4"/>
      <c r="Q19" s="4"/>
      <c r="R19" s="4"/>
      <c r="S19" s="4"/>
    </row>
    <row r="20" spans="1:19" s="15" customFormat="1">
      <c r="A20" s="150" t="str">
        <f>T(B5)</f>
        <v/>
      </c>
      <c r="B20" s="16" t="str">
        <f>T(B8)</f>
        <v/>
      </c>
      <c r="C20" s="12" t="s">
        <v>126</v>
      </c>
      <c r="D20" s="16" t="str">
        <f>T(B9)</f>
        <v/>
      </c>
      <c r="E20" s="16"/>
      <c r="F20" s="16"/>
      <c r="G20" s="16"/>
      <c r="H20" s="16"/>
      <c r="I20" s="16"/>
      <c r="J20" s="16"/>
      <c r="K20" s="16"/>
      <c r="L20" s="16" t="str">
        <f>T(B13)</f>
        <v/>
      </c>
      <c r="M20" s="14"/>
      <c r="N20" s="14" t="s">
        <v>2</v>
      </c>
      <c r="O20" s="14"/>
      <c r="P20" s="14"/>
      <c r="Q20" s="14" t="str">
        <f>IF(M20="","",IF(M20=O20,"1",IF(M20&gt;O20,"2","0")))</f>
        <v/>
      </c>
      <c r="R20" s="3" t="s">
        <v>2</v>
      </c>
      <c r="S20" s="14" t="str">
        <f>IF(O20="","",IF(M20=O20,"1",IF(M20&lt;O20,"2","0")))</f>
        <v/>
      </c>
    </row>
    <row r="21" spans="1:19" s="15" customFormat="1">
      <c r="A21" s="150"/>
      <c r="B21" s="16" t="str">
        <f>T(B10)</f>
        <v/>
      </c>
      <c r="C21" s="12" t="s">
        <v>126</v>
      </c>
      <c r="D21" s="16" t="str">
        <f>T(B11)</f>
        <v/>
      </c>
      <c r="E21" s="16"/>
      <c r="F21" s="16"/>
      <c r="G21" s="16"/>
      <c r="H21" s="16"/>
      <c r="I21" s="16"/>
      <c r="J21" s="16"/>
      <c r="K21" s="16"/>
      <c r="L21" s="16" t="str">
        <f>T(B8)</f>
        <v/>
      </c>
      <c r="M21" s="14"/>
      <c r="N21" s="14" t="s">
        <v>2</v>
      </c>
      <c r="O21" s="14"/>
      <c r="P21" s="14"/>
      <c r="Q21" s="14" t="str">
        <f>IF(M21="","",IF(M21=O21,"1",IF(M21&gt;O21,"2","0")))</f>
        <v/>
      </c>
      <c r="R21" s="3" t="s">
        <v>2</v>
      </c>
      <c r="S21" s="14" t="str">
        <f>IF(O21="","",IF(M21=O21,"1",IF(M21&lt;O21,"2","0")))</f>
        <v/>
      </c>
    </row>
    <row r="22" spans="1:19" s="15" customFormat="1">
      <c r="A22" s="150"/>
      <c r="B22" s="16" t="str">
        <f>T(B12)</f>
        <v/>
      </c>
      <c r="C22" s="12" t="s">
        <v>126</v>
      </c>
      <c r="D22" s="16" t="str">
        <f>T(B13)</f>
        <v/>
      </c>
      <c r="E22" s="16"/>
      <c r="F22" s="16"/>
      <c r="G22" s="16"/>
      <c r="H22" s="16"/>
      <c r="I22" s="16"/>
      <c r="J22" s="16"/>
      <c r="K22" s="16"/>
      <c r="L22" s="16" t="str">
        <f>T(B11)</f>
        <v/>
      </c>
      <c r="M22" s="14"/>
      <c r="N22" s="14" t="s">
        <v>2</v>
      </c>
      <c r="O22" s="14"/>
      <c r="P22" s="14"/>
      <c r="Q22" s="14" t="str">
        <f>IF(M22="","",IF(M22=O22,"1",IF(M22&gt;O22,"2","0")))</f>
        <v/>
      </c>
      <c r="R22" s="3" t="s">
        <v>2</v>
      </c>
      <c r="S22" s="14" t="str">
        <f>IF(O22="","",IF(M22=O22,"1",IF(M22&lt;O22,"2","0")))</f>
        <v/>
      </c>
    </row>
    <row r="23" spans="1:19" s="15" customFormat="1">
      <c r="A23" s="150"/>
      <c r="B23"/>
      <c r="C23" s="3"/>
      <c r="D23"/>
      <c r="E23"/>
      <c r="F23"/>
      <c r="G23"/>
      <c r="H23"/>
      <c r="I23"/>
      <c r="J23"/>
      <c r="K23"/>
      <c r="L23"/>
      <c r="M23"/>
      <c r="N23"/>
      <c r="O23"/>
      <c r="P23"/>
      <c r="Q23"/>
      <c r="R23"/>
      <c r="S23"/>
    </row>
    <row r="24" spans="1:19" s="15" customFormat="1">
      <c r="A24"/>
      <c r="B24" s="16" t="str">
        <f>T(B8)</f>
        <v/>
      </c>
      <c r="C24" s="12" t="s">
        <v>126</v>
      </c>
      <c r="D24" s="16" t="str">
        <f>T(B10)</f>
        <v/>
      </c>
      <c r="E24" s="16"/>
      <c r="F24" s="16"/>
      <c r="G24" s="16"/>
      <c r="H24" s="16"/>
      <c r="I24" s="16"/>
      <c r="J24" s="16"/>
      <c r="K24" s="16"/>
      <c r="L24" s="16" t="str">
        <f>T(B12)</f>
        <v/>
      </c>
      <c r="M24" s="14"/>
      <c r="N24" s="14" t="s">
        <v>2</v>
      </c>
      <c r="O24" s="14"/>
      <c r="P24" s="14"/>
      <c r="Q24" s="14" t="str">
        <f>IF(M24="","",IF(M24=O24,"1",IF(M24&gt;O24,"2","0")))</f>
        <v/>
      </c>
      <c r="R24" s="3" t="s">
        <v>2</v>
      </c>
      <c r="S24" s="14" t="str">
        <f>IF(O24="","",IF(M24=O24,"1",IF(M24&lt;O24,"2","0")))</f>
        <v/>
      </c>
    </row>
    <row r="25" spans="1:19" s="15" customFormat="1">
      <c r="A25" s="150"/>
      <c r="B25" s="16" t="str">
        <f>T(B13)</f>
        <v/>
      </c>
      <c r="C25" s="12" t="s">
        <v>126</v>
      </c>
      <c r="D25" s="16" t="str">
        <f>T(B11)</f>
        <v/>
      </c>
      <c r="E25" s="16"/>
      <c r="F25" s="16"/>
      <c r="G25" s="16"/>
      <c r="H25" s="16"/>
      <c r="I25" s="16"/>
      <c r="J25" s="16"/>
      <c r="K25" s="16"/>
      <c r="L25" s="16" t="str">
        <f>T(B10)</f>
        <v/>
      </c>
      <c r="M25" s="14"/>
      <c r="N25" s="14" t="s">
        <v>2</v>
      </c>
      <c r="O25" s="14"/>
      <c r="P25" s="14"/>
      <c r="Q25" s="14" t="str">
        <f>IF(M25="","",IF(M25=O25,"1",IF(M25&gt;O25,"2","0")))</f>
        <v/>
      </c>
      <c r="R25" s="3" t="s">
        <v>2</v>
      </c>
      <c r="S25" s="14" t="str">
        <f>IF(O25="","",IF(M25=O25,"1",IF(M25&lt;O25,"2","0")))</f>
        <v/>
      </c>
    </row>
    <row r="26" spans="1:19" s="15" customFormat="1">
      <c r="A26" s="150"/>
      <c r="B26" s="16" t="str">
        <f>T(B9)</f>
        <v/>
      </c>
      <c r="C26" s="12" t="s">
        <v>126</v>
      </c>
      <c r="D26" s="16" t="str">
        <f>T(B12)</f>
        <v/>
      </c>
      <c r="E26" s="16"/>
      <c r="F26" s="16"/>
      <c r="G26" s="16"/>
      <c r="H26" s="16"/>
      <c r="I26" s="16"/>
      <c r="J26" s="16"/>
      <c r="K26" s="16"/>
      <c r="L26" s="16" t="str">
        <f>T(B11)</f>
        <v/>
      </c>
      <c r="M26" s="14"/>
      <c r="N26" s="14" t="s">
        <v>2</v>
      </c>
      <c r="O26" s="14"/>
      <c r="P26" s="14"/>
      <c r="Q26" s="14" t="str">
        <f>IF(M26="","",IF(M26=O26,"1",IF(M26&gt;O26,"2","0")))</f>
        <v/>
      </c>
      <c r="R26" s="3" t="s">
        <v>2</v>
      </c>
      <c r="S26" s="14" t="str">
        <f>IF(O26="","",IF(M26=O26,"1",IF(M26&lt;O26,"2","0")))</f>
        <v/>
      </c>
    </row>
    <row r="27" spans="1:19">
      <c r="C27" s="3"/>
      <c r="M27"/>
      <c r="N27"/>
      <c r="O27"/>
      <c r="P27"/>
      <c r="Q27"/>
      <c r="R27"/>
      <c r="S27"/>
    </row>
    <row r="28" spans="1:19">
      <c r="A28" s="150"/>
      <c r="B28" s="8" t="str">
        <f>T(B13)</f>
        <v/>
      </c>
      <c r="C28" s="12" t="s">
        <v>126</v>
      </c>
      <c r="D28" s="8" t="str">
        <f>T(B8)</f>
        <v/>
      </c>
      <c r="E28" s="8"/>
      <c r="F28" s="8"/>
      <c r="G28" s="8"/>
      <c r="H28" s="8"/>
      <c r="I28" s="8"/>
      <c r="J28" s="8"/>
      <c r="K28" s="8"/>
      <c r="L28" s="8" t="str">
        <f>T(B9)</f>
        <v/>
      </c>
      <c r="N28" s="14" t="s">
        <v>2</v>
      </c>
      <c r="P28" s="4"/>
      <c r="Q28" s="14" t="str">
        <f>IF(M28="","",IF(M28=O28,"1",IF(M28&gt;O28,"2","0")))</f>
        <v/>
      </c>
      <c r="R28" s="3" t="s">
        <v>2</v>
      </c>
      <c r="S28" s="14" t="str">
        <f>IF(O28="","",IF(M28=O28,"1",IF(M28&lt;O28,"2","0")))</f>
        <v/>
      </c>
    </row>
    <row r="29" spans="1:19" s="15" customFormat="1">
      <c r="A29" s="150"/>
      <c r="B29" s="16" t="str">
        <f>T(B9)</f>
        <v/>
      </c>
      <c r="C29" s="12" t="s">
        <v>126</v>
      </c>
      <c r="D29" s="16" t="str">
        <f>T(B10)</f>
        <v/>
      </c>
      <c r="E29" s="16"/>
      <c r="F29" s="16"/>
      <c r="G29" s="16"/>
      <c r="H29" s="16"/>
      <c r="I29" s="16"/>
      <c r="J29" s="16"/>
      <c r="K29" s="16"/>
      <c r="L29" s="8" t="str">
        <f>T(B12)</f>
        <v/>
      </c>
      <c r="M29" s="14"/>
      <c r="N29" s="14" t="s">
        <v>2</v>
      </c>
      <c r="O29" s="14"/>
      <c r="P29" s="14"/>
      <c r="Q29" s="14" t="str">
        <f>IF(M29="","",IF(M29=O29,"1",IF(M29&gt;O29,"2","0")))</f>
        <v/>
      </c>
      <c r="R29" s="3" t="s">
        <v>2</v>
      </c>
      <c r="S29" s="14" t="str">
        <f>IF(O29="","",IF(M29=O29,"1",IF(M29&lt;O29,"2","0")))</f>
        <v/>
      </c>
    </row>
    <row r="30" spans="1:19">
      <c r="A30" s="150"/>
      <c r="B30" s="8" t="str">
        <f>T(B11)</f>
        <v/>
      </c>
      <c r="C30" s="12" t="s">
        <v>126</v>
      </c>
      <c r="D30" s="8" t="str">
        <f>T(B12)</f>
        <v/>
      </c>
      <c r="E30" s="8"/>
      <c r="F30" s="8"/>
      <c r="G30" s="8"/>
      <c r="H30" s="8"/>
      <c r="I30" s="8"/>
      <c r="J30" s="8"/>
      <c r="K30" s="8"/>
      <c r="L30" s="16" t="str">
        <f>T(B8)</f>
        <v/>
      </c>
      <c r="N30" s="14" t="s">
        <v>2</v>
      </c>
      <c r="P30" s="14"/>
      <c r="Q30" s="14" t="str">
        <f>IF(M30="","",IF(M30=O30,"1",IF(M30&gt;O30,"2","0")))</f>
        <v/>
      </c>
      <c r="R30" s="3" t="s">
        <v>2</v>
      </c>
      <c r="S30" s="14" t="str">
        <f>IF(O30="","",IF(M30=O30,"1",IF(M30&lt;O30,"2","0")))</f>
        <v/>
      </c>
    </row>
    <row r="31" spans="1:19">
      <c r="C31" s="3"/>
      <c r="M31"/>
      <c r="N31"/>
      <c r="O31"/>
      <c r="P31"/>
      <c r="Q31"/>
      <c r="R31"/>
      <c r="S31"/>
    </row>
    <row r="32" spans="1:19" s="14" customFormat="1">
      <c r="A32" s="150"/>
      <c r="B32" s="16" t="str">
        <f>T(B10)</f>
        <v/>
      </c>
      <c r="C32" s="12" t="s">
        <v>126</v>
      </c>
      <c r="D32" s="16" t="str">
        <f>T(B13)</f>
        <v/>
      </c>
      <c r="E32" s="16"/>
      <c r="F32" s="16"/>
      <c r="G32" s="16"/>
      <c r="H32" s="16"/>
      <c r="I32" s="16"/>
      <c r="J32" s="16"/>
      <c r="K32" s="16"/>
      <c r="L32" s="16" t="str">
        <f>T(B11)</f>
        <v/>
      </c>
      <c r="N32" s="14" t="s">
        <v>2</v>
      </c>
      <c r="Q32" s="14" t="str">
        <f>IF(M32="","",IF(M32=O32,"1",IF(M32&gt;O32,"2","0")))</f>
        <v/>
      </c>
      <c r="R32" s="3" t="s">
        <v>2</v>
      </c>
      <c r="S32" s="14" t="str">
        <f>IF(O32="","",IF(M32=O32,"1",IF(M32&lt;O32,"2","0")))</f>
        <v/>
      </c>
    </row>
    <row r="33" spans="1:19" s="11" customFormat="1">
      <c r="A33" s="150"/>
      <c r="B33" s="16" t="str">
        <f>T(B12)</f>
        <v/>
      </c>
      <c r="C33" s="12" t="s">
        <v>126</v>
      </c>
      <c r="D33" s="16" t="str">
        <f>T(B8)</f>
        <v/>
      </c>
      <c r="E33" s="16"/>
      <c r="F33" s="16"/>
      <c r="G33" s="16"/>
      <c r="H33" s="16"/>
      <c r="I33" s="16"/>
      <c r="J33" s="16"/>
      <c r="K33" s="16"/>
      <c r="L33" s="16" t="str">
        <f>T(B10)</f>
        <v/>
      </c>
      <c r="M33" s="4"/>
      <c r="N33" s="14" t="s">
        <v>2</v>
      </c>
      <c r="O33" s="4"/>
      <c r="P33" s="14"/>
      <c r="Q33" s="14" t="str">
        <f>IF(M33="","",IF(M33=O33,"1",IF(M33&gt;O33,"2","0")))</f>
        <v/>
      </c>
      <c r="R33" s="3" t="s">
        <v>2</v>
      </c>
      <c r="S33" s="14" t="str">
        <f>IF(O33="","",IF(M33=O33,"1",IF(M33&lt;O33,"2","0")))</f>
        <v/>
      </c>
    </row>
    <row r="34" spans="1:19">
      <c r="A34" s="150"/>
      <c r="B34" s="8" t="str">
        <f>T(B11)</f>
        <v/>
      </c>
      <c r="C34" s="12" t="s">
        <v>126</v>
      </c>
      <c r="D34" s="8" t="str">
        <f>T(B9)</f>
        <v/>
      </c>
      <c r="E34" s="8"/>
      <c r="F34" s="8"/>
      <c r="G34" s="8"/>
      <c r="H34" s="8"/>
      <c r="I34" s="8"/>
      <c r="J34" s="8"/>
      <c r="K34" s="8"/>
      <c r="L34" s="8" t="str">
        <f>T(B13)</f>
        <v/>
      </c>
      <c r="N34" s="14" t="s">
        <v>2</v>
      </c>
      <c r="Q34" s="14" t="str">
        <f>IF(M34="","",IF(M34=O34,"1",IF(M34&gt;O34,"2","0")))</f>
        <v/>
      </c>
      <c r="R34" s="3" t="s">
        <v>2</v>
      </c>
      <c r="S34" s="14" t="str">
        <f>IF(O34="","",IF(M34=O34,"1",IF(M34&lt;O34,"2","0")))</f>
        <v/>
      </c>
    </row>
    <row r="35" spans="1:19">
      <c r="C35" s="3"/>
      <c r="M35"/>
      <c r="N35"/>
      <c r="O35"/>
      <c r="P35"/>
      <c r="Q35"/>
      <c r="R35"/>
      <c r="S35"/>
    </row>
    <row r="36" spans="1:19">
      <c r="A36" s="150"/>
      <c r="B36" s="8" t="str">
        <f>T(B12)</f>
        <v/>
      </c>
      <c r="C36" s="12" t="s">
        <v>126</v>
      </c>
      <c r="D36" s="8" t="str">
        <f>T(B10)</f>
        <v/>
      </c>
      <c r="E36" s="8"/>
      <c r="F36" s="8"/>
      <c r="G36" s="8"/>
      <c r="H36" s="8"/>
      <c r="I36" s="8"/>
      <c r="J36" s="8"/>
      <c r="K36" s="8"/>
      <c r="L36" s="8" t="str">
        <f>T(B8)</f>
        <v/>
      </c>
      <c r="N36" s="14" t="s">
        <v>2</v>
      </c>
      <c r="P36" s="4"/>
      <c r="Q36" s="14" t="str">
        <f>IF(M36="","",IF(M36=O36,"1",IF(M36&gt;O36,"2","0")))</f>
        <v/>
      </c>
      <c r="R36" s="3" t="s">
        <v>2</v>
      </c>
      <c r="S36" s="14" t="str">
        <f>IF(O36="","",IF(M36=O36,"1",IF(M36&lt;O36,"2","0")))</f>
        <v/>
      </c>
    </row>
    <row r="37" spans="1:19">
      <c r="A37" s="150"/>
      <c r="B37" s="8" t="str">
        <f>T(B9)</f>
        <v/>
      </c>
      <c r="C37" s="12" t="s">
        <v>126</v>
      </c>
      <c r="D37" s="8" t="str">
        <f>T(B13)</f>
        <v/>
      </c>
      <c r="E37" s="8"/>
      <c r="F37" s="8"/>
      <c r="G37" s="8"/>
      <c r="H37" s="8"/>
      <c r="I37" s="8"/>
      <c r="J37" s="8"/>
      <c r="K37" s="8"/>
      <c r="L37" s="8" t="str">
        <f>T(B12)</f>
        <v/>
      </c>
      <c r="N37" s="14" t="s">
        <v>2</v>
      </c>
      <c r="P37" s="14"/>
      <c r="Q37" s="14" t="str">
        <f>IF(M37="","",IF(M37=O37,"1",IF(M37&gt;O37,"2","0")))</f>
        <v/>
      </c>
      <c r="R37" s="3" t="s">
        <v>2</v>
      </c>
      <c r="S37" s="14" t="str">
        <f>IF(O37="","",IF(M37=O37,"1",IF(M37&lt;O37,"2","0")))</f>
        <v/>
      </c>
    </row>
    <row r="38" spans="1:19" s="15" customFormat="1">
      <c r="A38" s="150"/>
      <c r="B38" s="16" t="str">
        <f>T(B11)</f>
        <v/>
      </c>
      <c r="C38" s="12" t="s">
        <v>126</v>
      </c>
      <c r="D38" s="16" t="str">
        <f>T(B8)</f>
        <v/>
      </c>
      <c r="E38" s="16"/>
      <c r="F38" s="16"/>
      <c r="G38" s="16"/>
      <c r="H38" s="16"/>
      <c r="I38" s="16"/>
      <c r="J38" s="16"/>
      <c r="K38" s="16"/>
      <c r="L38" s="16" t="str">
        <f>T(B9)</f>
        <v/>
      </c>
      <c r="M38" s="14"/>
      <c r="N38" s="14" t="s">
        <v>2</v>
      </c>
      <c r="O38" s="14"/>
      <c r="P38" s="14"/>
      <c r="Q38" s="14" t="str">
        <f>IF(M38="","",IF(M38=O38,"1",IF(M38&gt;O38,"2","0")))</f>
        <v/>
      </c>
      <c r="R38" s="3" t="s">
        <v>2</v>
      </c>
      <c r="S38" s="14" t="str">
        <f>IF(O38="","",IF(M38=O38,"1",IF(M38&lt;O38,"2","0")))</f>
        <v/>
      </c>
    </row>
    <row r="39" spans="1:19">
      <c r="C39" s="3"/>
      <c r="M39"/>
      <c r="N39"/>
      <c r="O39"/>
      <c r="P39"/>
      <c r="Q39"/>
      <c r="R39"/>
      <c r="S39"/>
    </row>
    <row r="40" spans="1:19">
      <c r="A40" s="150"/>
      <c r="B40" s="8"/>
      <c r="D40" s="8"/>
      <c r="E40" s="8"/>
      <c r="F40" s="8"/>
      <c r="G40" s="8"/>
      <c r="H40" s="8"/>
      <c r="I40" s="8"/>
      <c r="J40" s="8"/>
      <c r="K40" s="8"/>
      <c r="L40" s="8"/>
      <c r="P40" s="4"/>
      <c r="Q40" s="14" t="str">
        <f>IF(M40="","",IF(M40=O40,"1",IF(M40&gt;O40,"2","0")))</f>
        <v/>
      </c>
      <c r="S40" s="14" t="str">
        <f>IF(O40="","",IF(M40=O40,"1",IF(M40&lt;O40,"2","0")))</f>
        <v/>
      </c>
    </row>
    <row r="41" spans="1:19">
      <c r="C41" s="3"/>
      <c r="M41"/>
      <c r="N41"/>
      <c r="O41"/>
      <c r="P41"/>
      <c r="Q41"/>
      <c r="R41"/>
      <c r="S41"/>
    </row>
    <row r="42" spans="1:19">
      <c r="A42" s="150"/>
      <c r="B42" s="8"/>
      <c r="D42" s="8"/>
      <c r="E42" s="8"/>
      <c r="F42" s="8"/>
      <c r="G42" s="8"/>
      <c r="H42" s="8"/>
      <c r="I42" s="8"/>
      <c r="J42" s="8"/>
      <c r="K42" s="8"/>
      <c r="L42" s="8"/>
      <c r="P42" s="4"/>
      <c r="Q42" s="4"/>
      <c r="R42" s="4"/>
      <c r="S42" s="4"/>
    </row>
    <row r="43" spans="1:19">
      <c r="A43" s="150"/>
      <c r="B43" s="8"/>
      <c r="D43" s="8"/>
      <c r="E43" s="8"/>
      <c r="F43" s="8"/>
      <c r="G43" s="8"/>
      <c r="H43" s="8"/>
      <c r="I43" s="8"/>
      <c r="J43" s="8"/>
      <c r="K43" s="8"/>
      <c r="L43" s="8"/>
      <c r="P43" s="4"/>
      <c r="Q43" s="4"/>
      <c r="R43" s="4"/>
      <c r="S43" s="4"/>
    </row>
    <row r="44" spans="1:19">
      <c r="A44" s="150"/>
      <c r="B44" s="8"/>
      <c r="D44" s="8"/>
      <c r="E44" s="8"/>
      <c r="F44" s="8"/>
      <c r="G44" s="8"/>
      <c r="H44" s="8"/>
      <c r="I44" s="8"/>
      <c r="J44" s="8"/>
      <c r="K44" s="8"/>
      <c r="L44" s="8"/>
      <c r="P44" s="4"/>
      <c r="Q44" s="4"/>
    </row>
    <row r="45" spans="1:19" s="5" customFormat="1">
      <c r="A45" s="6" t="s">
        <v>127</v>
      </c>
      <c r="C45" s="147"/>
      <c r="M45" s="4"/>
      <c r="N45" s="4"/>
      <c r="O45" s="4"/>
      <c r="P45" s="4"/>
      <c r="Q45" s="4"/>
      <c r="R45" s="4"/>
      <c r="S45" s="4"/>
    </row>
    <row r="46" spans="1:19" s="5" customFormat="1">
      <c r="A46" s="6" t="s">
        <v>128</v>
      </c>
      <c r="C46" s="147"/>
      <c r="M46" s="4"/>
      <c r="N46" s="4" t="s">
        <v>0</v>
      </c>
      <c r="O46" s="4"/>
      <c r="P46" s="14"/>
      <c r="Q46" s="4"/>
      <c r="R46" s="4" t="s">
        <v>1</v>
      </c>
      <c r="S46" s="4"/>
    </row>
    <row r="47" spans="1:19">
      <c r="A47" s="150"/>
      <c r="B47" s="8" t="str">
        <f t="shared" ref="B47:B52" si="0">T(B8)</f>
        <v/>
      </c>
      <c r="D47" s="3"/>
      <c r="E47" s="7" t="str">
        <f>Q20</f>
        <v/>
      </c>
      <c r="F47" s="7" t="str">
        <f>Q24</f>
        <v/>
      </c>
      <c r="G47" s="7" t="str">
        <f>S28</f>
        <v/>
      </c>
      <c r="H47" s="7" t="str">
        <f>S33</f>
        <v/>
      </c>
      <c r="I47" s="7" t="str">
        <f>S38</f>
        <v/>
      </c>
      <c r="J47" s="3"/>
      <c r="K47" s="3"/>
      <c r="L47" s="3"/>
      <c r="M47" s="3">
        <f>SUM(M20+M24+O38+O33+O28)</f>
        <v>0</v>
      </c>
      <c r="N47" s="3" t="s">
        <v>2</v>
      </c>
      <c r="O47" s="3">
        <f>SUM(O20+O24+M38+M33+M28)</f>
        <v>0</v>
      </c>
      <c r="R47" s="3" t="s">
        <v>2</v>
      </c>
    </row>
    <row r="48" spans="1:19">
      <c r="A48" s="150"/>
      <c r="B48" s="8" t="str">
        <f t="shared" si="0"/>
        <v/>
      </c>
      <c r="D48" s="3"/>
      <c r="E48" s="7" t="str">
        <f>S20</f>
        <v/>
      </c>
      <c r="F48" s="7" t="str">
        <f>Q26</f>
        <v/>
      </c>
      <c r="G48" s="7" t="str">
        <f>Q29</f>
        <v/>
      </c>
      <c r="H48" s="7" t="str">
        <f>S34</f>
        <v/>
      </c>
      <c r="I48" s="7" t="str">
        <f>Q37</f>
        <v/>
      </c>
      <c r="J48" s="3"/>
      <c r="K48" s="3"/>
      <c r="L48" s="3"/>
      <c r="M48" s="3">
        <f>SUM(O20+M26+M29+M37+O34)</f>
        <v>0</v>
      </c>
      <c r="N48" s="3" t="s">
        <v>2</v>
      </c>
      <c r="O48" s="3">
        <f>SUM(M20+O26+O29+O37+M34)</f>
        <v>0</v>
      </c>
      <c r="R48" s="3" t="s">
        <v>2</v>
      </c>
    </row>
    <row r="49" spans="1:19">
      <c r="A49" s="150"/>
      <c r="B49" s="8" t="str">
        <f t="shared" si="0"/>
        <v/>
      </c>
      <c r="D49" s="3"/>
      <c r="E49" s="7" t="str">
        <f>Q21</f>
        <v/>
      </c>
      <c r="F49" s="7" t="str">
        <f>S24</f>
        <v/>
      </c>
      <c r="G49" s="7" t="str">
        <f>S29</f>
        <v/>
      </c>
      <c r="H49" s="7" t="str">
        <f>Q32</f>
        <v/>
      </c>
      <c r="I49" s="7" t="str">
        <f>S36</f>
        <v/>
      </c>
      <c r="J49" s="3"/>
      <c r="K49" s="3"/>
      <c r="L49" s="3"/>
      <c r="M49" s="3">
        <f>SUM(M21+O24+O29+M32+O36)</f>
        <v>0</v>
      </c>
      <c r="N49" s="3" t="s">
        <v>2</v>
      </c>
      <c r="O49" s="3">
        <f>SUM(O21+M24+M29+O32+M36)</f>
        <v>0</v>
      </c>
      <c r="R49" s="3" t="s">
        <v>2</v>
      </c>
    </row>
    <row r="50" spans="1:19">
      <c r="A50" s="150"/>
      <c r="B50" s="8" t="str">
        <f t="shared" si="0"/>
        <v/>
      </c>
      <c r="D50" s="3"/>
      <c r="E50" s="7" t="str">
        <f>S21</f>
        <v/>
      </c>
      <c r="F50" s="7" t="str">
        <f>S25</f>
        <v/>
      </c>
      <c r="G50" s="7" t="str">
        <f>Q30</f>
        <v/>
      </c>
      <c r="H50" s="7" t="str">
        <f>Q34</f>
        <v/>
      </c>
      <c r="I50" s="7" t="str">
        <f>Q38</f>
        <v/>
      </c>
      <c r="J50" s="3"/>
      <c r="K50" s="3"/>
      <c r="L50" s="3"/>
      <c r="M50" s="3">
        <f>SUM(O21+O25+M38+M30+M34)</f>
        <v>0</v>
      </c>
      <c r="N50" s="3" t="s">
        <v>2</v>
      </c>
      <c r="O50" s="3">
        <f>SUM(M21+M25+O38+O30+O34)</f>
        <v>0</v>
      </c>
      <c r="R50" s="3" t="s">
        <v>2</v>
      </c>
    </row>
    <row r="51" spans="1:19">
      <c r="A51" s="150"/>
      <c r="B51" s="8" t="str">
        <f t="shared" si="0"/>
        <v/>
      </c>
      <c r="D51" s="3"/>
      <c r="E51" s="7" t="str">
        <f>Q22</f>
        <v/>
      </c>
      <c r="F51" s="7" t="str">
        <f>S26</f>
        <v/>
      </c>
      <c r="G51" s="7" t="str">
        <f>S30</f>
        <v/>
      </c>
      <c r="H51" s="7" t="str">
        <f>Q33</f>
        <v/>
      </c>
      <c r="I51" s="7" t="str">
        <f>Q36</f>
        <v/>
      </c>
      <c r="J51" s="3"/>
      <c r="K51" s="3"/>
      <c r="L51" s="3"/>
      <c r="M51" s="3">
        <f>SUM(M22+O26+M33+O30+M36)</f>
        <v>0</v>
      </c>
      <c r="N51" s="3" t="s">
        <v>2</v>
      </c>
      <c r="O51" s="3">
        <f>SUM(O22+M26+O33+M30+O36)</f>
        <v>0</v>
      </c>
      <c r="R51" s="3" t="s">
        <v>2</v>
      </c>
    </row>
    <row r="52" spans="1:19">
      <c r="A52" s="150"/>
      <c r="B52" s="8" t="str">
        <f t="shared" si="0"/>
        <v/>
      </c>
      <c r="D52" s="3"/>
      <c r="E52" s="7" t="str">
        <f>S22</f>
        <v/>
      </c>
      <c r="F52" s="7" t="str">
        <f>Q25</f>
        <v/>
      </c>
      <c r="G52" s="7" t="str">
        <f>Q28</f>
        <v/>
      </c>
      <c r="H52" s="7" t="str">
        <f>S32</f>
        <v/>
      </c>
      <c r="I52" s="7" t="str">
        <f>S37</f>
        <v/>
      </c>
      <c r="J52" s="3"/>
      <c r="K52" s="3"/>
      <c r="L52" s="3"/>
      <c r="M52" s="3">
        <f>SUM(O22+M25+O32+O37+M28)</f>
        <v>0</v>
      </c>
      <c r="N52" s="3" t="s">
        <v>2</v>
      </c>
      <c r="O52" s="3">
        <f>SUM(M22+O25+M32+M37+O28)</f>
        <v>0</v>
      </c>
      <c r="R52" s="3" t="s">
        <v>2</v>
      </c>
    </row>
    <row r="54" spans="1:19">
      <c r="M54" s="3">
        <f>SUM(M47:M53)</f>
        <v>0</v>
      </c>
      <c r="N54" s="3" t="s">
        <v>2</v>
      </c>
      <c r="O54" s="3">
        <f>SUM(O47:O53)</f>
        <v>0</v>
      </c>
      <c r="Q54" s="3">
        <f>SUM(Q47:Q53)</f>
        <v>0</v>
      </c>
      <c r="R54" s="3" t="s">
        <v>2</v>
      </c>
      <c r="S54" s="3">
        <f>SUM(S47:S53)</f>
        <v>0</v>
      </c>
    </row>
    <row r="55" spans="1:19">
      <c r="Q55" s="14"/>
      <c r="S55" s="14"/>
    </row>
    <row r="56" spans="1:19">
      <c r="Q56" s="14"/>
      <c r="S56" s="14"/>
    </row>
    <row r="58" spans="1:19">
      <c r="Q58" s="14"/>
      <c r="S58" s="14"/>
    </row>
    <row r="59" spans="1:19">
      <c r="Q59" s="14"/>
      <c r="S59" s="14"/>
    </row>
    <row r="60" spans="1:19">
      <c r="A60" s="6" t="s">
        <v>3</v>
      </c>
      <c r="B60" s="182">
        <v>41308</v>
      </c>
      <c r="C60" s="147"/>
      <c r="D60" s="5"/>
      <c r="E60" s="5"/>
      <c r="F60" s="5"/>
      <c r="G60" s="5"/>
      <c r="H60" s="5"/>
      <c r="I60" s="5"/>
      <c r="J60" s="5"/>
      <c r="K60" s="5"/>
      <c r="L60" s="5"/>
      <c r="M60" s="4"/>
      <c r="N60" s="4"/>
      <c r="O60" s="4"/>
      <c r="P60" s="4"/>
      <c r="Q60" s="4"/>
      <c r="R60" s="4"/>
      <c r="S60" s="4"/>
    </row>
    <row r="61" spans="1:19">
      <c r="A61" s="6" t="s">
        <v>4</v>
      </c>
      <c r="B61" s="5" t="s">
        <v>147</v>
      </c>
      <c r="C61" s="147"/>
      <c r="D61" s="5"/>
      <c r="E61" s="5"/>
      <c r="F61" s="5"/>
      <c r="G61" s="5"/>
      <c r="H61" s="5"/>
      <c r="I61" s="5"/>
      <c r="J61" s="5"/>
      <c r="K61" s="5"/>
      <c r="L61" s="5"/>
      <c r="M61" s="4"/>
      <c r="N61" s="4"/>
      <c r="O61" s="4"/>
      <c r="P61" s="4"/>
      <c r="Q61" s="4"/>
      <c r="R61" s="4"/>
      <c r="S61" s="4"/>
    </row>
    <row r="62" spans="1:19">
      <c r="A62" s="6" t="s">
        <v>6</v>
      </c>
      <c r="B62" s="5" t="s">
        <v>138</v>
      </c>
      <c r="C62" s="147"/>
      <c r="D62" s="5"/>
      <c r="E62" s="5"/>
      <c r="F62" s="5"/>
      <c r="G62" s="5"/>
      <c r="H62" s="5"/>
      <c r="I62" s="5"/>
      <c r="J62" s="5"/>
      <c r="K62" s="5"/>
      <c r="L62" s="5"/>
      <c r="M62" s="4"/>
      <c r="N62" s="4"/>
      <c r="O62" s="4"/>
      <c r="P62" s="4"/>
      <c r="Q62" s="4"/>
      <c r="R62" s="4"/>
      <c r="S62" s="4"/>
    </row>
    <row r="63" spans="1:19">
      <c r="A63" s="6" t="s">
        <v>84</v>
      </c>
      <c r="B63" s="165" t="s">
        <v>111</v>
      </c>
      <c r="C63" s="147"/>
      <c r="D63" s="5"/>
      <c r="E63" s="5"/>
      <c r="F63" s="5"/>
      <c r="G63" s="5"/>
      <c r="H63" s="5"/>
      <c r="I63" s="5"/>
      <c r="J63" s="5"/>
      <c r="K63" s="5"/>
      <c r="L63" s="5"/>
      <c r="M63" s="4"/>
      <c r="N63" s="4"/>
      <c r="O63" s="4"/>
      <c r="P63" s="4"/>
      <c r="Q63" s="4"/>
      <c r="R63" s="4"/>
      <c r="S63" s="4"/>
    </row>
    <row r="64" spans="1:19">
      <c r="A64" s="6" t="s">
        <v>5</v>
      </c>
      <c r="B64" s="5" t="s">
        <v>133</v>
      </c>
      <c r="C64" s="147"/>
      <c r="D64" s="5"/>
      <c r="E64" s="5"/>
      <c r="F64" s="5"/>
      <c r="G64" s="5"/>
      <c r="H64" s="5"/>
      <c r="I64" s="5"/>
      <c r="J64" s="5"/>
      <c r="K64" s="5"/>
      <c r="L64" s="5"/>
      <c r="M64" s="4"/>
      <c r="N64" s="4"/>
      <c r="O64" s="4"/>
      <c r="P64" s="4"/>
      <c r="Q64" s="4"/>
      <c r="R64" s="4"/>
      <c r="S64" s="4"/>
    </row>
    <row r="65" spans="1:19">
      <c r="A65" s="6" t="s">
        <v>7</v>
      </c>
      <c r="B65" s="5" t="s">
        <v>143</v>
      </c>
      <c r="C65" s="147"/>
      <c r="D65" s="5"/>
      <c r="E65" s="5"/>
      <c r="F65" s="5"/>
      <c r="G65" s="5"/>
      <c r="H65" s="5"/>
      <c r="I65" s="5"/>
      <c r="J65" s="5"/>
      <c r="K65" s="5"/>
      <c r="L65" s="5"/>
      <c r="M65" s="4"/>
      <c r="N65" s="4"/>
      <c r="O65" s="4"/>
      <c r="P65" s="4"/>
      <c r="Q65" s="4"/>
      <c r="R65" s="4"/>
      <c r="S65" s="4"/>
    </row>
    <row r="66" spans="1:19">
      <c r="A66" s="6" t="s">
        <v>88</v>
      </c>
      <c r="B66" s="11" t="s">
        <v>139</v>
      </c>
      <c r="C66" s="147"/>
      <c r="D66" s="5"/>
      <c r="E66" s="5"/>
      <c r="F66" s="5"/>
      <c r="G66" s="5"/>
      <c r="H66" s="5"/>
      <c r="I66" s="5"/>
      <c r="J66" s="5"/>
      <c r="K66" s="5"/>
      <c r="L66" s="5"/>
      <c r="M66" s="4"/>
      <c r="N66" s="4"/>
      <c r="O66" s="4"/>
      <c r="P66" s="4"/>
      <c r="Q66" s="4"/>
      <c r="R66" s="4"/>
      <c r="S66" s="4"/>
    </row>
    <row r="67" spans="1:19">
      <c r="A67" s="6"/>
      <c r="B67" s="11" t="s">
        <v>140</v>
      </c>
      <c r="C67" s="147"/>
      <c r="D67" s="5"/>
      <c r="E67" s="5"/>
      <c r="F67" s="5"/>
      <c r="G67" s="5"/>
      <c r="H67" s="5"/>
      <c r="I67" s="5"/>
      <c r="J67" s="5"/>
      <c r="K67" s="5"/>
      <c r="L67" s="5"/>
      <c r="M67" s="4"/>
      <c r="N67" s="4"/>
      <c r="O67" s="4"/>
      <c r="P67" s="4"/>
      <c r="Q67" s="4"/>
      <c r="R67" s="4"/>
      <c r="S67" s="4"/>
    </row>
    <row r="68" spans="1:19">
      <c r="A68" s="6"/>
      <c r="B68" s="11" t="s">
        <v>141</v>
      </c>
      <c r="C68" s="147"/>
      <c r="D68" s="5"/>
      <c r="E68" s="5"/>
      <c r="F68" s="5"/>
      <c r="G68" s="5"/>
      <c r="H68" s="5"/>
      <c r="I68" s="5"/>
      <c r="J68" s="5"/>
      <c r="K68" s="5"/>
      <c r="L68" s="5"/>
      <c r="M68" s="4"/>
      <c r="N68" s="4"/>
      <c r="O68" s="4"/>
      <c r="P68" s="4"/>
      <c r="Q68" s="4"/>
      <c r="R68" s="4"/>
      <c r="S68" s="4"/>
    </row>
    <row r="69" spans="1:19">
      <c r="A69" s="6"/>
      <c r="B69" s="11" t="s">
        <v>144</v>
      </c>
      <c r="C69" s="147"/>
      <c r="D69" s="5"/>
      <c r="E69" s="5"/>
      <c r="F69" s="5"/>
      <c r="G69" s="5"/>
      <c r="H69" s="5"/>
      <c r="I69" s="5"/>
      <c r="J69" s="5"/>
      <c r="K69" s="5"/>
      <c r="L69" s="5"/>
      <c r="M69" s="4"/>
      <c r="N69" s="4"/>
      <c r="O69" s="4"/>
      <c r="P69" s="14"/>
      <c r="Q69" s="14"/>
      <c r="S69" s="14"/>
    </row>
    <row r="70" spans="1:19">
      <c r="A70" s="6"/>
      <c r="B70" s="11" t="s">
        <v>148</v>
      </c>
      <c r="C70" s="147"/>
      <c r="D70" s="5"/>
      <c r="E70" s="5"/>
      <c r="F70" s="5"/>
      <c r="G70" s="5"/>
      <c r="H70" s="5"/>
      <c r="I70" s="5"/>
      <c r="J70" s="5"/>
      <c r="K70" s="5"/>
      <c r="L70" s="5"/>
      <c r="M70" s="4"/>
      <c r="N70" s="4"/>
      <c r="O70" s="4"/>
      <c r="P70" s="14"/>
      <c r="Q70" s="14"/>
      <c r="S70" s="14"/>
    </row>
    <row r="71" spans="1:19">
      <c r="A71" s="6"/>
      <c r="B71" s="11" t="s">
        <v>86</v>
      </c>
      <c r="C71" s="147"/>
      <c r="D71" s="5"/>
      <c r="E71" s="5"/>
      <c r="F71" s="5"/>
      <c r="G71" s="5"/>
      <c r="H71" s="5"/>
      <c r="I71" s="5"/>
      <c r="J71" s="5"/>
      <c r="K71" s="5"/>
      <c r="L71" s="5"/>
      <c r="M71" s="4"/>
      <c r="N71" s="4"/>
      <c r="O71" s="4"/>
      <c r="P71" s="14"/>
      <c r="Q71" s="14"/>
      <c r="S71" s="14"/>
    </row>
    <row r="72" spans="1:19">
      <c r="A72" s="6" t="s">
        <v>125</v>
      </c>
      <c r="B72" s="5"/>
      <c r="C72" s="147"/>
      <c r="D72" s="5"/>
      <c r="E72" s="5"/>
      <c r="F72" s="5"/>
      <c r="G72" s="5"/>
      <c r="H72" s="5"/>
      <c r="I72" s="5"/>
      <c r="J72" s="5"/>
      <c r="K72" s="5"/>
      <c r="L72" s="5"/>
      <c r="M72" s="4"/>
      <c r="N72" s="4"/>
      <c r="O72" s="4"/>
      <c r="P72" s="14"/>
      <c r="Q72" s="14"/>
      <c r="S72" s="14"/>
    </row>
    <row r="73" spans="1:19">
      <c r="A73" s="6"/>
      <c r="B73" s="5"/>
      <c r="C73" s="147"/>
      <c r="D73" s="5"/>
      <c r="E73" s="5"/>
      <c r="F73" s="5"/>
      <c r="G73" s="5"/>
      <c r="H73" s="5"/>
      <c r="I73" s="5"/>
      <c r="J73" s="5"/>
      <c r="K73" s="5"/>
      <c r="L73" s="5"/>
      <c r="M73" s="4"/>
      <c r="N73" s="4"/>
      <c r="O73" s="4"/>
      <c r="P73" s="14"/>
      <c r="Q73" s="14"/>
      <c r="S73" s="14"/>
    </row>
    <row r="74" spans="1:19">
      <c r="A74" s="150"/>
      <c r="B74" s="4"/>
      <c r="C74" s="147"/>
      <c r="D74" s="4"/>
      <c r="E74" s="4"/>
      <c r="F74" s="4"/>
      <c r="G74" s="4"/>
      <c r="H74" s="4"/>
      <c r="I74" s="4"/>
      <c r="J74" s="4"/>
      <c r="K74" s="4"/>
      <c r="L74" s="4"/>
      <c r="N74" s="4"/>
      <c r="O74" s="4"/>
      <c r="P74" s="14"/>
      <c r="Q74" s="14"/>
      <c r="S74" s="14"/>
    </row>
    <row r="75" spans="1:19">
      <c r="A75" s="150"/>
      <c r="B75" s="4"/>
      <c r="C75" s="147"/>
      <c r="D75" s="4"/>
      <c r="E75" s="4"/>
      <c r="F75" s="4"/>
      <c r="G75" s="4"/>
      <c r="H75" s="4"/>
      <c r="I75" s="4"/>
      <c r="J75" s="4"/>
      <c r="K75" s="4"/>
      <c r="L75" s="4"/>
      <c r="M75" s="4"/>
      <c r="N75" s="4"/>
      <c r="O75" s="4"/>
      <c r="P75" s="14"/>
      <c r="Q75" s="14"/>
      <c r="S75" s="14"/>
    </row>
    <row r="76" spans="1:19">
      <c r="A76" s="146" t="s">
        <v>8</v>
      </c>
      <c r="B76" s="4" t="s">
        <v>9</v>
      </c>
      <c r="C76" s="147"/>
      <c r="D76" s="5" t="s">
        <v>10</v>
      </c>
      <c r="E76" s="4"/>
      <c r="F76" s="4"/>
      <c r="G76" s="4"/>
      <c r="H76" s="4"/>
      <c r="I76" s="4"/>
      <c r="J76" s="4"/>
      <c r="K76" s="4"/>
      <c r="L76" s="4" t="s">
        <v>11</v>
      </c>
      <c r="M76"/>
      <c r="N76" s="4" t="s">
        <v>134</v>
      </c>
      <c r="O76" s="4"/>
      <c r="P76" s="14"/>
      <c r="Q76" s="4"/>
      <c r="R76" s="4" t="s">
        <v>135</v>
      </c>
      <c r="S76" s="4"/>
    </row>
    <row r="77" spans="1:19">
      <c r="A77" s="150"/>
      <c r="B77" s="4"/>
      <c r="C77" s="147"/>
      <c r="D77" s="4"/>
      <c r="E77" s="4"/>
      <c r="F77" s="4"/>
      <c r="G77" s="4"/>
      <c r="H77" s="4"/>
      <c r="I77" s="4"/>
      <c r="J77" s="4"/>
      <c r="K77" s="4"/>
      <c r="L77" s="4"/>
      <c r="M77" s="4"/>
      <c r="N77" s="4"/>
      <c r="O77" s="4"/>
      <c r="P77" s="4"/>
      <c r="Q77" s="4"/>
      <c r="R77" s="4"/>
      <c r="S77" s="4"/>
    </row>
    <row r="78" spans="1:19">
      <c r="A78" s="150" t="str">
        <f>T(B63)</f>
        <v>10.00 Uhr</v>
      </c>
      <c r="B78" s="16" t="str">
        <f>T(B66)</f>
        <v>Grafenau 2</v>
      </c>
      <c r="C78" s="12" t="s">
        <v>126</v>
      </c>
      <c r="D78" s="16" t="str">
        <f>T(B67)</f>
        <v>Stammheim a.K.</v>
      </c>
      <c r="E78" s="16"/>
      <c r="F78" s="16"/>
      <c r="G78" s="16"/>
      <c r="H78" s="16"/>
      <c r="I78" s="16"/>
      <c r="J78" s="16"/>
      <c r="K78" s="16"/>
      <c r="L78" s="16" t="str">
        <f>T(B71)</f>
        <v>Dennach</v>
      </c>
      <c r="M78" s="14"/>
      <c r="N78" s="14" t="s">
        <v>2</v>
      </c>
      <c r="O78" s="14"/>
      <c r="P78" s="14"/>
      <c r="Q78" s="14" t="str">
        <f>IF(M78="","",IF(M78=O78,"1",IF(M78&gt;O78,"2","0")))</f>
        <v/>
      </c>
      <c r="R78" s="3" t="s">
        <v>2</v>
      </c>
      <c r="S78" s="14" t="str">
        <f>IF(O78="","",IF(M78=O78,"1",IF(M78&lt;O78,"2","0")))</f>
        <v/>
      </c>
    </row>
    <row r="79" spans="1:19">
      <c r="A79" s="150"/>
      <c r="B79" s="16" t="str">
        <f>T(B68)</f>
        <v>Obernhausen</v>
      </c>
      <c r="C79" s="12" t="s">
        <v>126</v>
      </c>
      <c r="D79" s="16" t="str">
        <f>T(B69)</f>
        <v>Schwiebedingen 1</v>
      </c>
      <c r="E79" s="16"/>
      <c r="F79" s="16"/>
      <c r="G79" s="16"/>
      <c r="H79" s="16"/>
      <c r="I79" s="16"/>
      <c r="J79" s="16"/>
      <c r="K79" s="16"/>
      <c r="L79" s="16" t="str">
        <f>T(B66)</f>
        <v>Grafenau 2</v>
      </c>
      <c r="M79" s="14"/>
      <c r="N79" s="14" t="s">
        <v>2</v>
      </c>
      <c r="O79" s="14"/>
      <c r="P79" s="14"/>
      <c r="Q79" s="14" t="str">
        <f>IF(M79="","",IF(M79=O79,"1",IF(M79&gt;O79,"2","0")))</f>
        <v/>
      </c>
      <c r="R79" s="3" t="s">
        <v>2</v>
      </c>
      <c r="S79" s="14" t="str">
        <f>IF(O79="","",IF(M79=O79,"1",IF(M79&lt;O79,"2","0")))</f>
        <v/>
      </c>
    </row>
    <row r="80" spans="1:19">
      <c r="A80" s="150"/>
      <c r="B80" s="16" t="str">
        <f>T(B70)</f>
        <v>Schwiebedingen 2 a.K.</v>
      </c>
      <c r="C80" s="12" t="s">
        <v>126</v>
      </c>
      <c r="D80" s="16" t="str">
        <f>T(B71)</f>
        <v>Dennach</v>
      </c>
      <c r="E80" s="16"/>
      <c r="F80" s="16"/>
      <c r="G80" s="16"/>
      <c r="H80" s="16"/>
      <c r="I80" s="16"/>
      <c r="J80" s="16"/>
      <c r="K80" s="16"/>
      <c r="L80" s="16" t="str">
        <f>T(B69)</f>
        <v>Schwiebedingen 1</v>
      </c>
      <c r="M80" s="14"/>
      <c r="N80" s="14" t="s">
        <v>2</v>
      </c>
      <c r="O80" s="14"/>
      <c r="P80" s="14"/>
      <c r="Q80" s="14" t="str">
        <f>IF(M80="","",IF(M80=O80,"1",IF(M80&gt;O80,"2","0")))</f>
        <v/>
      </c>
      <c r="R80" s="3" t="s">
        <v>2</v>
      </c>
      <c r="S80" s="14" t="str">
        <f>IF(O80="","",IF(M80=O80,"1",IF(M80&lt;O80,"2","0")))</f>
        <v/>
      </c>
    </row>
    <row r="81" spans="1:19">
      <c r="A81" s="150"/>
      <c r="C81" s="3"/>
      <c r="M81"/>
      <c r="N81"/>
      <c r="O81"/>
      <c r="P81"/>
      <c r="Q81"/>
      <c r="R81"/>
      <c r="S81"/>
    </row>
    <row r="82" spans="1:19">
      <c r="B82" s="16" t="str">
        <f>T(B66)</f>
        <v>Grafenau 2</v>
      </c>
      <c r="C82" s="12" t="s">
        <v>126</v>
      </c>
      <c r="D82" s="16" t="str">
        <f>T(B68)</f>
        <v>Obernhausen</v>
      </c>
      <c r="E82" s="16"/>
      <c r="F82" s="16"/>
      <c r="G82" s="16"/>
      <c r="H82" s="16"/>
      <c r="I82" s="16"/>
      <c r="J82" s="16"/>
      <c r="K82" s="16"/>
      <c r="L82" s="16" t="str">
        <f>T(B70)</f>
        <v>Schwiebedingen 2 a.K.</v>
      </c>
      <c r="M82" s="14"/>
      <c r="N82" s="14" t="s">
        <v>2</v>
      </c>
      <c r="O82" s="14"/>
      <c r="P82" s="14"/>
      <c r="Q82" s="14" t="str">
        <f>IF(M82="","",IF(M82=O82,"1",IF(M82&gt;O82,"2","0")))</f>
        <v/>
      </c>
      <c r="R82" s="3" t="s">
        <v>2</v>
      </c>
      <c r="S82" s="14" t="str">
        <f>IF(O82="","",IF(M82=O82,"1",IF(M82&lt;O82,"2","0")))</f>
        <v/>
      </c>
    </row>
    <row r="83" spans="1:19">
      <c r="A83" s="150"/>
      <c r="B83" s="16" t="str">
        <f>T(B71)</f>
        <v>Dennach</v>
      </c>
      <c r="C83" s="12" t="s">
        <v>126</v>
      </c>
      <c r="D83" s="16" t="str">
        <f>T(B69)</f>
        <v>Schwiebedingen 1</v>
      </c>
      <c r="E83" s="16"/>
      <c r="F83" s="16"/>
      <c r="G83" s="16"/>
      <c r="H83" s="16"/>
      <c r="I83" s="16"/>
      <c r="J83" s="16"/>
      <c r="K83" s="16"/>
      <c r="L83" s="16" t="str">
        <f>T(B68)</f>
        <v>Obernhausen</v>
      </c>
      <c r="M83" s="14"/>
      <c r="N83" s="14" t="s">
        <v>2</v>
      </c>
      <c r="O83" s="14"/>
      <c r="P83" s="14"/>
      <c r="Q83" s="14" t="str">
        <f>IF(M83="","",IF(M83=O83,"1",IF(M83&gt;O83,"2","0")))</f>
        <v/>
      </c>
      <c r="R83" s="3" t="s">
        <v>2</v>
      </c>
      <c r="S83" s="14" t="str">
        <f>IF(O83="","",IF(M83=O83,"1",IF(M83&lt;O83,"2","0")))</f>
        <v/>
      </c>
    </row>
    <row r="84" spans="1:19">
      <c r="A84" s="150"/>
      <c r="B84" s="16" t="str">
        <f>T(B67)</f>
        <v>Stammheim a.K.</v>
      </c>
      <c r="C84" s="12" t="s">
        <v>126</v>
      </c>
      <c r="D84" s="16" t="str">
        <f>T(B70)</f>
        <v>Schwiebedingen 2 a.K.</v>
      </c>
      <c r="E84" s="16"/>
      <c r="F84" s="16"/>
      <c r="G84" s="16"/>
      <c r="H84" s="16"/>
      <c r="I84" s="16"/>
      <c r="J84" s="16"/>
      <c r="K84" s="16"/>
      <c r="L84" s="16" t="str">
        <f>T(B69)</f>
        <v>Schwiebedingen 1</v>
      </c>
      <c r="M84" s="14"/>
      <c r="N84" s="14" t="s">
        <v>2</v>
      </c>
      <c r="O84" s="14"/>
      <c r="P84" s="14"/>
      <c r="Q84" s="14" t="str">
        <f>IF(M84="","",IF(M84=O84,"1",IF(M84&gt;O84,"2","0")))</f>
        <v/>
      </c>
      <c r="R84" s="3" t="s">
        <v>2</v>
      </c>
      <c r="S84" s="14" t="str">
        <f>IF(O84="","",IF(M84=O84,"1",IF(M84&lt;O84,"2","0")))</f>
        <v/>
      </c>
    </row>
    <row r="85" spans="1:19">
      <c r="C85" s="3"/>
      <c r="M85"/>
      <c r="N85"/>
      <c r="O85"/>
      <c r="P85"/>
      <c r="Q85"/>
      <c r="R85"/>
      <c r="S85"/>
    </row>
    <row r="86" spans="1:19">
      <c r="A86" s="150"/>
      <c r="B86" s="8" t="str">
        <f>T(B71)</f>
        <v>Dennach</v>
      </c>
      <c r="C86" s="12" t="s">
        <v>126</v>
      </c>
      <c r="D86" s="8" t="str">
        <f>T(B66)</f>
        <v>Grafenau 2</v>
      </c>
      <c r="E86" s="8"/>
      <c r="F86" s="8"/>
      <c r="G86" s="8"/>
      <c r="H86" s="8"/>
      <c r="I86" s="8"/>
      <c r="J86" s="8"/>
      <c r="K86" s="8"/>
      <c r="L86" s="8" t="str">
        <f>T(B67)</f>
        <v>Stammheim a.K.</v>
      </c>
      <c r="N86" s="14" t="s">
        <v>2</v>
      </c>
      <c r="P86" s="4"/>
      <c r="Q86" s="14" t="str">
        <f>IF(M86="","",IF(M86=O86,"1",IF(M86&gt;O86,"2","0")))</f>
        <v/>
      </c>
      <c r="R86" s="3" t="s">
        <v>2</v>
      </c>
      <c r="S86" s="14" t="str">
        <f>IF(O86="","",IF(M86=O86,"1",IF(M86&lt;O86,"2","0")))</f>
        <v/>
      </c>
    </row>
    <row r="87" spans="1:19">
      <c r="A87" s="150"/>
      <c r="B87" s="16" t="str">
        <f>T(B67)</f>
        <v>Stammheim a.K.</v>
      </c>
      <c r="C87" s="12" t="s">
        <v>126</v>
      </c>
      <c r="D87" s="16" t="str">
        <f>T(B68)</f>
        <v>Obernhausen</v>
      </c>
      <c r="E87" s="16"/>
      <c r="F87" s="16"/>
      <c r="G87" s="16"/>
      <c r="H87" s="16"/>
      <c r="I87" s="16"/>
      <c r="J87" s="16"/>
      <c r="K87" s="16"/>
      <c r="L87" s="8" t="str">
        <f>T(B70)</f>
        <v>Schwiebedingen 2 a.K.</v>
      </c>
      <c r="M87" s="14"/>
      <c r="N87" s="14" t="s">
        <v>2</v>
      </c>
      <c r="O87" s="14"/>
      <c r="P87" s="14"/>
      <c r="Q87" s="14" t="str">
        <f>IF(M87="","",IF(M87=O87,"1",IF(M87&gt;O87,"2","0")))</f>
        <v/>
      </c>
      <c r="R87" s="3" t="s">
        <v>2</v>
      </c>
      <c r="S87" s="14" t="str">
        <f>IF(O87="","",IF(M87=O87,"1",IF(M87&lt;O87,"2","0")))</f>
        <v/>
      </c>
    </row>
    <row r="88" spans="1:19">
      <c r="A88" s="150"/>
      <c r="B88" s="8" t="str">
        <f>T(B69)</f>
        <v>Schwiebedingen 1</v>
      </c>
      <c r="C88" s="12" t="s">
        <v>126</v>
      </c>
      <c r="D88" s="8" t="str">
        <f>T(B70)</f>
        <v>Schwiebedingen 2 a.K.</v>
      </c>
      <c r="E88" s="8"/>
      <c r="F88" s="8"/>
      <c r="G88" s="8"/>
      <c r="H88" s="8"/>
      <c r="I88" s="8"/>
      <c r="J88" s="8"/>
      <c r="K88" s="8"/>
      <c r="L88" s="16" t="str">
        <f>T(B66)</f>
        <v>Grafenau 2</v>
      </c>
      <c r="N88" s="14" t="s">
        <v>2</v>
      </c>
      <c r="P88" s="14"/>
      <c r="Q88" s="14" t="str">
        <f>IF(M88="","",IF(M88=O88,"1",IF(M88&gt;O88,"2","0")))</f>
        <v/>
      </c>
      <c r="R88" s="3" t="s">
        <v>2</v>
      </c>
      <c r="S88" s="14" t="str">
        <f>IF(O88="","",IF(M88=O88,"1",IF(M88&lt;O88,"2","0")))</f>
        <v/>
      </c>
    </row>
    <row r="89" spans="1:19">
      <c r="C89" s="3"/>
      <c r="M89"/>
      <c r="N89"/>
      <c r="O89"/>
      <c r="P89"/>
      <c r="Q89"/>
      <c r="R89"/>
      <c r="S89"/>
    </row>
    <row r="90" spans="1:19">
      <c r="A90" s="150"/>
      <c r="B90" s="16" t="str">
        <f>T(B68)</f>
        <v>Obernhausen</v>
      </c>
      <c r="C90" s="12" t="s">
        <v>126</v>
      </c>
      <c r="D90" s="16" t="str">
        <f>T(B71)</f>
        <v>Dennach</v>
      </c>
      <c r="E90" s="16"/>
      <c r="F90" s="16"/>
      <c r="G90" s="16"/>
      <c r="H90" s="16"/>
      <c r="I90" s="16"/>
      <c r="J90" s="16"/>
      <c r="K90" s="16"/>
      <c r="L90" s="16" t="str">
        <f>T(B69)</f>
        <v>Schwiebedingen 1</v>
      </c>
      <c r="M90" s="14"/>
      <c r="N90" s="14" t="s">
        <v>2</v>
      </c>
      <c r="O90" s="14"/>
      <c r="P90" s="14"/>
      <c r="Q90" s="14" t="str">
        <f>IF(M90="","",IF(M90=O90,"1",IF(M90&gt;O90,"2","0")))</f>
        <v/>
      </c>
      <c r="R90" s="3" t="s">
        <v>2</v>
      </c>
      <c r="S90" s="14" t="str">
        <f>IF(O90="","",IF(M90=O90,"1",IF(M90&lt;O90,"2","0")))</f>
        <v/>
      </c>
    </row>
    <row r="91" spans="1:19">
      <c r="A91" s="150"/>
      <c r="B91" s="16" t="str">
        <f>T(B70)</f>
        <v>Schwiebedingen 2 a.K.</v>
      </c>
      <c r="C91" s="12" t="s">
        <v>126</v>
      </c>
      <c r="D91" s="16" t="str">
        <f>T(B66)</f>
        <v>Grafenau 2</v>
      </c>
      <c r="E91" s="16"/>
      <c r="F91" s="16"/>
      <c r="G91" s="16"/>
      <c r="H91" s="16"/>
      <c r="I91" s="16"/>
      <c r="J91" s="16"/>
      <c r="K91" s="16"/>
      <c r="L91" s="16" t="str">
        <f>T(B68)</f>
        <v>Obernhausen</v>
      </c>
      <c r="M91" s="4"/>
      <c r="N91" s="14" t="s">
        <v>2</v>
      </c>
      <c r="O91" s="4"/>
      <c r="P91" s="14"/>
      <c r="Q91" s="14" t="str">
        <f>IF(M91="","",IF(M91=O91,"1",IF(M91&gt;O91,"2","0")))</f>
        <v/>
      </c>
      <c r="R91" s="3" t="s">
        <v>2</v>
      </c>
      <c r="S91" s="14" t="str">
        <f>IF(O91="","",IF(M91=O91,"1",IF(M91&lt;O91,"2","0")))</f>
        <v/>
      </c>
    </row>
    <row r="92" spans="1:19">
      <c r="A92" s="150"/>
      <c r="B92" s="8" t="str">
        <f>T(B69)</f>
        <v>Schwiebedingen 1</v>
      </c>
      <c r="C92" s="12" t="s">
        <v>126</v>
      </c>
      <c r="D92" s="8" t="str">
        <f>T(B67)</f>
        <v>Stammheim a.K.</v>
      </c>
      <c r="E92" s="8"/>
      <c r="F92" s="8"/>
      <c r="G92" s="8"/>
      <c r="H92" s="8"/>
      <c r="I92" s="8"/>
      <c r="J92" s="8"/>
      <c r="K92" s="8"/>
      <c r="L92" s="8" t="str">
        <f>T(B71)</f>
        <v>Dennach</v>
      </c>
      <c r="N92" s="14" t="s">
        <v>2</v>
      </c>
      <c r="Q92" s="14" t="str">
        <f>IF(M92="","",IF(M92=O92,"1",IF(M92&gt;O92,"2","0")))</f>
        <v/>
      </c>
      <c r="R92" s="3" t="s">
        <v>2</v>
      </c>
      <c r="S92" s="14" t="str">
        <f>IF(O92="","",IF(M92=O92,"1",IF(M92&lt;O92,"2","0")))</f>
        <v/>
      </c>
    </row>
    <row r="93" spans="1:19">
      <c r="C93" s="3"/>
      <c r="M93"/>
      <c r="N93"/>
      <c r="O93"/>
      <c r="P93"/>
      <c r="Q93"/>
      <c r="R93"/>
      <c r="S93"/>
    </row>
    <row r="94" spans="1:19">
      <c r="A94" s="150"/>
      <c r="B94" s="8" t="str">
        <f>T(B70)</f>
        <v>Schwiebedingen 2 a.K.</v>
      </c>
      <c r="C94" s="12" t="s">
        <v>126</v>
      </c>
      <c r="D94" s="8" t="str">
        <f>T(B68)</f>
        <v>Obernhausen</v>
      </c>
      <c r="E94" s="8"/>
      <c r="F94" s="8"/>
      <c r="G94" s="8"/>
      <c r="H94" s="8"/>
      <c r="I94" s="8"/>
      <c r="J94" s="8"/>
      <c r="K94" s="8"/>
      <c r="L94" s="8" t="str">
        <f>T(B66)</f>
        <v>Grafenau 2</v>
      </c>
      <c r="N94" s="14" t="s">
        <v>2</v>
      </c>
      <c r="P94" s="4"/>
      <c r="Q94" s="14" t="str">
        <f>IF(M94="","",IF(M94=O94,"1",IF(M94&gt;O94,"2","0")))</f>
        <v/>
      </c>
      <c r="R94" s="3" t="s">
        <v>2</v>
      </c>
      <c r="S94" s="14" t="str">
        <f>IF(O94="","",IF(M94=O94,"1",IF(M94&lt;O94,"2","0")))</f>
        <v/>
      </c>
    </row>
    <row r="95" spans="1:19">
      <c r="A95" s="150"/>
      <c r="B95" s="8" t="str">
        <f>T(B67)</f>
        <v>Stammheim a.K.</v>
      </c>
      <c r="C95" s="12" t="s">
        <v>126</v>
      </c>
      <c r="D95" s="8" t="str">
        <f>T(B71)</f>
        <v>Dennach</v>
      </c>
      <c r="E95" s="8"/>
      <c r="F95" s="8"/>
      <c r="G95" s="8"/>
      <c r="H95" s="8"/>
      <c r="I95" s="8"/>
      <c r="J95" s="8"/>
      <c r="K95" s="8"/>
      <c r="L95" s="8" t="str">
        <f>T(B70)</f>
        <v>Schwiebedingen 2 a.K.</v>
      </c>
      <c r="N95" s="14" t="s">
        <v>2</v>
      </c>
      <c r="P95" s="14"/>
      <c r="Q95" s="14" t="str">
        <f>IF(M95="","",IF(M95=O95,"1",IF(M95&gt;O95,"2","0")))</f>
        <v/>
      </c>
      <c r="R95" s="3" t="s">
        <v>2</v>
      </c>
      <c r="S95" s="14" t="str">
        <f>IF(O95="","",IF(M95=O95,"1",IF(M95&lt;O95,"2","0")))</f>
        <v/>
      </c>
    </row>
    <row r="96" spans="1:19">
      <c r="A96" s="150"/>
      <c r="B96" s="16" t="str">
        <f>T(B69)</f>
        <v>Schwiebedingen 1</v>
      </c>
      <c r="C96" s="12" t="s">
        <v>126</v>
      </c>
      <c r="D96" s="16" t="str">
        <f>T(B66)</f>
        <v>Grafenau 2</v>
      </c>
      <c r="E96" s="16"/>
      <c r="F96" s="16"/>
      <c r="G96" s="16"/>
      <c r="H96" s="16"/>
      <c r="I96" s="16"/>
      <c r="J96" s="16"/>
      <c r="K96" s="16"/>
      <c r="L96" s="16" t="str">
        <f>T(B67)</f>
        <v>Stammheim a.K.</v>
      </c>
      <c r="M96" s="14"/>
      <c r="N96" s="14" t="s">
        <v>2</v>
      </c>
      <c r="O96" s="14"/>
      <c r="P96" s="14"/>
      <c r="Q96" s="14" t="str">
        <f>IF(M96="","",IF(M96=O96,"1",IF(M96&gt;O96,"2","0")))</f>
        <v/>
      </c>
      <c r="R96" s="3" t="s">
        <v>2</v>
      </c>
      <c r="S96" s="14" t="str">
        <f>IF(O96="","",IF(M96=O96,"1",IF(M96&lt;O96,"2","0")))</f>
        <v/>
      </c>
    </row>
    <row r="97" spans="1:19">
      <c r="C97" s="3"/>
      <c r="M97"/>
      <c r="N97"/>
      <c r="O97"/>
      <c r="P97"/>
      <c r="Q97"/>
      <c r="R97"/>
      <c r="S97"/>
    </row>
    <row r="98" spans="1:19">
      <c r="A98" s="150"/>
      <c r="B98" s="8"/>
      <c r="D98" s="8"/>
      <c r="E98" s="8"/>
      <c r="F98" s="8"/>
      <c r="G98" s="8"/>
      <c r="H98" s="8"/>
      <c r="I98" s="8"/>
      <c r="J98" s="8"/>
      <c r="K98" s="8"/>
      <c r="L98" s="8"/>
      <c r="P98" s="4"/>
      <c r="Q98" s="14" t="str">
        <f>IF(M98="","",IF(M98=O98,"1",IF(M98&gt;O98,"2","0")))</f>
        <v/>
      </c>
      <c r="S98" s="14" t="str">
        <f>IF(O98="","",IF(M98=O98,"1",IF(M98&lt;O98,"2","0")))</f>
        <v/>
      </c>
    </row>
    <row r="99" spans="1:19">
      <c r="C99" s="3"/>
      <c r="M99"/>
      <c r="N99"/>
      <c r="O99"/>
      <c r="P99"/>
      <c r="Q99"/>
      <c r="R99"/>
      <c r="S99"/>
    </row>
    <row r="100" spans="1:19">
      <c r="A100" s="150"/>
      <c r="B100" s="8"/>
      <c r="D100" s="8"/>
      <c r="E100" s="8"/>
      <c r="F100" s="8"/>
      <c r="G100" s="8"/>
      <c r="H100" s="8"/>
      <c r="I100" s="8"/>
      <c r="J100" s="8"/>
      <c r="K100" s="8"/>
      <c r="L100" s="8"/>
      <c r="P100" s="4"/>
      <c r="Q100" s="4"/>
      <c r="R100" s="4"/>
      <c r="S100" s="4"/>
    </row>
    <row r="101" spans="1:19">
      <c r="A101" s="150"/>
      <c r="B101" s="8"/>
      <c r="D101" s="8"/>
      <c r="E101" s="8"/>
      <c r="F101" s="8"/>
      <c r="G101" s="8"/>
      <c r="H101" s="8"/>
      <c r="I101" s="8"/>
      <c r="J101" s="8"/>
      <c r="K101" s="8"/>
      <c r="L101" s="8"/>
      <c r="P101" s="4"/>
      <c r="Q101" s="4"/>
      <c r="R101" s="4"/>
      <c r="S101" s="4"/>
    </row>
    <row r="102" spans="1:19">
      <c r="A102" s="150"/>
      <c r="B102" s="8"/>
      <c r="D102" s="8"/>
      <c r="E102" s="8"/>
      <c r="F102" s="8"/>
      <c r="G102" s="8"/>
      <c r="H102" s="8"/>
      <c r="I102" s="8"/>
      <c r="J102" s="8"/>
      <c r="K102" s="8"/>
      <c r="L102" s="8"/>
      <c r="P102" s="4"/>
      <c r="Q102" s="4"/>
    </row>
    <row r="103" spans="1:19">
      <c r="A103" s="6" t="s">
        <v>127</v>
      </c>
      <c r="B103" s="5"/>
      <c r="C103" s="147"/>
      <c r="D103" s="5"/>
      <c r="E103" s="5"/>
      <c r="F103" s="5"/>
      <c r="G103" s="5"/>
      <c r="H103" s="5"/>
      <c r="I103" s="5"/>
      <c r="J103" s="5"/>
      <c r="K103" s="5"/>
      <c r="L103" s="5"/>
      <c r="M103" s="4"/>
      <c r="N103" s="4"/>
      <c r="O103" s="4"/>
      <c r="P103" s="4"/>
      <c r="Q103" s="4"/>
      <c r="R103" s="4"/>
      <c r="S103" s="4"/>
    </row>
    <row r="104" spans="1:19">
      <c r="A104" s="6" t="s">
        <v>128</v>
      </c>
      <c r="B104" s="5"/>
      <c r="C104" s="147"/>
      <c r="D104" s="5"/>
      <c r="E104" s="5"/>
      <c r="F104" s="5"/>
      <c r="G104" s="5"/>
      <c r="H104" s="5"/>
      <c r="I104" s="5"/>
      <c r="J104" s="5"/>
      <c r="K104" s="5"/>
      <c r="L104" s="5"/>
      <c r="M104" s="4"/>
      <c r="N104" s="4" t="s">
        <v>0</v>
      </c>
      <c r="O104" s="4"/>
      <c r="P104" s="14"/>
      <c r="Q104" s="4"/>
      <c r="R104" s="4" t="s">
        <v>1</v>
      </c>
      <c r="S104" s="4"/>
    </row>
    <row r="105" spans="1:19">
      <c r="A105" s="150" t="s">
        <v>32</v>
      </c>
      <c r="B105" s="11" t="s">
        <v>144</v>
      </c>
      <c r="D105" s="3"/>
      <c r="E105" s="7" t="str">
        <f>Q78</f>
        <v/>
      </c>
      <c r="F105" s="7" t="str">
        <f>Q82</f>
        <v/>
      </c>
      <c r="G105" s="7" t="str">
        <f>S86</f>
        <v/>
      </c>
      <c r="H105" s="7" t="str">
        <f>S91</f>
        <v/>
      </c>
      <c r="I105" s="7" t="str">
        <f>S96</f>
        <v/>
      </c>
      <c r="J105" s="3"/>
      <c r="K105" s="3"/>
      <c r="L105" s="3"/>
      <c r="M105" s="3">
        <f>SUM(M78+M82+O96+O91+O86)</f>
        <v>0</v>
      </c>
      <c r="N105" s="3" t="s">
        <v>2</v>
      </c>
      <c r="O105" s="3">
        <f>SUM(O78+O82+M96+M91+M86)</f>
        <v>0</v>
      </c>
      <c r="R105" s="3" t="s">
        <v>2</v>
      </c>
    </row>
    <row r="106" spans="1:19">
      <c r="A106" s="150" t="s">
        <v>33</v>
      </c>
      <c r="B106" s="15" t="s">
        <v>86</v>
      </c>
      <c r="D106" s="3"/>
      <c r="E106" s="7" t="str">
        <f>S78</f>
        <v/>
      </c>
      <c r="F106" s="7" t="str">
        <f>Q84</f>
        <v/>
      </c>
      <c r="G106" s="7" t="str">
        <f>Q87</f>
        <v/>
      </c>
      <c r="H106" s="7" t="str">
        <f>S92</f>
        <v/>
      </c>
      <c r="I106" s="7" t="str">
        <f>Q95</f>
        <v/>
      </c>
      <c r="J106" s="3"/>
      <c r="K106" s="3"/>
      <c r="L106" s="3"/>
      <c r="M106" s="3">
        <f>SUM(O78+M84+M87+M95+O92)</f>
        <v>0</v>
      </c>
      <c r="N106" s="3" t="s">
        <v>2</v>
      </c>
      <c r="O106" s="3">
        <f>SUM(M78+O84+O87+O95+M92)</f>
        <v>0</v>
      </c>
      <c r="R106" s="3" t="s">
        <v>2</v>
      </c>
    </row>
    <row r="107" spans="1:19">
      <c r="A107" s="150" t="s">
        <v>38</v>
      </c>
      <c r="B107" s="8" t="str">
        <f>T(B67)</f>
        <v>Stammheim a.K.</v>
      </c>
      <c r="D107" s="3"/>
      <c r="E107" s="7" t="str">
        <f>Q79</f>
        <v/>
      </c>
      <c r="F107" s="7" t="str">
        <f>S82</f>
        <v/>
      </c>
      <c r="G107" s="7" t="str">
        <f>S87</f>
        <v/>
      </c>
      <c r="H107" s="7" t="str">
        <f>Q90</f>
        <v/>
      </c>
      <c r="I107" s="7" t="str">
        <f>S94</f>
        <v/>
      </c>
      <c r="J107" s="3"/>
      <c r="K107" s="3"/>
      <c r="L107" s="3"/>
      <c r="M107" s="3">
        <f>SUM(M79+O82+O87+M90+O94)</f>
        <v>0</v>
      </c>
      <c r="N107" s="3" t="s">
        <v>2</v>
      </c>
      <c r="O107" s="3">
        <f>SUM(O79+M82+M87+O90+M94)</f>
        <v>0</v>
      </c>
      <c r="R107" s="3" t="s">
        <v>2</v>
      </c>
    </row>
    <row r="108" spans="1:19">
      <c r="A108" s="150" t="s">
        <v>43</v>
      </c>
      <c r="B108" s="8" t="str">
        <f>T(B68)</f>
        <v>Obernhausen</v>
      </c>
      <c r="D108" s="3"/>
      <c r="E108" s="7" t="str">
        <f>S79</f>
        <v/>
      </c>
      <c r="F108" s="7" t="str">
        <f>S83</f>
        <v/>
      </c>
      <c r="G108" s="7" t="str">
        <f>Q88</f>
        <v/>
      </c>
      <c r="H108" s="7" t="str">
        <f>Q92</f>
        <v/>
      </c>
      <c r="I108" s="7" t="str">
        <f>Q96</f>
        <v/>
      </c>
      <c r="J108" s="3"/>
      <c r="K108" s="3"/>
      <c r="L108" s="3"/>
      <c r="M108" s="3">
        <f>SUM(O79+O83+M96+M88+M92)</f>
        <v>0</v>
      </c>
      <c r="N108" s="3" t="s">
        <v>2</v>
      </c>
      <c r="O108" s="3">
        <f>SUM(M79+M83+O96+O88+O92)</f>
        <v>0</v>
      </c>
      <c r="R108" s="3" t="s">
        <v>2</v>
      </c>
    </row>
    <row r="109" spans="1:19">
      <c r="A109" s="150" t="s">
        <v>48</v>
      </c>
      <c r="B109" s="8" t="str">
        <f>T(B66)</f>
        <v>Grafenau 2</v>
      </c>
      <c r="D109" s="3"/>
      <c r="E109" s="7" t="str">
        <f>Q80</f>
        <v/>
      </c>
      <c r="F109" s="7" t="str">
        <f>S84</f>
        <v/>
      </c>
      <c r="G109" s="7" t="str">
        <f>S88</f>
        <v/>
      </c>
      <c r="H109" s="7" t="str">
        <f>Q91</f>
        <v/>
      </c>
      <c r="I109" s="7" t="str">
        <f>Q94</f>
        <v/>
      </c>
      <c r="J109" s="3"/>
      <c r="K109" s="3"/>
      <c r="L109" s="3"/>
      <c r="M109" s="3">
        <f>SUM(M80+O84+M91+O88+M94)</f>
        <v>0</v>
      </c>
      <c r="N109" s="3" t="s">
        <v>2</v>
      </c>
      <c r="O109" s="3">
        <f>SUM(O80+M84+O91+M88+O94)</f>
        <v>0</v>
      </c>
      <c r="R109" s="3" t="s">
        <v>2</v>
      </c>
    </row>
    <row r="110" spans="1:19">
      <c r="A110" s="150" t="s">
        <v>87</v>
      </c>
      <c r="B110" s="8" t="str">
        <f>T(B70)</f>
        <v>Schwiebedingen 2 a.K.</v>
      </c>
      <c r="D110" s="3"/>
      <c r="E110" s="7" t="str">
        <f>S80</f>
        <v/>
      </c>
      <c r="F110" s="7" t="str">
        <f>Q83</f>
        <v/>
      </c>
      <c r="G110" s="7" t="str">
        <f>Q86</f>
        <v/>
      </c>
      <c r="H110" s="7" t="str">
        <f>S90</f>
        <v/>
      </c>
      <c r="I110" s="7" t="str">
        <f>S95</f>
        <v/>
      </c>
      <c r="J110" s="3"/>
      <c r="K110" s="3"/>
      <c r="L110" s="3"/>
      <c r="M110" s="3">
        <f>SUM(O80+M83+O90+O95+M86)</f>
        <v>0</v>
      </c>
      <c r="N110" s="3" t="s">
        <v>2</v>
      </c>
      <c r="O110" s="3">
        <f>SUM(M80+O83+M90+M95+O86)</f>
        <v>0</v>
      </c>
      <c r="R110" s="3" t="s">
        <v>2</v>
      </c>
    </row>
    <row r="112" spans="1:19">
      <c r="M112" s="3">
        <f>SUM(M105:M111)</f>
        <v>0</v>
      </c>
      <c r="N112" s="3" t="s">
        <v>2</v>
      </c>
      <c r="O112" s="3">
        <f>SUM(O105:O111)</f>
        <v>0</v>
      </c>
      <c r="Q112" s="3">
        <f>SUM(Q105:Q111)</f>
        <v>0</v>
      </c>
      <c r="R112" s="3" t="s">
        <v>2</v>
      </c>
      <c r="S112" s="3">
        <f>SUM(S105:S111)</f>
        <v>0</v>
      </c>
    </row>
    <row r="114" spans="1:19" ht="18">
      <c r="A114" s="211" t="s">
        <v>145</v>
      </c>
      <c r="C114" s="11" t="s">
        <v>149</v>
      </c>
    </row>
    <row r="116" spans="1:19" s="210" customFormat="1">
      <c r="A116" s="210" t="s">
        <v>150</v>
      </c>
      <c r="C116" s="215"/>
      <c r="M116" s="202"/>
      <c r="N116" s="202"/>
      <c r="O116" s="202"/>
      <c r="P116" s="202"/>
      <c r="Q116" s="202"/>
      <c r="R116" s="202"/>
      <c r="S116" s="202"/>
    </row>
  </sheetData>
  <customSheetViews>
    <customSheetView guid="{25948C26-48C0-4C68-A3D0-23B3A9528908}" showPageBreaks="1" state="hidden" view="pageLayout">
      <selection activeCell="B2" sqref="B2"/>
      <pageMargins left="0.31496062992125984" right="0.23622047244094491" top="0.62992125984251968" bottom="0.43307086614173229" header="0.27559055118110237" footer="0.23622047244094491"/>
      <pageSetup paperSize="9" orientation="portrait" cellComments="asDisplayed" r:id="rId1"/>
      <headerFooter alignWithMargins="0">
        <oddHeader>&amp;C&amp;"Arial,Fett"&amp;18Spielplan Halle 2014/2015 U14 männlich</oddHeader>
        <oddFooter>&amp;CErstellt von Götz Buchner am &amp;D</oddFooter>
      </headerFooter>
    </customSheetView>
  </customSheetViews>
  <phoneticPr fontId="31" type="noConversion"/>
  <pageMargins left="0.31496062992125984" right="0.23622047244094491" top="0.62992125984251968" bottom="0.43307086614173229" header="0.27559055118110237" footer="0.23622047244094491"/>
  <pageSetup paperSize="9" orientation="portrait" cellComments="asDisplayed" r:id="rId2"/>
  <headerFooter alignWithMargins="0">
    <oddHeader>&amp;C&amp;"Arial,Fett"&amp;18Spielplan Halle 2014/2015 U14 männlich</oddHeader>
    <oddFooter>&amp;CErstellt von Götz Buchner am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T82"/>
  <sheetViews>
    <sheetView view="pageLayout" topLeftCell="D1" zoomScaleNormal="100" workbookViewId="0">
      <selection activeCell="Q20" sqref="Q20"/>
    </sheetView>
  </sheetViews>
  <sheetFormatPr baseColWidth="10" defaultColWidth="7.28515625" defaultRowHeight="12.75"/>
  <cols>
    <col min="1" max="3" width="5" style="578" customWidth="1"/>
    <col min="4" max="4" width="16.7109375" style="578" customWidth="1"/>
    <col min="5" max="5" width="2" style="595" customWidth="1"/>
    <col min="6" max="15" width="2" style="578" customWidth="1"/>
    <col min="16" max="16" width="18.85546875" style="578" customWidth="1"/>
    <col min="17" max="17" width="4.28515625" style="551" customWidth="1"/>
    <col min="18" max="18" width="1.42578125" style="551" customWidth="1"/>
    <col min="19" max="19" width="4.28515625" style="551" customWidth="1"/>
    <col min="20" max="20" width="1.7109375" style="551" customWidth="1"/>
    <col min="21" max="21" width="4.28515625" style="551" customWidth="1"/>
    <col min="22" max="22" width="0.85546875" style="551" customWidth="1"/>
    <col min="23" max="23" width="4.140625" style="551" customWidth="1"/>
    <col min="24" max="24" width="1.7109375" style="578" customWidth="1"/>
    <col min="25" max="25" width="4.140625" style="551" customWidth="1"/>
    <col min="26" max="26" width="0.85546875" style="551" customWidth="1"/>
    <col min="27" max="27" width="4.140625" style="551" customWidth="1"/>
    <col min="28" max="28" width="4.140625" style="551" hidden="1" customWidth="1"/>
    <col min="29" max="29" width="10.140625" style="551" hidden="1" customWidth="1"/>
    <col min="30" max="30" width="5.5703125" style="551" hidden="1" customWidth="1"/>
    <col min="31" max="32" width="4.140625" style="551" hidden="1" customWidth="1"/>
    <col min="33" max="33" width="3.28515625" style="578" hidden="1" customWidth="1"/>
    <col min="34" max="34" width="20.42578125" style="578" hidden="1" customWidth="1"/>
    <col min="35" max="38" width="3.28515625" style="578" hidden="1" customWidth="1"/>
    <col min="39" max="42" width="7.28515625" style="578" hidden="1" customWidth="1"/>
    <col min="43" max="44" width="8" style="578" hidden="1" customWidth="1"/>
    <col min="45" max="45" width="7.85546875" style="578" hidden="1" customWidth="1"/>
    <col min="46" max="46" width="8.42578125" style="578" hidden="1" customWidth="1"/>
    <col min="47" max="47" width="14.140625" style="578" customWidth="1"/>
    <col min="48" max="263" width="7.28515625" style="578"/>
    <col min="264" max="264" width="15" style="578" customWidth="1"/>
    <col min="265" max="265" width="16.7109375" style="578" customWidth="1"/>
    <col min="266" max="276" width="2.28515625" style="578" customWidth="1"/>
    <col min="277" max="277" width="18.85546875" style="578" customWidth="1"/>
    <col min="278" max="278" width="4" style="578" customWidth="1"/>
    <col min="279" max="279" width="1.42578125" style="578" customWidth="1"/>
    <col min="280" max="280" width="4" style="578" customWidth="1"/>
    <col min="281" max="281" width="1.7109375" style="578" customWidth="1"/>
    <col min="282" max="282" width="4.140625" style="578" customWidth="1"/>
    <col min="283" max="283" width="0.85546875" style="578" customWidth="1"/>
    <col min="284" max="284" width="4.140625" style="578" customWidth="1"/>
    <col min="285" max="519" width="7.28515625" style="578"/>
    <col min="520" max="520" width="15" style="578" customWidth="1"/>
    <col min="521" max="521" width="16.7109375" style="578" customWidth="1"/>
    <col min="522" max="532" width="2.28515625" style="578" customWidth="1"/>
    <col min="533" max="533" width="18.85546875" style="578" customWidth="1"/>
    <col min="534" max="534" width="4" style="578" customWidth="1"/>
    <col min="535" max="535" width="1.42578125" style="578" customWidth="1"/>
    <col min="536" max="536" width="4" style="578" customWidth="1"/>
    <col min="537" max="537" width="1.7109375" style="578" customWidth="1"/>
    <col min="538" max="538" width="4.140625" style="578" customWidth="1"/>
    <col min="539" max="539" width="0.85546875" style="578" customWidth="1"/>
    <col min="540" max="540" width="4.140625" style="578" customWidth="1"/>
    <col min="541" max="775" width="7.28515625" style="578"/>
    <col min="776" max="776" width="15" style="578" customWidth="1"/>
    <col min="777" max="777" width="16.7109375" style="578" customWidth="1"/>
    <col min="778" max="788" width="2.28515625" style="578" customWidth="1"/>
    <col min="789" max="789" width="18.85546875" style="578" customWidth="1"/>
    <col min="790" max="790" width="4" style="578" customWidth="1"/>
    <col min="791" max="791" width="1.42578125" style="578" customWidth="1"/>
    <col min="792" max="792" width="4" style="578" customWidth="1"/>
    <col min="793" max="793" width="1.7109375" style="578" customWidth="1"/>
    <col min="794" max="794" width="4.140625" style="578" customWidth="1"/>
    <col min="795" max="795" width="0.85546875" style="578" customWidth="1"/>
    <col min="796" max="796" width="4.140625" style="578" customWidth="1"/>
    <col min="797" max="1031" width="7.28515625" style="578"/>
    <col min="1032" max="1032" width="15" style="578" customWidth="1"/>
    <col min="1033" max="1033" width="16.7109375" style="578" customWidth="1"/>
    <col min="1034" max="1044" width="2.28515625" style="578" customWidth="1"/>
    <col min="1045" max="1045" width="18.85546875" style="578" customWidth="1"/>
    <col min="1046" max="1046" width="4" style="578" customWidth="1"/>
    <col min="1047" max="1047" width="1.42578125" style="578" customWidth="1"/>
    <col min="1048" max="1048" width="4" style="578" customWidth="1"/>
    <col min="1049" max="1049" width="1.7109375" style="578" customWidth="1"/>
    <col min="1050" max="1050" width="4.140625" style="578" customWidth="1"/>
    <col min="1051" max="1051" width="0.85546875" style="578" customWidth="1"/>
    <col min="1052" max="1052" width="4.140625" style="578" customWidth="1"/>
    <col min="1053" max="1287" width="7.28515625" style="578"/>
    <col min="1288" max="1288" width="15" style="578" customWidth="1"/>
    <col min="1289" max="1289" width="16.7109375" style="578" customWidth="1"/>
    <col min="1290" max="1300" width="2.28515625" style="578" customWidth="1"/>
    <col min="1301" max="1301" width="18.85546875" style="578" customWidth="1"/>
    <col min="1302" max="1302" width="4" style="578" customWidth="1"/>
    <col min="1303" max="1303" width="1.42578125" style="578" customWidth="1"/>
    <col min="1304" max="1304" width="4" style="578" customWidth="1"/>
    <col min="1305" max="1305" width="1.7109375" style="578" customWidth="1"/>
    <col min="1306" max="1306" width="4.140625" style="578" customWidth="1"/>
    <col min="1307" max="1307" width="0.85546875" style="578" customWidth="1"/>
    <col min="1308" max="1308" width="4.140625" style="578" customWidth="1"/>
    <col min="1309" max="1543" width="7.28515625" style="578"/>
    <col min="1544" max="1544" width="15" style="578" customWidth="1"/>
    <col min="1545" max="1545" width="16.7109375" style="578" customWidth="1"/>
    <col min="1546" max="1556" width="2.28515625" style="578" customWidth="1"/>
    <col min="1557" max="1557" width="18.85546875" style="578" customWidth="1"/>
    <col min="1558" max="1558" width="4" style="578" customWidth="1"/>
    <col min="1559" max="1559" width="1.42578125" style="578" customWidth="1"/>
    <col min="1560" max="1560" width="4" style="578" customWidth="1"/>
    <col min="1561" max="1561" width="1.7109375" style="578" customWidth="1"/>
    <col min="1562" max="1562" width="4.140625" style="578" customWidth="1"/>
    <col min="1563" max="1563" width="0.85546875" style="578" customWidth="1"/>
    <col min="1564" max="1564" width="4.140625" style="578" customWidth="1"/>
    <col min="1565" max="1799" width="7.28515625" style="578"/>
    <col min="1800" max="1800" width="15" style="578" customWidth="1"/>
    <col min="1801" max="1801" width="16.7109375" style="578" customWidth="1"/>
    <col min="1802" max="1812" width="2.28515625" style="578" customWidth="1"/>
    <col min="1813" max="1813" width="18.85546875" style="578" customWidth="1"/>
    <col min="1814" max="1814" width="4" style="578" customWidth="1"/>
    <col min="1815" max="1815" width="1.42578125" style="578" customWidth="1"/>
    <col min="1816" max="1816" width="4" style="578" customWidth="1"/>
    <col min="1817" max="1817" width="1.7109375" style="578" customWidth="1"/>
    <col min="1818" max="1818" width="4.140625" style="578" customWidth="1"/>
    <col min="1819" max="1819" width="0.85546875" style="578" customWidth="1"/>
    <col min="1820" max="1820" width="4.140625" style="578" customWidth="1"/>
    <col min="1821" max="2055" width="7.28515625" style="578"/>
    <col min="2056" max="2056" width="15" style="578" customWidth="1"/>
    <col min="2057" max="2057" width="16.7109375" style="578" customWidth="1"/>
    <col min="2058" max="2068" width="2.28515625" style="578" customWidth="1"/>
    <col min="2069" max="2069" width="18.85546875" style="578" customWidth="1"/>
    <col min="2070" max="2070" width="4" style="578" customWidth="1"/>
    <col min="2071" max="2071" width="1.42578125" style="578" customWidth="1"/>
    <col min="2072" max="2072" width="4" style="578" customWidth="1"/>
    <col min="2073" max="2073" width="1.7109375" style="578" customWidth="1"/>
    <col min="2074" max="2074" width="4.140625" style="578" customWidth="1"/>
    <col min="2075" max="2075" width="0.85546875" style="578" customWidth="1"/>
    <col min="2076" max="2076" width="4.140625" style="578" customWidth="1"/>
    <col min="2077" max="2311" width="7.28515625" style="578"/>
    <col min="2312" max="2312" width="15" style="578" customWidth="1"/>
    <col min="2313" max="2313" width="16.7109375" style="578" customWidth="1"/>
    <col min="2314" max="2324" width="2.28515625" style="578" customWidth="1"/>
    <col min="2325" max="2325" width="18.85546875" style="578" customWidth="1"/>
    <col min="2326" max="2326" width="4" style="578" customWidth="1"/>
    <col min="2327" max="2327" width="1.42578125" style="578" customWidth="1"/>
    <col min="2328" max="2328" width="4" style="578" customWidth="1"/>
    <col min="2329" max="2329" width="1.7109375" style="578" customWidth="1"/>
    <col min="2330" max="2330" width="4.140625" style="578" customWidth="1"/>
    <col min="2331" max="2331" width="0.85546875" style="578" customWidth="1"/>
    <col min="2332" max="2332" width="4.140625" style="578" customWidth="1"/>
    <col min="2333" max="2567" width="7.28515625" style="578"/>
    <col min="2568" max="2568" width="15" style="578" customWidth="1"/>
    <col min="2569" max="2569" width="16.7109375" style="578" customWidth="1"/>
    <col min="2570" max="2580" width="2.28515625" style="578" customWidth="1"/>
    <col min="2581" max="2581" width="18.85546875" style="578" customWidth="1"/>
    <col min="2582" max="2582" width="4" style="578" customWidth="1"/>
    <col min="2583" max="2583" width="1.42578125" style="578" customWidth="1"/>
    <col min="2584" max="2584" width="4" style="578" customWidth="1"/>
    <col min="2585" max="2585" width="1.7109375" style="578" customWidth="1"/>
    <col min="2586" max="2586" width="4.140625" style="578" customWidth="1"/>
    <col min="2587" max="2587" width="0.85546875" style="578" customWidth="1"/>
    <col min="2588" max="2588" width="4.140625" style="578" customWidth="1"/>
    <col min="2589" max="2823" width="7.28515625" style="578"/>
    <col min="2824" max="2824" width="15" style="578" customWidth="1"/>
    <col min="2825" max="2825" width="16.7109375" style="578" customWidth="1"/>
    <col min="2826" max="2836" width="2.28515625" style="578" customWidth="1"/>
    <col min="2837" max="2837" width="18.85546875" style="578" customWidth="1"/>
    <col min="2838" max="2838" width="4" style="578" customWidth="1"/>
    <col min="2839" max="2839" width="1.42578125" style="578" customWidth="1"/>
    <col min="2840" max="2840" width="4" style="578" customWidth="1"/>
    <col min="2841" max="2841" width="1.7109375" style="578" customWidth="1"/>
    <col min="2842" max="2842" width="4.140625" style="578" customWidth="1"/>
    <col min="2843" max="2843" width="0.85546875" style="578" customWidth="1"/>
    <col min="2844" max="2844" width="4.140625" style="578" customWidth="1"/>
    <col min="2845" max="3079" width="7.28515625" style="578"/>
    <col min="3080" max="3080" width="15" style="578" customWidth="1"/>
    <col min="3081" max="3081" width="16.7109375" style="578" customWidth="1"/>
    <col min="3082" max="3092" width="2.28515625" style="578" customWidth="1"/>
    <col min="3093" max="3093" width="18.85546875" style="578" customWidth="1"/>
    <col min="3094" max="3094" width="4" style="578" customWidth="1"/>
    <col min="3095" max="3095" width="1.42578125" style="578" customWidth="1"/>
    <col min="3096" max="3096" width="4" style="578" customWidth="1"/>
    <col min="3097" max="3097" width="1.7109375" style="578" customWidth="1"/>
    <col min="3098" max="3098" width="4.140625" style="578" customWidth="1"/>
    <col min="3099" max="3099" width="0.85546875" style="578" customWidth="1"/>
    <col min="3100" max="3100" width="4.140625" style="578" customWidth="1"/>
    <col min="3101" max="3335" width="7.28515625" style="578"/>
    <col min="3336" max="3336" width="15" style="578" customWidth="1"/>
    <col min="3337" max="3337" width="16.7109375" style="578" customWidth="1"/>
    <col min="3338" max="3348" width="2.28515625" style="578" customWidth="1"/>
    <col min="3349" max="3349" width="18.85546875" style="578" customWidth="1"/>
    <col min="3350" max="3350" width="4" style="578" customWidth="1"/>
    <col min="3351" max="3351" width="1.42578125" style="578" customWidth="1"/>
    <col min="3352" max="3352" width="4" style="578" customWidth="1"/>
    <col min="3353" max="3353" width="1.7109375" style="578" customWidth="1"/>
    <col min="3354" max="3354" width="4.140625" style="578" customWidth="1"/>
    <col min="3355" max="3355" width="0.85546875" style="578" customWidth="1"/>
    <col min="3356" max="3356" width="4.140625" style="578" customWidth="1"/>
    <col min="3357" max="3591" width="7.28515625" style="578"/>
    <col min="3592" max="3592" width="15" style="578" customWidth="1"/>
    <col min="3593" max="3593" width="16.7109375" style="578" customWidth="1"/>
    <col min="3594" max="3604" width="2.28515625" style="578" customWidth="1"/>
    <col min="3605" max="3605" width="18.85546875" style="578" customWidth="1"/>
    <col min="3606" max="3606" width="4" style="578" customWidth="1"/>
    <col min="3607" max="3607" width="1.42578125" style="578" customWidth="1"/>
    <col min="3608" max="3608" width="4" style="578" customWidth="1"/>
    <col min="3609" max="3609" width="1.7109375" style="578" customWidth="1"/>
    <col min="3610" max="3610" width="4.140625" style="578" customWidth="1"/>
    <col min="3611" max="3611" width="0.85546875" style="578" customWidth="1"/>
    <col min="3612" max="3612" width="4.140625" style="578" customWidth="1"/>
    <col min="3613" max="3847" width="7.28515625" style="578"/>
    <col min="3848" max="3848" width="15" style="578" customWidth="1"/>
    <col min="3849" max="3849" width="16.7109375" style="578" customWidth="1"/>
    <col min="3850" max="3860" width="2.28515625" style="578" customWidth="1"/>
    <col min="3861" max="3861" width="18.85546875" style="578" customWidth="1"/>
    <col min="3862" max="3862" width="4" style="578" customWidth="1"/>
    <col min="3863" max="3863" width="1.42578125" style="578" customWidth="1"/>
    <col min="3864" max="3864" width="4" style="578" customWidth="1"/>
    <col min="3865" max="3865" width="1.7109375" style="578" customWidth="1"/>
    <col min="3866" max="3866" width="4.140625" style="578" customWidth="1"/>
    <col min="3867" max="3867" width="0.85546875" style="578" customWidth="1"/>
    <col min="3868" max="3868" width="4.140625" style="578" customWidth="1"/>
    <col min="3869" max="4103" width="7.28515625" style="578"/>
    <col min="4104" max="4104" width="15" style="578" customWidth="1"/>
    <col min="4105" max="4105" width="16.7109375" style="578" customWidth="1"/>
    <col min="4106" max="4116" width="2.28515625" style="578" customWidth="1"/>
    <col min="4117" max="4117" width="18.85546875" style="578" customWidth="1"/>
    <col min="4118" max="4118" width="4" style="578" customWidth="1"/>
    <col min="4119" max="4119" width="1.42578125" style="578" customWidth="1"/>
    <col min="4120" max="4120" width="4" style="578" customWidth="1"/>
    <col min="4121" max="4121" width="1.7109375" style="578" customWidth="1"/>
    <col min="4122" max="4122" width="4.140625" style="578" customWidth="1"/>
    <col min="4123" max="4123" width="0.85546875" style="578" customWidth="1"/>
    <col min="4124" max="4124" width="4.140625" style="578" customWidth="1"/>
    <col min="4125" max="4359" width="7.28515625" style="578"/>
    <col min="4360" max="4360" width="15" style="578" customWidth="1"/>
    <col min="4361" max="4361" width="16.7109375" style="578" customWidth="1"/>
    <col min="4362" max="4372" width="2.28515625" style="578" customWidth="1"/>
    <col min="4373" max="4373" width="18.85546875" style="578" customWidth="1"/>
    <col min="4374" max="4374" width="4" style="578" customWidth="1"/>
    <col min="4375" max="4375" width="1.42578125" style="578" customWidth="1"/>
    <col min="4376" max="4376" width="4" style="578" customWidth="1"/>
    <col min="4377" max="4377" width="1.7109375" style="578" customWidth="1"/>
    <col min="4378" max="4378" width="4.140625" style="578" customWidth="1"/>
    <col min="4379" max="4379" width="0.85546875" style="578" customWidth="1"/>
    <col min="4380" max="4380" width="4.140625" style="578" customWidth="1"/>
    <col min="4381" max="4615" width="7.28515625" style="578"/>
    <col min="4616" max="4616" width="15" style="578" customWidth="1"/>
    <col min="4617" max="4617" width="16.7109375" style="578" customWidth="1"/>
    <col min="4618" max="4628" width="2.28515625" style="578" customWidth="1"/>
    <col min="4629" max="4629" width="18.85546875" style="578" customWidth="1"/>
    <col min="4630" max="4630" width="4" style="578" customWidth="1"/>
    <col min="4631" max="4631" width="1.42578125" style="578" customWidth="1"/>
    <col min="4632" max="4632" width="4" style="578" customWidth="1"/>
    <col min="4633" max="4633" width="1.7109375" style="578" customWidth="1"/>
    <col min="4634" max="4634" width="4.140625" style="578" customWidth="1"/>
    <col min="4635" max="4635" width="0.85546875" style="578" customWidth="1"/>
    <col min="4636" max="4636" width="4.140625" style="578" customWidth="1"/>
    <col min="4637" max="4871" width="7.28515625" style="578"/>
    <col min="4872" max="4872" width="15" style="578" customWidth="1"/>
    <col min="4873" max="4873" width="16.7109375" style="578" customWidth="1"/>
    <col min="4874" max="4884" width="2.28515625" style="578" customWidth="1"/>
    <col min="4885" max="4885" width="18.85546875" style="578" customWidth="1"/>
    <col min="4886" max="4886" width="4" style="578" customWidth="1"/>
    <col min="4887" max="4887" width="1.42578125" style="578" customWidth="1"/>
    <col min="4888" max="4888" width="4" style="578" customWidth="1"/>
    <col min="4889" max="4889" width="1.7109375" style="578" customWidth="1"/>
    <col min="4890" max="4890" width="4.140625" style="578" customWidth="1"/>
    <col min="4891" max="4891" width="0.85546875" style="578" customWidth="1"/>
    <col min="4892" max="4892" width="4.140625" style="578" customWidth="1"/>
    <col min="4893" max="5127" width="7.28515625" style="578"/>
    <col min="5128" max="5128" width="15" style="578" customWidth="1"/>
    <col min="5129" max="5129" width="16.7109375" style="578" customWidth="1"/>
    <col min="5130" max="5140" width="2.28515625" style="578" customWidth="1"/>
    <col min="5141" max="5141" width="18.85546875" style="578" customWidth="1"/>
    <col min="5142" max="5142" width="4" style="578" customWidth="1"/>
    <col min="5143" max="5143" width="1.42578125" style="578" customWidth="1"/>
    <col min="5144" max="5144" width="4" style="578" customWidth="1"/>
    <col min="5145" max="5145" width="1.7109375" style="578" customWidth="1"/>
    <col min="5146" max="5146" width="4.140625" style="578" customWidth="1"/>
    <col min="5147" max="5147" width="0.85546875" style="578" customWidth="1"/>
    <col min="5148" max="5148" width="4.140625" style="578" customWidth="1"/>
    <col min="5149" max="5383" width="7.28515625" style="578"/>
    <col min="5384" max="5384" width="15" style="578" customWidth="1"/>
    <col min="5385" max="5385" width="16.7109375" style="578" customWidth="1"/>
    <col min="5386" max="5396" width="2.28515625" style="578" customWidth="1"/>
    <col min="5397" max="5397" width="18.85546875" style="578" customWidth="1"/>
    <col min="5398" max="5398" width="4" style="578" customWidth="1"/>
    <col min="5399" max="5399" width="1.42578125" style="578" customWidth="1"/>
    <col min="5400" max="5400" width="4" style="578" customWidth="1"/>
    <col min="5401" max="5401" width="1.7109375" style="578" customWidth="1"/>
    <col min="5402" max="5402" width="4.140625" style="578" customWidth="1"/>
    <col min="5403" max="5403" width="0.85546875" style="578" customWidth="1"/>
    <col min="5404" max="5404" width="4.140625" style="578" customWidth="1"/>
    <col min="5405" max="5639" width="7.28515625" style="578"/>
    <col min="5640" max="5640" width="15" style="578" customWidth="1"/>
    <col min="5641" max="5641" width="16.7109375" style="578" customWidth="1"/>
    <col min="5642" max="5652" width="2.28515625" style="578" customWidth="1"/>
    <col min="5653" max="5653" width="18.85546875" style="578" customWidth="1"/>
    <col min="5654" max="5654" width="4" style="578" customWidth="1"/>
    <col min="5655" max="5655" width="1.42578125" style="578" customWidth="1"/>
    <col min="5656" max="5656" width="4" style="578" customWidth="1"/>
    <col min="5657" max="5657" width="1.7109375" style="578" customWidth="1"/>
    <col min="5658" max="5658" width="4.140625" style="578" customWidth="1"/>
    <col min="5659" max="5659" width="0.85546875" style="578" customWidth="1"/>
    <col min="5660" max="5660" width="4.140625" style="578" customWidth="1"/>
    <col min="5661" max="5895" width="7.28515625" style="578"/>
    <col min="5896" max="5896" width="15" style="578" customWidth="1"/>
    <col min="5897" max="5897" width="16.7109375" style="578" customWidth="1"/>
    <col min="5898" max="5908" width="2.28515625" style="578" customWidth="1"/>
    <col min="5909" max="5909" width="18.85546875" style="578" customWidth="1"/>
    <col min="5910" max="5910" width="4" style="578" customWidth="1"/>
    <col min="5911" max="5911" width="1.42578125" style="578" customWidth="1"/>
    <col min="5912" max="5912" width="4" style="578" customWidth="1"/>
    <col min="5913" max="5913" width="1.7109375" style="578" customWidth="1"/>
    <col min="5914" max="5914" width="4.140625" style="578" customWidth="1"/>
    <col min="5915" max="5915" width="0.85546875" style="578" customWidth="1"/>
    <col min="5916" max="5916" width="4.140625" style="578" customWidth="1"/>
    <col min="5917" max="6151" width="7.28515625" style="578"/>
    <col min="6152" max="6152" width="15" style="578" customWidth="1"/>
    <col min="6153" max="6153" width="16.7109375" style="578" customWidth="1"/>
    <col min="6154" max="6164" width="2.28515625" style="578" customWidth="1"/>
    <col min="6165" max="6165" width="18.85546875" style="578" customWidth="1"/>
    <col min="6166" max="6166" width="4" style="578" customWidth="1"/>
    <col min="6167" max="6167" width="1.42578125" style="578" customWidth="1"/>
    <col min="6168" max="6168" width="4" style="578" customWidth="1"/>
    <col min="6169" max="6169" width="1.7109375" style="578" customWidth="1"/>
    <col min="6170" max="6170" width="4.140625" style="578" customWidth="1"/>
    <col min="6171" max="6171" width="0.85546875" style="578" customWidth="1"/>
    <col min="6172" max="6172" width="4.140625" style="578" customWidth="1"/>
    <col min="6173" max="6407" width="7.28515625" style="578"/>
    <col min="6408" max="6408" width="15" style="578" customWidth="1"/>
    <col min="6409" max="6409" width="16.7109375" style="578" customWidth="1"/>
    <col min="6410" max="6420" width="2.28515625" style="578" customWidth="1"/>
    <col min="6421" max="6421" width="18.85546875" style="578" customWidth="1"/>
    <col min="6422" max="6422" width="4" style="578" customWidth="1"/>
    <col min="6423" max="6423" width="1.42578125" style="578" customWidth="1"/>
    <col min="6424" max="6424" width="4" style="578" customWidth="1"/>
    <col min="6425" max="6425" width="1.7109375" style="578" customWidth="1"/>
    <col min="6426" max="6426" width="4.140625" style="578" customWidth="1"/>
    <col min="6427" max="6427" width="0.85546875" style="578" customWidth="1"/>
    <col min="6428" max="6428" width="4.140625" style="578" customWidth="1"/>
    <col min="6429" max="6663" width="7.28515625" style="578"/>
    <col min="6664" max="6664" width="15" style="578" customWidth="1"/>
    <col min="6665" max="6665" width="16.7109375" style="578" customWidth="1"/>
    <col min="6666" max="6676" width="2.28515625" style="578" customWidth="1"/>
    <col min="6677" max="6677" width="18.85546875" style="578" customWidth="1"/>
    <col min="6678" max="6678" width="4" style="578" customWidth="1"/>
    <col min="6679" max="6679" width="1.42578125" style="578" customWidth="1"/>
    <col min="6680" max="6680" width="4" style="578" customWidth="1"/>
    <col min="6681" max="6681" width="1.7109375" style="578" customWidth="1"/>
    <col min="6682" max="6682" width="4.140625" style="578" customWidth="1"/>
    <col min="6683" max="6683" width="0.85546875" style="578" customWidth="1"/>
    <col min="6684" max="6684" width="4.140625" style="578" customWidth="1"/>
    <col min="6685" max="6919" width="7.28515625" style="578"/>
    <col min="6920" max="6920" width="15" style="578" customWidth="1"/>
    <col min="6921" max="6921" width="16.7109375" style="578" customWidth="1"/>
    <col min="6922" max="6932" width="2.28515625" style="578" customWidth="1"/>
    <col min="6933" max="6933" width="18.85546875" style="578" customWidth="1"/>
    <col min="6934" max="6934" width="4" style="578" customWidth="1"/>
    <col min="6935" max="6935" width="1.42578125" style="578" customWidth="1"/>
    <col min="6936" max="6936" width="4" style="578" customWidth="1"/>
    <col min="6937" max="6937" width="1.7109375" style="578" customWidth="1"/>
    <col min="6938" max="6938" width="4.140625" style="578" customWidth="1"/>
    <col min="6939" max="6939" width="0.85546875" style="578" customWidth="1"/>
    <col min="6940" max="6940" width="4.140625" style="578" customWidth="1"/>
    <col min="6941" max="7175" width="7.28515625" style="578"/>
    <col min="7176" max="7176" width="15" style="578" customWidth="1"/>
    <col min="7177" max="7177" width="16.7109375" style="578" customWidth="1"/>
    <col min="7178" max="7188" width="2.28515625" style="578" customWidth="1"/>
    <col min="7189" max="7189" width="18.85546875" style="578" customWidth="1"/>
    <col min="7190" max="7190" width="4" style="578" customWidth="1"/>
    <col min="7191" max="7191" width="1.42578125" style="578" customWidth="1"/>
    <col min="7192" max="7192" width="4" style="578" customWidth="1"/>
    <col min="7193" max="7193" width="1.7109375" style="578" customWidth="1"/>
    <col min="7194" max="7194" width="4.140625" style="578" customWidth="1"/>
    <col min="7195" max="7195" width="0.85546875" style="578" customWidth="1"/>
    <col min="7196" max="7196" width="4.140625" style="578" customWidth="1"/>
    <col min="7197" max="7431" width="7.28515625" style="578"/>
    <col min="7432" max="7432" width="15" style="578" customWidth="1"/>
    <col min="7433" max="7433" width="16.7109375" style="578" customWidth="1"/>
    <col min="7434" max="7444" width="2.28515625" style="578" customWidth="1"/>
    <col min="7445" max="7445" width="18.85546875" style="578" customWidth="1"/>
    <col min="7446" max="7446" width="4" style="578" customWidth="1"/>
    <col min="7447" max="7447" width="1.42578125" style="578" customWidth="1"/>
    <col min="7448" max="7448" width="4" style="578" customWidth="1"/>
    <col min="7449" max="7449" width="1.7109375" style="578" customWidth="1"/>
    <col min="7450" max="7450" width="4.140625" style="578" customWidth="1"/>
    <col min="7451" max="7451" width="0.85546875" style="578" customWidth="1"/>
    <col min="7452" max="7452" width="4.140625" style="578" customWidth="1"/>
    <col min="7453" max="7687" width="7.28515625" style="578"/>
    <col min="7688" max="7688" width="15" style="578" customWidth="1"/>
    <col min="7689" max="7689" width="16.7109375" style="578" customWidth="1"/>
    <col min="7690" max="7700" width="2.28515625" style="578" customWidth="1"/>
    <col min="7701" max="7701" width="18.85546875" style="578" customWidth="1"/>
    <col min="7702" max="7702" width="4" style="578" customWidth="1"/>
    <col min="7703" max="7703" width="1.42578125" style="578" customWidth="1"/>
    <col min="7704" max="7704" width="4" style="578" customWidth="1"/>
    <col min="7705" max="7705" width="1.7109375" style="578" customWidth="1"/>
    <col min="7706" max="7706" width="4.140625" style="578" customWidth="1"/>
    <col min="7707" max="7707" width="0.85546875" style="578" customWidth="1"/>
    <col min="7708" max="7708" width="4.140625" style="578" customWidth="1"/>
    <col min="7709" max="7943" width="7.28515625" style="578"/>
    <col min="7944" max="7944" width="15" style="578" customWidth="1"/>
    <col min="7945" max="7945" width="16.7109375" style="578" customWidth="1"/>
    <col min="7946" max="7956" width="2.28515625" style="578" customWidth="1"/>
    <col min="7957" max="7957" width="18.85546875" style="578" customWidth="1"/>
    <col min="7958" max="7958" width="4" style="578" customWidth="1"/>
    <col min="7959" max="7959" width="1.42578125" style="578" customWidth="1"/>
    <col min="7960" max="7960" width="4" style="578" customWidth="1"/>
    <col min="7961" max="7961" width="1.7109375" style="578" customWidth="1"/>
    <col min="7962" max="7962" width="4.140625" style="578" customWidth="1"/>
    <col min="7963" max="7963" width="0.85546875" style="578" customWidth="1"/>
    <col min="7964" max="7964" width="4.140625" style="578" customWidth="1"/>
    <col min="7965" max="8199" width="7.28515625" style="578"/>
    <col min="8200" max="8200" width="15" style="578" customWidth="1"/>
    <col min="8201" max="8201" width="16.7109375" style="578" customWidth="1"/>
    <col min="8202" max="8212" width="2.28515625" style="578" customWidth="1"/>
    <col min="8213" max="8213" width="18.85546875" style="578" customWidth="1"/>
    <col min="8214" max="8214" width="4" style="578" customWidth="1"/>
    <col min="8215" max="8215" width="1.42578125" style="578" customWidth="1"/>
    <col min="8216" max="8216" width="4" style="578" customWidth="1"/>
    <col min="8217" max="8217" width="1.7109375" style="578" customWidth="1"/>
    <col min="8218" max="8218" width="4.140625" style="578" customWidth="1"/>
    <col min="8219" max="8219" width="0.85546875" style="578" customWidth="1"/>
    <col min="8220" max="8220" width="4.140625" style="578" customWidth="1"/>
    <col min="8221" max="8455" width="7.28515625" style="578"/>
    <col min="8456" max="8456" width="15" style="578" customWidth="1"/>
    <col min="8457" max="8457" width="16.7109375" style="578" customWidth="1"/>
    <col min="8458" max="8468" width="2.28515625" style="578" customWidth="1"/>
    <col min="8469" max="8469" width="18.85546875" style="578" customWidth="1"/>
    <col min="8470" max="8470" width="4" style="578" customWidth="1"/>
    <col min="8471" max="8471" width="1.42578125" style="578" customWidth="1"/>
    <col min="8472" max="8472" width="4" style="578" customWidth="1"/>
    <col min="8473" max="8473" width="1.7109375" style="578" customWidth="1"/>
    <col min="8474" max="8474" width="4.140625" style="578" customWidth="1"/>
    <col min="8475" max="8475" width="0.85546875" style="578" customWidth="1"/>
    <col min="8476" max="8476" width="4.140625" style="578" customWidth="1"/>
    <col min="8477" max="8711" width="7.28515625" style="578"/>
    <col min="8712" max="8712" width="15" style="578" customWidth="1"/>
    <col min="8713" max="8713" width="16.7109375" style="578" customWidth="1"/>
    <col min="8714" max="8724" width="2.28515625" style="578" customWidth="1"/>
    <col min="8725" max="8725" width="18.85546875" style="578" customWidth="1"/>
    <col min="8726" max="8726" width="4" style="578" customWidth="1"/>
    <col min="8727" max="8727" width="1.42578125" style="578" customWidth="1"/>
    <col min="8728" max="8728" width="4" style="578" customWidth="1"/>
    <col min="8729" max="8729" width="1.7109375" style="578" customWidth="1"/>
    <col min="8730" max="8730" width="4.140625" style="578" customWidth="1"/>
    <col min="8731" max="8731" width="0.85546875" style="578" customWidth="1"/>
    <col min="8732" max="8732" width="4.140625" style="578" customWidth="1"/>
    <col min="8733" max="8967" width="7.28515625" style="578"/>
    <col min="8968" max="8968" width="15" style="578" customWidth="1"/>
    <col min="8969" max="8969" width="16.7109375" style="578" customWidth="1"/>
    <col min="8970" max="8980" width="2.28515625" style="578" customWidth="1"/>
    <col min="8981" max="8981" width="18.85546875" style="578" customWidth="1"/>
    <col min="8982" max="8982" width="4" style="578" customWidth="1"/>
    <col min="8983" max="8983" width="1.42578125" style="578" customWidth="1"/>
    <col min="8984" max="8984" width="4" style="578" customWidth="1"/>
    <col min="8985" max="8985" width="1.7109375" style="578" customWidth="1"/>
    <col min="8986" max="8986" width="4.140625" style="578" customWidth="1"/>
    <col min="8987" max="8987" width="0.85546875" style="578" customWidth="1"/>
    <col min="8988" max="8988" width="4.140625" style="578" customWidth="1"/>
    <col min="8989" max="9223" width="7.28515625" style="578"/>
    <col min="9224" max="9224" width="15" style="578" customWidth="1"/>
    <col min="9225" max="9225" width="16.7109375" style="578" customWidth="1"/>
    <col min="9226" max="9236" width="2.28515625" style="578" customWidth="1"/>
    <col min="9237" max="9237" width="18.85546875" style="578" customWidth="1"/>
    <col min="9238" max="9238" width="4" style="578" customWidth="1"/>
    <col min="9239" max="9239" width="1.42578125" style="578" customWidth="1"/>
    <col min="9240" max="9240" width="4" style="578" customWidth="1"/>
    <col min="9241" max="9241" width="1.7109375" style="578" customWidth="1"/>
    <col min="9242" max="9242" width="4.140625" style="578" customWidth="1"/>
    <col min="9243" max="9243" width="0.85546875" style="578" customWidth="1"/>
    <col min="9244" max="9244" width="4.140625" style="578" customWidth="1"/>
    <col min="9245" max="9479" width="7.28515625" style="578"/>
    <col min="9480" max="9480" width="15" style="578" customWidth="1"/>
    <col min="9481" max="9481" width="16.7109375" style="578" customWidth="1"/>
    <col min="9482" max="9492" width="2.28515625" style="578" customWidth="1"/>
    <col min="9493" max="9493" width="18.85546875" style="578" customWidth="1"/>
    <col min="9494" max="9494" width="4" style="578" customWidth="1"/>
    <col min="9495" max="9495" width="1.42578125" style="578" customWidth="1"/>
    <col min="9496" max="9496" width="4" style="578" customWidth="1"/>
    <col min="9497" max="9497" width="1.7109375" style="578" customWidth="1"/>
    <col min="9498" max="9498" width="4.140625" style="578" customWidth="1"/>
    <col min="9499" max="9499" width="0.85546875" style="578" customWidth="1"/>
    <col min="9500" max="9500" width="4.140625" style="578" customWidth="1"/>
    <col min="9501" max="9735" width="7.28515625" style="578"/>
    <col min="9736" max="9736" width="15" style="578" customWidth="1"/>
    <col min="9737" max="9737" width="16.7109375" style="578" customWidth="1"/>
    <col min="9738" max="9748" width="2.28515625" style="578" customWidth="1"/>
    <col min="9749" max="9749" width="18.85546875" style="578" customWidth="1"/>
    <col min="9750" max="9750" width="4" style="578" customWidth="1"/>
    <col min="9751" max="9751" width="1.42578125" style="578" customWidth="1"/>
    <col min="9752" max="9752" width="4" style="578" customWidth="1"/>
    <col min="9753" max="9753" width="1.7109375" style="578" customWidth="1"/>
    <col min="9754" max="9754" width="4.140625" style="578" customWidth="1"/>
    <col min="9755" max="9755" width="0.85546875" style="578" customWidth="1"/>
    <col min="9756" max="9756" width="4.140625" style="578" customWidth="1"/>
    <col min="9757" max="9991" width="7.28515625" style="578"/>
    <col min="9992" max="9992" width="15" style="578" customWidth="1"/>
    <col min="9993" max="9993" width="16.7109375" style="578" customWidth="1"/>
    <col min="9994" max="10004" width="2.28515625" style="578" customWidth="1"/>
    <col min="10005" max="10005" width="18.85546875" style="578" customWidth="1"/>
    <col min="10006" max="10006" width="4" style="578" customWidth="1"/>
    <col min="10007" max="10007" width="1.42578125" style="578" customWidth="1"/>
    <col min="10008" max="10008" width="4" style="578" customWidth="1"/>
    <col min="10009" max="10009" width="1.7109375" style="578" customWidth="1"/>
    <col min="10010" max="10010" width="4.140625" style="578" customWidth="1"/>
    <col min="10011" max="10011" width="0.85546875" style="578" customWidth="1"/>
    <col min="10012" max="10012" width="4.140625" style="578" customWidth="1"/>
    <col min="10013" max="10247" width="7.28515625" style="578"/>
    <col min="10248" max="10248" width="15" style="578" customWidth="1"/>
    <col min="10249" max="10249" width="16.7109375" style="578" customWidth="1"/>
    <col min="10250" max="10260" width="2.28515625" style="578" customWidth="1"/>
    <col min="10261" max="10261" width="18.85546875" style="578" customWidth="1"/>
    <col min="10262" max="10262" width="4" style="578" customWidth="1"/>
    <col min="10263" max="10263" width="1.42578125" style="578" customWidth="1"/>
    <col min="10264" max="10264" width="4" style="578" customWidth="1"/>
    <col min="10265" max="10265" width="1.7109375" style="578" customWidth="1"/>
    <col min="10266" max="10266" width="4.140625" style="578" customWidth="1"/>
    <col min="10267" max="10267" width="0.85546875" style="578" customWidth="1"/>
    <col min="10268" max="10268" width="4.140625" style="578" customWidth="1"/>
    <col min="10269" max="10503" width="7.28515625" style="578"/>
    <col min="10504" max="10504" width="15" style="578" customWidth="1"/>
    <col min="10505" max="10505" width="16.7109375" style="578" customWidth="1"/>
    <col min="10506" max="10516" width="2.28515625" style="578" customWidth="1"/>
    <col min="10517" max="10517" width="18.85546875" style="578" customWidth="1"/>
    <col min="10518" max="10518" width="4" style="578" customWidth="1"/>
    <col min="10519" max="10519" width="1.42578125" style="578" customWidth="1"/>
    <col min="10520" max="10520" width="4" style="578" customWidth="1"/>
    <col min="10521" max="10521" width="1.7109375" style="578" customWidth="1"/>
    <col min="10522" max="10522" width="4.140625" style="578" customWidth="1"/>
    <col min="10523" max="10523" width="0.85546875" style="578" customWidth="1"/>
    <col min="10524" max="10524" width="4.140625" style="578" customWidth="1"/>
    <col min="10525" max="10759" width="7.28515625" style="578"/>
    <col min="10760" max="10760" width="15" style="578" customWidth="1"/>
    <col min="10761" max="10761" width="16.7109375" style="578" customWidth="1"/>
    <col min="10762" max="10772" width="2.28515625" style="578" customWidth="1"/>
    <col min="10773" max="10773" width="18.85546875" style="578" customWidth="1"/>
    <col min="10774" max="10774" width="4" style="578" customWidth="1"/>
    <col min="10775" max="10775" width="1.42578125" style="578" customWidth="1"/>
    <col min="10776" max="10776" width="4" style="578" customWidth="1"/>
    <col min="10777" max="10777" width="1.7109375" style="578" customWidth="1"/>
    <col min="10778" max="10778" width="4.140625" style="578" customWidth="1"/>
    <col min="10779" max="10779" width="0.85546875" style="578" customWidth="1"/>
    <col min="10780" max="10780" width="4.140625" style="578" customWidth="1"/>
    <col min="10781" max="11015" width="7.28515625" style="578"/>
    <col min="11016" max="11016" width="15" style="578" customWidth="1"/>
    <col min="11017" max="11017" width="16.7109375" style="578" customWidth="1"/>
    <col min="11018" max="11028" width="2.28515625" style="578" customWidth="1"/>
    <col min="11029" max="11029" width="18.85546875" style="578" customWidth="1"/>
    <col min="11030" max="11030" width="4" style="578" customWidth="1"/>
    <col min="11031" max="11031" width="1.42578125" style="578" customWidth="1"/>
    <col min="11032" max="11032" width="4" style="578" customWidth="1"/>
    <col min="11033" max="11033" width="1.7109375" style="578" customWidth="1"/>
    <col min="11034" max="11034" width="4.140625" style="578" customWidth="1"/>
    <col min="11035" max="11035" width="0.85546875" style="578" customWidth="1"/>
    <col min="11036" max="11036" width="4.140625" style="578" customWidth="1"/>
    <col min="11037" max="11271" width="7.28515625" style="578"/>
    <col min="11272" max="11272" width="15" style="578" customWidth="1"/>
    <col min="11273" max="11273" width="16.7109375" style="578" customWidth="1"/>
    <col min="11274" max="11284" width="2.28515625" style="578" customWidth="1"/>
    <col min="11285" max="11285" width="18.85546875" style="578" customWidth="1"/>
    <col min="11286" max="11286" width="4" style="578" customWidth="1"/>
    <col min="11287" max="11287" width="1.42578125" style="578" customWidth="1"/>
    <col min="11288" max="11288" width="4" style="578" customWidth="1"/>
    <col min="11289" max="11289" width="1.7109375" style="578" customWidth="1"/>
    <col min="11290" max="11290" width="4.140625" style="578" customWidth="1"/>
    <col min="11291" max="11291" width="0.85546875" style="578" customWidth="1"/>
    <col min="11292" max="11292" width="4.140625" style="578" customWidth="1"/>
    <col min="11293" max="11527" width="7.28515625" style="578"/>
    <col min="11528" max="11528" width="15" style="578" customWidth="1"/>
    <col min="11529" max="11529" width="16.7109375" style="578" customWidth="1"/>
    <col min="11530" max="11540" width="2.28515625" style="578" customWidth="1"/>
    <col min="11541" max="11541" width="18.85546875" style="578" customWidth="1"/>
    <col min="11542" max="11542" width="4" style="578" customWidth="1"/>
    <col min="11543" max="11543" width="1.42578125" style="578" customWidth="1"/>
    <col min="11544" max="11544" width="4" style="578" customWidth="1"/>
    <col min="11545" max="11545" width="1.7109375" style="578" customWidth="1"/>
    <col min="11546" max="11546" width="4.140625" style="578" customWidth="1"/>
    <col min="11547" max="11547" width="0.85546875" style="578" customWidth="1"/>
    <col min="11548" max="11548" width="4.140625" style="578" customWidth="1"/>
    <col min="11549" max="11783" width="7.28515625" style="578"/>
    <col min="11784" max="11784" width="15" style="578" customWidth="1"/>
    <col min="11785" max="11785" width="16.7109375" style="578" customWidth="1"/>
    <col min="11786" max="11796" width="2.28515625" style="578" customWidth="1"/>
    <col min="11797" max="11797" width="18.85546875" style="578" customWidth="1"/>
    <col min="11798" max="11798" width="4" style="578" customWidth="1"/>
    <col min="11799" max="11799" width="1.42578125" style="578" customWidth="1"/>
    <col min="11800" max="11800" width="4" style="578" customWidth="1"/>
    <col min="11801" max="11801" width="1.7109375" style="578" customWidth="1"/>
    <col min="11802" max="11802" width="4.140625" style="578" customWidth="1"/>
    <col min="11803" max="11803" width="0.85546875" style="578" customWidth="1"/>
    <col min="11804" max="11804" width="4.140625" style="578" customWidth="1"/>
    <col min="11805" max="12039" width="7.28515625" style="578"/>
    <col min="12040" max="12040" width="15" style="578" customWidth="1"/>
    <col min="12041" max="12041" width="16.7109375" style="578" customWidth="1"/>
    <col min="12042" max="12052" width="2.28515625" style="578" customWidth="1"/>
    <col min="12053" max="12053" width="18.85546875" style="578" customWidth="1"/>
    <col min="12054" max="12054" width="4" style="578" customWidth="1"/>
    <col min="12055" max="12055" width="1.42578125" style="578" customWidth="1"/>
    <col min="12056" max="12056" width="4" style="578" customWidth="1"/>
    <col min="12057" max="12057" width="1.7109375" style="578" customWidth="1"/>
    <col min="12058" max="12058" width="4.140625" style="578" customWidth="1"/>
    <col min="12059" max="12059" width="0.85546875" style="578" customWidth="1"/>
    <col min="12060" max="12060" width="4.140625" style="578" customWidth="1"/>
    <col min="12061" max="12295" width="7.28515625" style="578"/>
    <col min="12296" max="12296" width="15" style="578" customWidth="1"/>
    <col min="12297" max="12297" width="16.7109375" style="578" customWidth="1"/>
    <col min="12298" max="12308" width="2.28515625" style="578" customWidth="1"/>
    <col min="12309" max="12309" width="18.85546875" style="578" customWidth="1"/>
    <col min="12310" max="12310" width="4" style="578" customWidth="1"/>
    <col min="12311" max="12311" width="1.42578125" style="578" customWidth="1"/>
    <col min="12312" max="12312" width="4" style="578" customWidth="1"/>
    <col min="12313" max="12313" width="1.7109375" style="578" customWidth="1"/>
    <col min="12314" max="12314" width="4.140625" style="578" customWidth="1"/>
    <col min="12315" max="12315" width="0.85546875" style="578" customWidth="1"/>
    <col min="12316" max="12316" width="4.140625" style="578" customWidth="1"/>
    <col min="12317" max="12551" width="7.28515625" style="578"/>
    <col min="12552" max="12552" width="15" style="578" customWidth="1"/>
    <col min="12553" max="12553" width="16.7109375" style="578" customWidth="1"/>
    <col min="12554" max="12564" width="2.28515625" style="578" customWidth="1"/>
    <col min="12565" max="12565" width="18.85546875" style="578" customWidth="1"/>
    <col min="12566" max="12566" width="4" style="578" customWidth="1"/>
    <col min="12567" max="12567" width="1.42578125" style="578" customWidth="1"/>
    <col min="12568" max="12568" width="4" style="578" customWidth="1"/>
    <col min="12569" max="12569" width="1.7109375" style="578" customWidth="1"/>
    <col min="12570" max="12570" width="4.140625" style="578" customWidth="1"/>
    <col min="12571" max="12571" width="0.85546875" style="578" customWidth="1"/>
    <col min="12572" max="12572" width="4.140625" style="578" customWidth="1"/>
    <col min="12573" max="12807" width="7.28515625" style="578"/>
    <col min="12808" max="12808" width="15" style="578" customWidth="1"/>
    <col min="12809" max="12809" width="16.7109375" style="578" customWidth="1"/>
    <col min="12810" max="12820" width="2.28515625" style="578" customWidth="1"/>
    <col min="12821" max="12821" width="18.85546875" style="578" customWidth="1"/>
    <col min="12822" max="12822" width="4" style="578" customWidth="1"/>
    <col min="12823" max="12823" width="1.42578125" style="578" customWidth="1"/>
    <col min="12824" max="12824" width="4" style="578" customWidth="1"/>
    <col min="12825" max="12825" width="1.7109375" style="578" customWidth="1"/>
    <col min="12826" max="12826" width="4.140625" style="578" customWidth="1"/>
    <col min="12827" max="12827" width="0.85546875" style="578" customWidth="1"/>
    <col min="12828" max="12828" width="4.140625" style="578" customWidth="1"/>
    <col min="12829" max="13063" width="7.28515625" style="578"/>
    <col min="13064" max="13064" width="15" style="578" customWidth="1"/>
    <col min="13065" max="13065" width="16.7109375" style="578" customWidth="1"/>
    <col min="13066" max="13076" width="2.28515625" style="578" customWidth="1"/>
    <col min="13077" max="13077" width="18.85546875" style="578" customWidth="1"/>
    <col min="13078" max="13078" width="4" style="578" customWidth="1"/>
    <col min="13079" max="13079" width="1.42578125" style="578" customWidth="1"/>
    <col min="13080" max="13080" width="4" style="578" customWidth="1"/>
    <col min="13081" max="13081" width="1.7109375" style="578" customWidth="1"/>
    <col min="13082" max="13082" width="4.140625" style="578" customWidth="1"/>
    <col min="13083" max="13083" width="0.85546875" style="578" customWidth="1"/>
    <col min="13084" max="13084" width="4.140625" style="578" customWidth="1"/>
    <col min="13085" max="13319" width="7.28515625" style="578"/>
    <col min="13320" max="13320" width="15" style="578" customWidth="1"/>
    <col min="13321" max="13321" width="16.7109375" style="578" customWidth="1"/>
    <col min="13322" max="13332" width="2.28515625" style="578" customWidth="1"/>
    <col min="13333" max="13333" width="18.85546875" style="578" customWidth="1"/>
    <col min="13334" max="13334" width="4" style="578" customWidth="1"/>
    <col min="13335" max="13335" width="1.42578125" style="578" customWidth="1"/>
    <col min="13336" max="13336" width="4" style="578" customWidth="1"/>
    <col min="13337" max="13337" width="1.7109375" style="578" customWidth="1"/>
    <col min="13338" max="13338" width="4.140625" style="578" customWidth="1"/>
    <col min="13339" max="13339" width="0.85546875" style="578" customWidth="1"/>
    <col min="13340" max="13340" width="4.140625" style="578" customWidth="1"/>
    <col min="13341" max="13575" width="7.28515625" style="578"/>
    <col min="13576" max="13576" width="15" style="578" customWidth="1"/>
    <col min="13577" max="13577" width="16.7109375" style="578" customWidth="1"/>
    <col min="13578" max="13588" width="2.28515625" style="578" customWidth="1"/>
    <col min="13589" max="13589" width="18.85546875" style="578" customWidth="1"/>
    <col min="13590" max="13590" width="4" style="578" customWidth="1"/>
    <col min="13591" max="13591" width="1.42578125" style="578" customWidth="1"/>
    <col min="13592" max="13592" width="4" style="578" customWidth="1"/>
    <col min="13593" max="13593" width="1.7109375" style="578" customWidth="1"/>
    <col min="13594" max="13594" width="4.140625" style="578" customWidth="1"/>
    <col min="13595" max="13595" width="0.85546875" style="578" customWidth="1"/>
    <col min="13596" max="13596" width="4.140625" style="578" customWidth="1"/>
    <col min="13597" max="13831" width="7.28515625" style="578"/>
    <col min="13832" max="13832" width="15" style="578" customWidth="1"/>
    <col min="13833" max="13833" width="16.7109375" style="578" customWidth="1"/>
    <col min="13834" max="13844" width="2.28515625" style="578" customWidth="1"/>
    <col min="13845" max="13845" width="18.85546875" style="578" customWidth="1"/>
    <col min="13846" max="13846" width="4" style="578" customWidth="1"/>
    <col min="13847" max="13847" width="1.42578125" style="578" customWidth="1"/>
    <col min="13848" max="13848" width="4" style="578" customWidth="1"/>
    <col min="13849" max="13849" width="1.7109375" style="578" customWidth="1"/>
    <col min="13850" max="13850" width="4.140625" style="578" customWidth="1"/>
    <col min="13851" max="13851" width="0.85546875" style="578" customWidth="1"/>
    <col min="13852" max="13852" width="4.140625" style="578" customWidth="1"/>
    <col min="13853" max="14087" width="7.28515625" style="578"/>
    <col min="14088" max="14088" width="15" style="578" customWidth="1"/>
    <col min="14089" max="14089" width="16.7109375" style="578" customWidth="1"/>
    <col min="14090" max="14100" width="2.28515625" style="578" customWidth="1"/>
    <col min="14101" max="14101" width="18.85546875" style="578" customWidth="1"/>
    <col min="14102" max="14102" width="4" style="578" customWidth="1"/>
    <col min="14103" max="14103" width="1.42578125" style="578" customWidth="1"/>
    <col min="14104" max="14104" width="4" style="578" customWidth="1"/>
    <col min="14105" max="14105" width="1.7109375" style="578" customWidth="1"/>
    <col min="14106" max="14106" width="4.140625" style="578" customWidth="1"/>
    <col min="14107" max="14107" width="0.85546875" style="578" customWidth="1"/>
    <col min="14108" max="14108" width="4.140625" style="578" customWidth="1"/>
    <col min="14109" max="14343" width="7.28515625" style="578"/>
    <col min="14344" max="14344" width="15" style="578" customWidth="1"/>
    <col min="14345" max="14345" width="16.7109375" style="578" customWidth="1"/>
    <col min="14346" max="14356" width="2.28515625" style="578" customWidth="1"/>
    <col min="14357" max="14357" width="18.85546875" style="578" customWidth="1"/>
    <col min="14358" max="14358" width="4" style="578" customWidth="1"/>
    <col min="14359" max="14359" width="1.42578125" style="578" customWidth="1"/>
    <col min="14360" max="14360" width="4" style="578" customWidth="1"/>
    <col min="14361" max="14361" width="1.7109375" style="578" customWidth="1"/>
    <col min="14362" max="14362" width="4.140625" style="578" customWidth="1"/>
    <col min="14363" max="14363" width="0.85546875" style="578" customWidth="1"/>
    <col min="14364" max="14364" width="4.140625" style="578" customWidth="1"/>
    <col min="14365" max="14599" width="7.28515625" style="578"/>
    <col min="14600" max="14600" width="15" style="578" customWidth="1"/>
    <col min="14601" max="14601" width="16.7109375" style="578" customWidth="1"/>
    <col min="14602" max="14612" width="2.28515625" style="578" customWidth="1"/>
    <col min="14613" max="14613" width="18.85546875" style="578" customWidth="1"/>
    <col min="14614" max="14614" width="4" style="578" customWidth="1"/>
    <col min="14615" max="14615" width="1.42578125" style="578" customWidth="1"/>
    <col min="14616" max="14616" width="4" style="578" customWidth="1"/>
    <col min="14617" max="14617" width="1.7109375" style="578" customWidth="1"/>
    <col min="14618" max="14618" width="4.140625" style="578" customWidth="1"/>
    <col min="14619" max="14619" width="0.85546875" style="578" customWidth="1"/>
    <col min="14620" max="14620" width="4.140625" style="578" customWidth="1"/>
    <col min="14621" max="14855" width="7.28515625" style="578"/>
    <col min="14856" max="14856" width="15" style="578" customWidth="1"/>
    <col min="14857" max="14857" width="16.7109375" style="578" customWidth="1"/>
    <col min="14858" max="14868" width="2.28515625" style="578" customWidth="1"/>
    <col min="14869" max="14869" width="18.85546875" style="578" customWidth="1"/>
    <col min="14870" max="14870" width="4" style="578" customWidth="1"/>
    <col min="14871" max="14871" width="1.42578125" style="578" customWidth="1"/>
    <col min="14872" max="14872" width="4" style="578" customWidth="1"/>
    <col min="14873" max="14873" width="1.7109375" style="578" customWidth="1"/>
    <col min="14874" max="14874" width="4.140625" style="578" customWidth="1"/>
    <col min="14875" max="14875" width="0.85546875" style="578" customWidth="1"/>
    <col min="14876" max="14876" width="4.140625" style="578" customWidth="1"/>
    <col min="14877" max="15111" width="7.28515625" style="578"/>
    <col min="15112" max="15112" width="15" style="578" customWidth="1"/>
    <col min="15113" max="15113" width="16.7109375" style="578" customWidth="1"/>
    <col min="15114" max="15124" width="2.28515625" style="578" customWidth="1"/>
    <col min="15125" max="15125" width="18.85546875" style="578" customWidth="1"/>
    <col min="15126" max="15126" width="4" style="578" customWidth="1"/>
    <col min="15127" max="15127" width="1.42578125" style="578" customWidth="1"/>
    <col min="15128" max="15128" width="4" style="578" customWidth="1"/>
    <col min="15129" max="15129" width="1.7109375" style="578" customWidth="1"/>
    <col min="15130" max="15130" width="4.140625" style="578" customWidth="1"/>
    <col min="15131" max="15131" width="0.85546875" style="578" customWidth="1"/>
    <col min="15132" max="15132" width="4.140625" style="578" customWidth="1"/>
    <col min="15133" max="15367" width="7.28515625" style="578"/>
    <col min="15368" max="15368" width="15" style="578" customWidth="1"/>
    <col min="15369" max="15369" width="16.7109375" style="578" customWidth="1"/>
    <col min="15370" max="15380" width="2.28515625" style="578" customWidth="1"/>
    <col min="15381" max="15381" width="18.85546875" style="578" customWidth="1"/>
    <col min="15382" max="15382" width="4" style="578" customWidth="1"/>
    <col min="15383" max="15383" width="1.42578125" style="578" customWidth="1"/>
    <col min="15384" max="15384" width="4" style="578" customWidth="1"/>
    <col min="15385" max="15385" width="1.7109375" style="578" customWidth="1"/>
    <col min="15386" max="15386" width="4.140625" style="578" customWidth="1"/>
    <col min="15387" max="15387" width="0.85546875" style="578" customWidth="1"/>
    <col min="15388" max="15388" width="4.140625" style="578" customWidth="1"/>
    <col min="15389" max="15623" width="7.28515625" style="578"/>
    <col min="15624" max="15624" width="15" style="578" customWidth="1"/>
    <col min="15625" max="15625" width="16.7109375" style="578" customWidth="1"/>
    <col min="15626" max="15636" width="2.28515625" style="578" customWidth="1"/>
    <col min="15637" max="15637" width="18.85546875" style="578" customWidth="1"/>
    <col min="15638" max="15638" width="4" style="578" customWidth="1"/>
    <col min="15639" max="15639" width="1.42578125" style="578" customWidth="1"/>
    <col min="15640" max="15640" width="4" style="578" customWidth="1"/>
    <col min="15641" max="15641" width="1.7109375" style="578" customWidth="1"/>
    <col min="15642" max="15642" width="4.140625" style="578" customWidth="1"/>
    <col min="15643" max="15643" width="0.85546875" style="578" customWidth="1"/>
    <col min="15644" max="15644" width="4.140625" style="578" customWidth="1"/>
    <col min="15645" max="15879" width="7.28515625" style="578"/>
    <col min="15880" max="15880" width="15" style="578" customWidth="1"/>
    <col min="15881" max="15881" width="16.7109375" style="578" customWidth="1"/>
    <col min="15882" max="15892" width="2.28515625" style="578" customWidth="1"/>
    <col min="15893" max="15893" width="18.85546875" style="578" customWidth="1"/>
    <col min="15894" max="15894" width="4" style="578" customWidth="1"/>
    <col min="15895" max="15895" width="1.42578125" style="578" customWidth="1"/>
    <col min="15896" max="15896" width="4" style="578" customWidth="1"/>
    <col min="15897" max="15897" width="1.7109375" style="578" customWidth="1"/>
    <col min="15898" max="15898" width="4.140625" style="578" customWidth="1"/>
    <col min="15899" max="15899" width="0.85546875" style="578" customWidth="1"/>
    <col min="15900" max="15900" width="4.140625" style="578" customWidth="1"/>
    <col min="15901" max="16135" width="7.28515625" style="578"/>
    <col min="16136" max="16136" width="15" style="578" customWidth="1"/>
    <col min="16137" max="16137" width="16.7109375" style="578" customWidth="1"/>
    <col min="16138" max="16148" width="2.28515625" style="578" customWidth="1"/>
    <col min="16149" max="16149" width="18.85546875" style="578" customWidth="1"/>
    <col min="16150" max="16150" width="4" style="578" customWidth="1"/>
    <col min="16151" max="16151" width="1.42578125" style="578" customWidth="1"/>
    <col min="16152" max="16152" width="4" style="578" customWidth="1"/>
    <col min="16153" max="16153" width="1.7109375" style="578" customWidth="1"/>
    <col min="16154" max="16154" width="4.140625" style="578" customWidth="1"/>
    <col min="16155" max="16155" width="0.85546875" style="578" customWidth="1"/>
    <col min="16156" max="16156" width="4.140625" style="578" customWidth="1"/>
    <col min="16157" max="16384" width="7.28515625" style="578"/>
  </cols>
  <sheetData>
    <row r="1" spans="1:33" s="575" customFormat="1">
      <c r="A1" s="11" t="s">
        <v>461</v>
      </c>
      <c r="B1" s="580"/>
      <c r="C1" s="613"/>
      <c r="D1" s="613"/>
      <c r="E1" s="613"/>
      <c r="F1" s="613"/>
      <c r="G1" s="613"/>
      <c r="Q1" s="577"/>
      <c r="R1" s="577"/>
      <c r="S1" s="577"/>
      <c r="T1" s="577"/>
      <c r="U1" s="577"/>
      <c r="V1" s="577"/>
      <c r="W1" s="577"/>
      <c r="Y1" s="577"/>
      <c r="Z1" s="577"/>
      <c r="AA1" s="577"/>
      <c r="AB1" s="577"/>
      <c r="AC1" s="577"/>
      <c r="AD1" s="577"/>
      <c r="AE1" s="577"/>
      <c r="AF1" s="577"/>
    </row>
    <row r="2" spans="1:33" s="575" customFormat="1">
      <c r="A2" s="580"/>
      <c r="B2" s="580"/>
      <c r="C2" s="613"/>
      <c r="D2" s="613"/>
      <c r="E2" s="613"/>
      <c r="F2" s="613"/>
      <c r="G2" s="613"/>
      <c r="Q2" s="577"/>
      <c r="R2" s="577"/>
      <c r="S2" s="577"/>
      <c r="T2" s="577"/>
      <c r="U2" s="577"/>
      <c r="V2" s="577"/>
      <c r="W2" s="577"/>
      <c r="Y2" s="577"/>
      <c r="Z2" s="577"/>
      <c r="AA2" s="577"/>
      <c r="AB2" s="577"/>
      <c r="AC2" s="577"/>
      <c r="AD2" s="577"/>
      <c r="AE2" s="577"/>
      <c r="AF2" s="577"/>
    </row>
    <row r="3" spans="1:33" s="575" customFormat="1">
      <c r="A3" s="615" t="s">
        <v>7</v>
      </c>
      <c r="B3" s="615"/>
      <c r="C3" s="615"/>
      <c r="D3" s="616" t="s">
        <v>13</v>
      </c>
      <c r="E3" s="616"/>
      <c r="F3" s="616"/>
      <c r="G3" s="616" t="s">
        <v>14</v>
      </c>
      <c r="Q3" s="577"/>
      <c r="R3" s="577"/>
      <c r="S3" s="577"/>
      <c r="T3" s="577"/>
      <c r="U3" s="577"/>
      <c r="V3" s="577"/>
      <c r="W3" s="577"/>
      <c r="Y3" s="577"/>
      <c r="Z3" s="577"/>
      <c r="AA3" s="577"/>
      <c r="AB3" s="577"/>
      <c r="AC3" s="577"/>
      <c r="AD3" s="577"/>
      <c r="AE3" s="577"/>
      <c r="AF3" s="577"/>
    </row>
    <row r="4" spans="1:33" s="575" customFormat="1">
      <c r="A4" s="615" t="s">
        <v>88</v>
      </c>
      <c r="B4" s="615"/>
      <c r="C4" s="615"/>
      <c r="D4" s="580" t="s">
        <v>452</v>
      </c>
      <c r="G4" s="580" t="s">
        <v>455</v>
      </c>
      <c r="Q4" s="580"/>
      <c r="T4" s="580"/>
      <c r="U4" s="577"/>
      <c r="V4" s="577"/>
      <c r="W4" s="577"/>
      <c r="Y4" s="577"/>
      <c r="Z4" s="577"/>
      <c r="AA4" s="577"/>
      <c r="AB4" s="577"/>
      <c r="AC4" s="577"/>
      <c r="AD4" s="577"/>
      <c r="AE4" s="577"/>
      <c r="AF4" s="577"/>
    </row>
    <row r="5" spans="1:33" s="575" customFormat="1">
      <c r="A5" s="615"/>
      <c r="B5" s="615"/>
      <c r="C5" s="615"/>
      <c r="D5" s="581" t="s">
        <v>453</v>
      </c>
      <c r="G5" s="580" t="s">
        <v>456</v>
      </c>
      <c r="Q5" s="581"/>
      <c r="T5" s="580"/>
      <c r="U5" s="577"/>
      <c r="V5" s="577"/>
      <c r="W5" s="577"/>
      <c r="Y5" s="577"/>
      <c r="Z5" s="577"/>
      <c r="AA5" s="577"/>
      <c r="AB5" s="577"/>
      <c r="AC5" s="577"/>
      <c r="AD5" s="577"/>
      <c r="AE5" s="577"/>
      <c r="AF5" s="577"/>
    </row>
    <row r="6" spans="1:33" s="575" customFormat="1">
      <c r="A6" s="615"/>
      <c r="B6" s="615"/>
      <c r="C6" s="615"/>
      <c r="D6" s="580" t="s">
        <v>454</v>
      </c>
      <c r="G6" s="581" t="s">
        <v>457</v>
      </c>
      <c r="Q6" s="580"/>
      <c r="T6" s="581"/>
      <c r="U6" s="551"/>
      <c r="V6" s="551"/>
      <c r="W6" s="551"/>
      <c r="Y6" s="551"/>
      <c r="Z6" s="551"/>
      <c r="AA6" s="551"/>
      <c r="AB6" s="551"/>
      <c r="AC6" s="551"/>
      <c r="AD6" s="551"/>
      <c r="AE6" s="551"/>
      <c r="AF6" s="551"/>
    </row>
    <row r="7" spans="1:33" s="575" customFormat="1">
      <c r="A7" s="615"/>
      <c r="B7" s="615"/>
      <c r="C7" s="615"/>
      <c r="D7" s="580"/>
      <c r="G7" s="581"/>
      <c r="Q7" s="577"/>
      <c r="R7" s="577"/>
      <c r="S7" s="577"/>
      <c r="T7" s="551"/>
      <c r="U7" s="551"/>
      <c r="V7" s="551"/>
      <c r="W7" s="551"/>
      <c r="Y7" s="551"/>
      <c r="Z7" s="551"/>
      <c r="AA7" s="551"/>
      <c r="AB7" s="551"/>
      <c r="AC7" s="551"/>
      <c r="AD7" s="551"/>
      <c r="AE7" s="551"/>
      <c r="AF7" s="551"/>
    </row>
    <row r="8" spans="1:33" s="575" customFormat="1">
      <c r="A8" s="615"/>
      <c r="B8" s="615"/>
      <c r="C8" s="615"/>
      <c r="D8" s="580"/>
      <c r="G8" s="581"/>
      <c r="Q8" s="577"/>
      <c r="R8" s="577"/>
      <c r="S8" s="577"/>
      <c r="T8" s="551"/>
      <c r="U8" s="551"/>
      <c r="V8" s="551"/>
      <c r="W8" s="551"/>
      <c r="Y8" s="551"/>
      <c r="Z8" s="551"/>
      <c r="AA8" s="551"/>
      <c r="AB8" s="551"/>
      <c r="AC8" s="551"/>
      <c r="AD8" s="551"/>
      <c r="AE8" s="551"/>
      <c r="AF8" s="551"/>
    </row>
    <row r="9" spans="1:33" s="575" customFormat="1">
      <c r="A9" s="615"/>
      <c r="B9" s="615"/>
      <c r="C9" s="615"/>
      <c r="D9" s="580"/>
      <c r="G9" s="581"/>
      <c r="Q9" s="577"/>
      <c r="R9" s="577"/>
      <c r="S9" s="577"/>
      <c r="T9" s="551"/>
      <c r="U9" s="551"/>
      <c r="V9" s="551"/>
      <c r="W9" s="551"/>
      <c r="Y9" s="551"/>
      <c r="Z9" s="551"/>
      <c r="AA9" s="551"/>
      <c r="AB9" s="551"/>
      <c r="AC9" s="551"/>
      <c r="AD9" s="551"/>
      <c r="AE9" s="551"/>
      <c r="AF9" s="551"/>
    </row>
    <row r="10" spans="1:33" s="575" customFormat="1">
      <c r="A10" s="615" t="s">
        <v>3</v>
      </c>
      <c r="B10" s="615"/>
      <c r="C10" s="615"/>
      <c r="D10" s="617">
        <f>Spielplan!$C$34</f>
        <v>43135</v>
      </c>
      <c r="E10" s="616"/>
      <c r="F10" s="616"/>
      <c r="G10" s="616"/>
      <c r="Q10" s="577"/>
      <c r="R10" s="577"/>
      <c r="S10" s="577"/>
      <c r="T10" s="577"/>
      <c r="U10" s="577"/>
      <c r="V10" s="577"/>
      <c r="W10" s="577"/>
      <c r="Y10" s="577"/>
      <c r="Z10" s="577"/>
      <c r="AA10" s="577"/>
      <c r="AB10" s="577"/>
      <c r="AC10" s="577"/>
      <c r="AD10" s="577"/>
      <c r="AE10" s="577"/>
      <c r="AF10" s="577"/>
    </row>
    <row r="11" spans="1:33" s="575" customFormat="1">
      <c r="A11" s="574" t="s">
        <v>4</v>
      </c>
      <c r="B11" s="574"/>
      <c r="C11" s="574"/>
      <c r="D11" s="618">
        <f>Spielplan!$G$34</f>
        <v>0</v>
      </c>
      <c r="Q11" s="577"/>
      <c r="R11" s="577"/>
      <c r="S11" s="577"/>
      <c r="T11" s="577"/>
      <c r="U11" s="577"/>
      <c r="V11" s="577"/>
      <c r="W11" s="577"/>
      <c r="Y11" s="577"/>
      <c r="Z11" s="577"/>
      <c r="AA11" s="577"/>
      <c r="AB11" s="577"/>
      <c r="AC11" s="577"/>
      <c r="AD11" s="577"/>
      <c r="AE11" s="577"/>
      <c r="AF11" s="577"/>
    </row>
    <row r="12" spans="1:33" s="575" customFormat="1">
      <c r="A12" s="574" t="s">
        <v>6</v>
      </c>
      <c r="B12" s="574"/>
      <c r="C12" s="574"/>
      <c r="D12" s="580"/>
      <c r="Q12" s="577"/>
      <c r="R12" s="577"/>
      <c r="S12" s="577"/>
      <c r="T12" s="577"/>
      <c r="U12" s="577"/>
      <c r="V12" s="577"/>
      <c r="W12" s="577"/>
      <c r="Y12" s="577"/>
      <c r="Z12" s="577"/>
      <c r="AA12" s="577"/>
      <c r="AB12" s="577"/>
      <c r="AC12" s="577"/>
      <c r="AD12" s="577"/>
      <c r="AE12" s="577"/>
      <c r="AF12" s="577"/>
      <c r="AG12" s="583"/>
    </row>
    <row r="13" spans="1:33" s="575" customFormat="1">
      <c r="A13" s="615" t="s">
        <v>84</v>
      </c>
      <c r="B13" s="615"/>
      <c r="C13" s="615"/>
      <c r="D13" s="619">
        <f>Spielplan!$E$34</f>
        <v>0.41666666666666669</v>
      </c>
      <c r="E13" s="616"/>
      <c r="F13" s="616"/>
      <c r="G13" s="616"/>
      <c r="Q13" s="577"/>
      <c r="R13" s="577"/>
      <c r="S13" s="577"/>
      <c r="T13" s="577"/>
      <c r="U13" s="577"/>
      <c r="V13" s="577"/>
      <c r="W13" s="577"/>
      <c r="Y13" s="577"/>
      <c r="Z13" s="577"/>
      <c r="AA13" s="577"/>
      <c r="AB13" s="577"/>
      <c r="AC13" s="577"/>
      <c r="AD13" s="577"/>
      <c r="AE13" s="577"/>
      <c r="AF13" s="577"/>
      <c r="AG13" s="585"/>
    </row>
    <row r="14" spans="1:33" s="575" customFormat="1">
      <c r="A14" s="615" t="s">
        <v>5</v>
      </c>
      <c r="B14" s="615"/>
      <c r="C14" s="615"/>
      <c r="D14" s="620" t="s">
        <v>215</v>
      </c>
      <c r="E14" s="621"/>
      <c r="F14" s="621"/>
      <c r="G14" s="621"/>
      <c r="H14" s="620"/>
      <c r="I14" s="620"/>
      <c r="J14" s="620"/>
      <c r="K14" s="620"/>
      <c r="L14" s="620"/>
      <c r="M14" s="620"/>
      <c r="N14" s="620"/>
      <c r="O14" s="620"/>
      <c r="P14" s="620"/>
      <c r="Q14" s="577"/>
      <c r="R14" s="577"/>
      <c r="S14" s="577"/>
      <c r="T14" s="577"/>
      <c r="U14" s="577"/>
      <c r="V14" s="577"/>
      <c r="W14" s="577"/>
      <c r="Y14" s="577"/>
      <c r="Z14" s="577"/>
      <c r="AA14" s="577"/>
      <c r="AB14" s="577"/>
      <c r="AC14" s="577"/>
      <c r="AD14" s="577"/>
      <c r="AE14" s="577"/>
      <c r="AF14" s="577"/>
    </row>
    <row r="15" spans="1:33" s="575" customFormat="1">
      <c r="A15" s="574" t="s">
        <v>100</v>
      </c>
      <c r="B15" s="574"/>
      <c r="C15" s="574"/>
      <c r="E15" s="576"/>
      <c r="Q15" s="577"/>
      <c r="R15" s="577"/>
      <c r="S15" s="577"/>
      <c r="T15" s="577"/>
      <c r="U15" s="577"/>
      <c r="V15" s="577"/>
      <c r="W15" s="577"/>
      <c r="Y15" s="577"/>
      <c r="Z15" s="577"/>
      <c r="AA15" s="577"/>
      <c r="AB15" s="577"/>
      <c r="AC15" s="577"/>
      <c r="AD15" s="577"/>
      <c r="AE15" s="577"/>
      <c r="AF15" s="577"/>
    </row>
    <row r="16" spans="1:33" s="580" customFormat="1">
      <c r="A16" s="586"/>
      <c r="B16" s="586"/>
      <c r="C16" s="586"/>
      <c r="D16" s="577"/>
      <c r="E16" s="576"/>
      <c r="F16" s="577"/>
      <c r="G16" s="577"/>
      <c r="H16" s="577"/>
      <c r="I16" s="577"/>
      <c r="J16" s="577"/>
      <c r="K16" s="577"/>
      <c r="L16" s="577"/>
      <c r="M16" s="577"/>
      <c r="N16" s="577"/>
      <c r="O16" s="577"/>
      <c r="P16" s="577"/>
      <c r="Q16" s="577"/>
      <c r="R16" s="577"/>
      <c r="S16" s="577"/>
      <c r="T16" s="551"/>
      <c r="U16" s="551"/>
      <c r="V16" s="551"/>
      <c r="W16" s="551"/>
      <c r="Y16" s="551"/>
      <c r="Z16" s="551"/>
      <c r="AA16" s="551"/>
      <c r="AB16" s="551"/>
      <c r="AC16" s="551"/>
      <c r="AD16" s="551"/>
      <c r="AE16" s="551"/>
      <c r="AF16" s="551"/>
    </row>
    <row r="17" spans="1:46" s="580" customFormat="1" ht="15.75" customHeight="1">
      <c r="A17" s="608" t="s">
        <v>560</v>
      </c>
      <c r="B17" s="608" t="s">
        <v>561</v>
      </c>
      <c r="C17" s="608" t="s">
        <v>85</v>
      </c>
      <c r="D17" s="577" t="s">
        <v>9</v>
      </c>
      <c r="E17" s="576"/>
      <c r="F17" s="575" t="s">
        <v>10</v>
      </c>
      <c r="G17" s="577"/>
      <c r="H17" s="577"/>
      <c r="I17" s="577"/>
      <c r="J17" s="577"/>
      <c r="K17" s="577"/>
      <c r="L17" s="577"/>
      <c r="M17" s="577"/>
      <c r="N17" s="577"/>
      <c r="O17" s="577"/>
      <c r="P17" s="577" t="s">
        <v>11</v>
      </c>
      <c r="Q17" s="551"/>
      <c r="R17" s="577" t="s">
        <v>123</v>
      </c>
      <c r="S17" s="577"/>
      <c r="T17" s="551"/>
      <c r="U17" s="577"/>
      <c r="V17" s="577" t="s">
        <v>124</v>
      </c>
      <c r="W17" s="577"/>
      <c r="X17" s="577"/>
      <c r="Y17" s="577"/>
      <c r="Z17" s="577" t="s">
        <v>1</v>
      </c>
      <c r="AA17" s="577"/>
      <c r="AB17" s="577"/>
      <c r="AC17" s="577"/>
      <c r="AD17" s="653">
        <v>1.7361111111111112E-2</v>
      </c>
      <c r="AE17" s="577"/>
      <c r="AF17" s="577"/>
      <c r="AH17" s="622" t="s">
        <v>576</v>
      </c>
      <c r="AI17" s="623" t="s">
        <v>578</v>
      </c>
      <c r="AJ17" s="623" t="s">
        <v>579</v>
      </c>
      <c r="AK17" s="623"/>
      <c r="AL17" s="624" t="s">
        <v>580</v>
      </c>
      <c r="AM17" s="625" t="s">
        <v>581</v>
      </c>
      <c r="AN17" s="624" t="s">
        <v>582</v>
      </c>
      <c r="AO17" s="624" t="s">
        <v>583</v>
      </c>
      <c r="AP17" s="623" t="s">
        <v>584</v>
      </c>
      <c r="AQ17" s="624" t="s">
        <v>585</v>
      </c>
      <c r="AR17" s="624" t="s">
        <v>587</v>
      </c>
      <c r="AS17" s="624" t="s">
        <v>586</v>
      </c>
      <c r="AT17" s="622" t="s">
        <v>576</v>
      </c>
    </row>
    <row r="18" spans="1:46" s="580" customFormat="1">
      <c r="A18" s="586"/>
      <c r="B18" s="586"/>
      <c r="C18" s="586"/>
      <c r="D18" s="577"/>
      <c r="E18" s="576"/>
      <c r="F18" s="577"/>
      <c r="G18" s="577"/>
      <c r="H18" s="577"/>
      <c r="I18" s="577"/>
      <c r="J18" s="577"/>
      <c r="K18" s="577"/>
      <c r="L18" s="577"/>
      <c r="M18" s="577"/>
      <c r="N18" s="577"/>
      <c r="O18" s="577"/>
      <c r="P18" s="577"/>
      <c r="Q18" s="577"/>
      <c r="R18" s="577"/>
      <c r="S18" s="577"/>
      <c r="T18" s="577"/>
      <c r="U18" s="577"/>
      <c r="V18" s="577"/>
      <c r="W18" s="577"/>
      <c r="Y18" s="577"/>
      <c r="Z18" s="577"/>
      <c r="AA18" s="577"/>
      <c r="AB18" s="577"/>
      <c r="AC18" s="577"/>
      <c r="AD18" s="577"/>
      <c r="AE18" s="577"/>
      <c r="AF18" s="577"/>
      <c r="AH18" s="622" t="str">
        <f>$D$4</f>
        <v>4. ZR 1</v>
      </c>
      <c r="AI18" s="626">
        <f>Y19</f>
        <v>0</v>
      </c>
      <c r="AJ18" s="626">
        <f>Y22</f>
        <v>0</v>
      </c>
      <c r="AK18" s="626"/>
      <c r="AL18" s="577">
        <f>SUM(AI18:AJ18)</f>
        <v>0</v>
      </c>
      <c r="AM18" s="627">
        <f>Q19-S19+U19-W19+Q22-S22+U22-W22</f>
        <v>0</v>
      </c>
      <c r="AN18" s="577">
        <f>RANK(AL18,$AL$18:$AL$20)</f>
        <v>1</v>
      </c>
      <c r="AO18" s="577">
        <f>IF(AND($AL$18=$AL$19,$AL$18=$AL$20),RANK(AM18,$AM$18:$AM$20),"")</f>
        <v>1</v>
      </c>
      <c r="AP18" s="626" t="str">
        <f>IF(AND($AN$18=$AN$19,$AN$18=$AN$20),"",IF(AN18=AN19,SUM(Q19-S19+U19-W19),IF(AN18=AN20,SUM(Q22-S22+U22-W22),"")))</f>
        <v/>
      </c>
      <c r="AQ18" s="577" t="str">
        <f>IF(AP18="","",RANK(AP18,$AP$18:$AP$20))</f>
        <v/>
      </c>
      <c r="AR18" s="577" t="str">
        <f>IF(OR(AQ18="",AND(AQ18&lt;&gt;AQ19,AQ18&lt;&gt;AQ20)),"",IF(AQ18=AQ19,RANK(AM18,($AM$18,$AM$19)),IF(AQ18=AQ20,RANK(AM18,($AM$18,$AM$20)))))</f>
        <v/>
      </c>
      <c r="AS18" s="577">
        <f>IF(AND(AR18="",AQ18="",AO18=""),AN18,IF(AO18&lt;&gt;"",AO18,IF(AND(AQ18&lt;&gt;AQ19,AQ18&lt;&gt;AQ20),IF(AN18=1,AQ18,AQ18+"1"),IF(AN18=1,AR18,AR18+"1"))))</f>
        <v>1</v>
      </c>
      <c r="AT18" s="622" t="str">
        <f>$D$4</f>
        <v>4. ZR 1</v>
      </c>
    </row>
    <row r="19" spans="1:46">
      <c r="A19" s="610">
        <v>136</v>
      </c>
      <c r="B19" s="610">
        <v>1</v>
      </c>
      <c r="C19" s="610">
        <v>1</v>
      </c>
      <c r="D19" s="580" t="str">
        <f>$D$4</f>
        <v>4. ZR 1</v>
      </c>
      <c r="E19" s="614" t="s">
        <v>2</v>
      </c>
      <c r="F19" s="580" t="str">
        <f>$D$5</f>
        <v>5. ZR 2</v>
      </c>
      <c r="G19" s="581"/>
      <c r="H19" s="592"/>
      <c r="I19" s="592"/>
      <c r="J19" s="592"/>
      <c r="K19" s="592"/>
      <c r="L19" s="592"/>
      <c r="M19" s="592"/>
      <c r="N19" s="592"/>
      <c r="O19" s="614"/>
      <c r="P19" s="581" t="str">
        <f>$D$6</f>
        <v>5. HR</v>
      </c>
      <c r="Q19" s="548"/>
      <c r="R19" s="551" t="s">
        <v>2</v>
      </c>
      <c r="S19" s="548"/>
      <c r="U19" s="548"/>
      <c r="V19" s="551" t="s">
        <v>2</v>
      </c>
      <c r="W19" s="548"/>
      <c r="Y19" s="551">
        <f>IF($Q19&gt;$S19,(IF($U19&gt;$W19,2,1)),(IF($U19&gt;$W19,1,0)))</f>
        <v>0</v>
      </c>
      <c r="Z19" s="551" t="s">
        <v>2</v>
      </c>
      <c r="AA19" s="551">
        <f>IF($Q19&lt;$S19,(IF($U19&lt;$W19,2,1)),(IF($U19&lt;$W19,1,0)))</f>
        <v>0</v>
      </c>
      <c r="AC19" s="652">
        <f>$D$10</f>
        <v>43135</v>
      </c>
      <c r="AD19" s="654">
        <f>$D$13</f>
        <v>0.41666666666666669</v>
      </c>
      <c r="AE19" s="551">
        <f>$D$11</f>
        <v>0</v>
      </c>
      <c r="AH19" s="622" t="str">
        <f>$D$5</f>
        <v>5. ZR 2</v>
      </c>
      <c r="AI19" s="626">
        <f>AA19</f>
        <v>0</v>
      </c>
      <c r="AJ19" s="626">
        <f>Y25</f>
        <v>0</v>
      </c>
      <c r="AK19" s="626"/>
      <c r="AL19" s="577">
        <f>SUM(AI19:AJ19)</f>
        <v>0</v>
      </c>
      <c r="AM19" s="627">
        <f>S19-Q19+W19-U19+Q25-S25+U25-W25</f>
        <v>0</v>
      </c>
      <c r="AN19" s="577">
        <f>RANK(AL19,$AL$18:$AL$20)</f>
        <v>1</v>
      </c>
      <c r="AO19" s="577">
        <f>IF(AND($AL$18=$AL$19,$AL$18=$AL$20),RANK(AM19,$AM$18:$AM$20),"")</f>
        <v>1</v>
      </c>
      <c r="AP19" s="626" t="str">
        <f>IF(AND($AN$18=$AN$19,$AN$18=$AN$20),"",IF(AN19=AN18,SUM(S19-Q19+W19-U19),IF(AN19=AN20,SUM(Q25-S25+U25-W25),"")))</f>
        <v/>
      </c>
      <c r="AQ19" s="577" t="str">
        <f>IF(AP19="","",RANK(AP19,$AP$18:$AP$20))</f>
        <v/>
      </c>
      <c r="AR19" s="577" t="str">
        <f>IF(OR(AQ19="",AND(AQ19&lt;&gt;AQ20,AQ19&lt;&gt;AQ18)),"",IF(AQ19=AQ20,RANK(AM19,($AM$19:$AM$20)),IF(AQ19=AQ18,RANK(AM19,($AM$19,$AM$18)))))</f>
        <v/>
      </c>
      <c r="AS19" s="577">
        <f>IF(AND(AR19="",AQ19="",AO19=""),AN19,IF(AO19&lt;&gt;"",AO19,IF(AND(AQ19&lt;&gt;AQ20,AQ19&lt;&gt;AQ18),IF(AN19=1,AQ19,AQ19+"1"),IF(AN19=1,AR19,AR19+"1"))))</f>
        <v>1</v>
      </c>
      <c r="AT19" s="622" t="str">
        <f>$D$5</f>
        <v>5. ZR 2</v>
      </c>
    </row>
    <row r="20" spans="1:46">
      <c r="A20" s="628">
        <v>137</v>
      </c>
      <c r="B20" s="610">
        <v>2</v>
      </c>
      <c r="C20" s="610">
        <v>1</v>
      </c>
      <c r="D20" s="581" t="str">
        <f>$G$6</f>
        <v>6. HR</v>
      </c>
      <c r="E20" s="585" t="s">
        <v>2</v>
      </c>
      <c r="F20" s="581" t="str">
        <f>$G$5</f>
        <v>4. ZR 2</v>
      </c>
      <c r="G20" s="581"/>
      <c r="H20" s="597"/>
      <c r="I20" s="597"/>
      <c r="J20" s="597"/>
      <c r="K20" s="597"/>
      <c r="L20" s="597"/>
      <c r="M20" s="597"/>
      <c r="N20" s="597"/>
      <c r="O20" s="585"/>
      <c r="P20" s="581" t="str">
        <f>$G$4</f>
        <v>5. ZR 1</v>
      </c>
      <c r="Q20" s="550"/>
      <c r="R20" s="629" t="s">
        <v>2</v>
      </c>
      <c r="S20" s="550"/>
      <c r="T20" s="629"/>
      <c r="U20" s="550"/>
      <c r="V20" s="629" t="s">
        <v>2</v>
      </c>
      <c r="W20" s="550"/>
      <c r="X20" s="630"/>
      <c r="Y20" s="629">
        <f>IF($Q20&gt;$S20,(IF($U20&gt;$W20,2,1)),(IF($U20&gt;$W20,1,0)))</f>
        <v>0</v>
      </c>
      <c r="Z20" s="629">
        <v>2</v>
      </c>
      <c r="AA20" s="629">
        <f>IF($Q20&lt;$S20,(IF($U20&lt;$W20,2,1)),(IF($U20&lt;$W20,1,0)))</f>
        <v>0</v>
      </c>
      <c r="AB20" s="629"/>
      <c r="AC20" s="652">
        <f>$D$10</f>
        <v>43135</v>
      </c>
      <c r="AD20" s="655">
        <f>AD19+$AD$17</f>
        <v>0.43402777777777779</v>
      </c>
      <c r="AE20" s="551">
        <f>$D$11</f>
        <v>0</v>
      </c>
      <c r="AF20" s="629"/>
      <c r="AH20" s="622" t="str">
        <f>$D$6</f>
        <v>5. HR</v>
      </c>
      <c r="AI20" s="626">
        <f>AA22</f>
        <v>0</v>
      </c>
      <c r="AJ20" s="626">
        <f>AA25</f>
        <v>0</v>
      </c>
      <c r="AK20" s="626"/>
      <c r="AL20" s="577">
        <f>SUM(AI20:AJ20)</f>
        <v>0</v>
      </c>
      <c r="AM20" s="627">
        <f>S22-Q22+W22-U22+S25-Q25+W25-U25</f>
        <v>0</v>
      </c>
      <c r="AN20" s="577">
        <f>RANK(AL20,$AL$18:$AL$20)</f>
        <v>1</v>
      </c>
      <c r="AO20" s="577">
        <f>IF(AND($AL$18=$AL$19,$AL$18=$AL$20),RANK(AM20,$AM$18:$AM$20),"")</f>
        <v>1</v>
      </c>
      <c r="AP20" s="626" t="str">
        <f>IF(AND($AN$18=$AN$19,$AN$18=$AN$20),"",IF(AN20=AN19,SUM(S25-Q25+W25-U25),IF(AN20=AN18,SUM(S22-Q22+W22-U22),"")))</f>
        <v/>
      </c>
      <c r="AQ20" s="577" t="str">
        <f>IF(AP20="","",RANK(AP20,$AP$18:$AP$20))</f>
        <v/>
      </c>
      <c r="AR20" s="577" t="str">
        <f>IF(OR(AQ20="",AND(AQ20&lt;&gt;AQ19,AQ20&lt;&gt;AQ18)),"",IF(AQ20=AQ18,RANK(AM20,($AM$20,$AM$18)),IF(AQ20=AQ19,RANK(AM20,($AM$20,$AM$19)))))</f>
        <v/>
      </c>
      <c r="AS20" s="577">
        <f>IF(AND(AR20="",AQ20="",AO20=""),AN20,IF(AO20&lt;&gt;"",AO20,IF(AND(AQ20&lt;&gt;AQ19,AQ20&lt;&gt;AQ18),IF(AN20=1,AQ20,AQ20+"1"),IF(AN20=1,AR20,AR20+"1"))))</f>
        <v>1</v>
      </c>
      <c r="AT20" s="622" t="str">
        <f>$D$6</f>
        <v>5. HR</v>
      </c>
    </row>
    <row r="21" spans="1:46">
      <c r="A21" s="628"/>
      <c r="B21" s="610"/>
      <c r="C21" s="610"/>
      <c r="D21" s="631"/>
      <c r="E21" s="631"/>
      <c r="F21" s="631"/>
      <c r="G21" s="631"/>
      <c r="H21" s="585"/>
      <c r="I21" s="585"/>
      <c r="J21" s="585"/>
      <c r="K21" s="585"/>
      <c r="L21" s="585"/>
      <c r="M21" s="585"/>
      <c r="N21" s="585"/>
      <c r="O21" s="585"/>
      <c r="P21" s="631"/>
      <c r="Q21" s="629"/>
      <c r="R21" s="629"/>
      <c r="S21" s="629"/>
      <c r="T21" s="629"/>
      <c r="U21" s="629"/>
      <c r="V21" s="629"/>
      <c r="W21" s="629"/>
      <c r="X21" s="630"/>
      <c r="Y21" s="629"/>
      <c r="Z21" s="629"/>
      <c r="AA21" s="629"/>
      <c r="AB21" s="629"/>
      <c r="AC21" s="629"/>
      <c r="AD21" s="629"/>
      <c r="AE21" s="629"/>
      <c r="AF21" s="629"/>
      <c r="AH21" s="622"/>
      <c r="AI21" s="626"/>
      <c r="AJ21" s="626"/>
      <c r="AK21" s="626"/>
      <c r="AL21" s="577"/>
      <c r="AM21" s="627"/>
      <c r="AN21" s="577"/>
      <c r="AO21" s="577"/>
      <c r="AP21" s="626"/>
      <c r="AQ21" s="577"/>
      <c r="AR21" s="577"/>
      <c r="AS21" s="577"/>
      <c r="AT21" s="622"/>
    </row>
    <row r="22" spans="1:46">
      <c r="A22" s="628">
        <v>138</v>
      </c>
      <c r="B22" s="610">
        <v>3</v>
      </c>
      <c r="C22" s="610">
        <v>1</v>
      </c>
      <c r="D22" s="581" t="str">
        <f>$D$4</f>
        <v>4. ZR 1</v>
      </c>
      <c r="E22" s="585" t="s">
        <v>2</v>
      </c>
      <c r="F22" s="581" t="str">
        <f>$D$6</f>
        <v>5. HR</v>
      </c>
      <c r="G22" s="581"/>
      <c r="H22" s="597"/>
      <c r="I22" s="597"/>
      <c r="J22" s="597"/>
      <c r="K22" s="597"/>
      <c r="L22" s="597"/>
      <c r="M22" s="597"/>
      <c r="N22" s="597"/>
      <c r="O22" s="585"/>
      <c r="P22" s="581" t="str">
        <f>$D$5</f>
        <v>5. ZR 2</v>
      </c>
      <c r="Q22" s="550"/>
      <c r="R22" s="629" t="s">
        <v>2</v>
      </c>
      <c r="S22" s="550"/>
      <c r="T22" s="629"/>
      <c r="U22" s="550"/>
      <c r="V22" s="629" t="s">
        <v>2</v>
      </c>
      <c r="W22" s="550"/>
      <c r="X22" s="630"/>
      <c r="Y22" s="629">
        <f>IF($Q22&gt;$S22,(IF($U22&gt;$W22,2,1)),(IF($U22&gt;$W22,1,0)))</f>
        <v>0</v>
      </c>
      <c r="Z22" s="629" t="s">
        <v>2</v>
      </c>
      <c r="AA22" s="629">
        <f>IF($Q22&lt;$S22,(IF($U22&lt;$W22,2,1)),(IF($U22&lt;$W22,1,0)))</f>
        <v>0</v>
      </c>
      <c r="AB22" s="629"/>
      <c r="AC22" s="652">
        <f>$D$10</f>
        <v>43135</v>
      </c>
      <c r="AD22" s="655">
        <f>AD20+$AD$17</f>
        <v>0.4513888888888889</v>
      </c>
      <c r="AE22" s="551">
        <f>$D$11</f>
        <v>0</v>
      </c>
      <c r="AF22" s="629"/>
      <c r="AH22" s="622" t="str">
        <f>$G$4</f>
        <v>5. ZR 1</v>
      </c>
      <c r="AI22" s="626">
        <f>Y23</f>
        <v>0</v>
      </c>
      <c r="AJ22" s="626">
        <f>AA26</f>
        <v>0</v>
      </c>
      <c r="AK22" s="626"/>
      <c r="AL22" s="577">
        <f>SUM(AI22:AJ22)</f>
        <v>0</v>
      </c>
      <c r="AM22" s="627">
        <f>Q23-S23+U23-W23+S26-Q26+W26-U26</f>
        <v>0</v>
      </c>
      <c r="AN22" s="577">
        <f>RANK(AL22,$AL$22:$AL$24)</f>
        <v>1</v>
      </c>
      <c r="AO22" s="577">
        <f>IF(AND($AL$22=$AL$23,$AL$22=$AL$24),RANK(AM22,$AM$22:$AM$24),"")</f>
        <v>1</v>
      </c>
      <c r="AP22" s="626" t="str">
        <f>IF(AND($AN$22=$AN$23,$AN$22=$AN$24),"",IF(AN22=AN23,SUM(S26-Q26+W26-U26),IF(AN22=AN24,SUM(Q23-S23+U23-W23),"")))</f>
        <v/>
      </c>
      <c r="AQ22" s="577" t="str">
        <f>IF(AP22="","",RANK(AP22,$AP$22:$AP$24))</f>
        <v/>
      </c>
      <c r="AR22" s="577" t="str">
        <f>IF(OR(AQ22="",AND(AQ22&lt;&gt;AQ23,AQ22&lt;&gt;AQ24)),"",IF(AQ22=AQ23,RANK(AM22,($AM$22:$AM$23)),RANK(AM22,($AM$22,$AM$24))))</f>
        <v/>
      </c>
      <c r="AS22" s="577">
        <f>IF(AND(AR22="",AQ22="",AO22=""),AN22,IF(AO22&lt;&gt;"",AO22,IF(AND(AQ22&lt;&gt;AQ23,AQ22&lt;&gt;AQ24),IF(AN22=1,AQ22,AQ22+"1"),IF(AN22=1,AR22,AR22+"1"))))</f>
        <v>1</v>
      </c>
      <c r="AT22" s="622" t="str">
        <f>$G$4</f>
        <v>5. ZR 1</v>
      </c>
    </row>
    <row r="23" spans="1:46">
      <c r="A23" s="610">
        <v>139</v>
      </c>
      <c r="B23" s="610">
        <v>4</v>
      </c>
      <c r="C23" s="610">
        <v>1</v>
      </c>
      <c r="D23" s="581" t="str">
        <f>$G$4</f>
        <v>5. ZR 1</v>
      </c>
      <c r="E23" s="585" t="s">
        <v>2</v>
      </c>
      <c r="F23" s="581" t="str">
        <f>$G$6</f>
        <v>6. HR</v>
      </c>
      <c r="G23" s="581"/>
      <c r="H23" s="597"/>
      <c r="I23" s="597"/>
      <c r="J23" s="597"/>
      <c r="K23" s="597"/>
      <c r="L23" s="597"/>
      <c r="M23" s="597"/>
      <c r="N23" s="597"/>
      <c r="O23" s="585"/>
      <c r="P23" s="581" t="str">
        <f>$G$5</f>
        <v>4. ZR 2</v>
      </c>
      <c r="Q23" s="550"/>
      <c r="R23" s="629" t="s">
        <v>2</v>
      </c>
      <c r="S23" s="550"/>
      <c r="T23" s="629"/>
      <c r="U23" s="550"/>
      <c r="V23" s="629" t="s">
        <v>2</v>
      </c>
      <c r="W23" s="550"/>
      <c r="X23" s="630"/>
      <c r="Y23" s="629">
        <f>IF($Q23&gt;$S23,(IF($U23&gt;$W23,2,1)),(IF($U23&gt;$W23,1,0)))</f>
        <v>0</v>
      </c>
      <c r="Z23" s="629" t="s">
        <v>2</v>
      </c>
      <c r="AA23" s="629">
        <f>IF($Q23&lt;$S23,(IF($U23&lt;$W23,2,1)),(IF($U23&lt;$W23,1,0)))</f>
        <v>0</v>
      </c>
      <c r="AB23" s="629"/>
      <c r="AC23" s="652">
        <f>$D$10</f>
        <v>43135</v>
      </c>
      <c r="AD23" s="655">
        <f>AD22+$AD$17</f>
        <v>0.46875</v>
      </c>
      <c r="AE23" s="551">
        <f>$D$11</f>
        <v>0</v>
      </c>
      <c r="AF23" s="629"/>
      <c r="AH23" s="622" t="str">
        <f>$G$5</f>
        <v>4. ZR 2</v>
      </c>
      <c r="AI23" s="626">
        <f>AA20</f>
        <v>0</v>
      </c>
      <c r="AJ23" s="626">
        <f>Y26</f>
        <v>0</v>
      </c>
      <c r="AK23" s="626"/>
      <c r="AL23" s="577">
        <f>SUM(AI23:AJ23)</f>
        <v>0</v>
      </c>
      <c r="AM23" s="627">
        <f>S20-Q20+W20-U20+Q26-S26+U26-W26</f>
        <v>0</v>
      </c>
      <c r="AN23" s="577">
        <f>RANK(AL23,$AL$22:$AL$24)</f>
        <v>1</v>
      </c>
      <c r="AO23" s="577">
        <f>IF(AND($AL$22=$AL$23,$AL$22=$AL$24),RANK(AM23,$AM$22:$AM$24),"")</f>
        <v>1</v>
      </c>
      <c r="AP23" s="626" t="str">
        <f>IF(AND($AN$23=$AN$22,$AN$23=$AN$24),"",IF(AN23=AN22,SUM(Q26-S26+U26-W26),IF(AN23=AN24,SUM(S20-Q20+W20-U20),"")))</f>
        <v/>
      </c>
      <c r="AQ23" s="577" t="str">
        <f>IF(AP23="","",RANK(AP23,$AP$22:$AP$24))</f>
        <v/>
      </c>
      <c r="AR23" s="577" t="str">
        <f>IF(OR(AQ23="",AND(AQ23&lt;&gt;AQ24,AQ23&lt;&gt;AQ22)),"",IF(AQ23=AQ24,RANK(AM23,($AM$23:$AM$24)),RANK(AM23,($AM$23,$AM$22))))</f>
        <v/>
      </c>
      <c r="AS23" s="577">
        <f>IF(AND(AR23="",AQ23="",AO23=""),AN23,IF(AO23&lt;&gt;"",AO23,IF(AND(AQ23&lt;&gt;AQ24,AQ23&lt;&gt;AQ22),IF(AN23=1,AQ23,AQ23+"1"),IF(AN23=1,AR23,AR23+"1"))))</f>
        <v>1</v>
      </c>
      <c r="AT23" s="622" t="str">
        <f>$G$5</f>
        <v>4. ZR 2</v>
      </c>
    </row>
    <row r="24" spans="1:46">
      <c r="A24" s="628"/>
      <c r="B24" s="632"/>
      <c r="C24" s="632"/>
      <c r="D24" s="633"/>
      <c r="E24" s="633"/>
      <c r="F24" s="633"/>
      <c r="G24" s="585"/>
      <c r="H24" s="585"/>
      <c r="I24" s="585"/>
      <c r="J24" s="585"/>
      <c r="K24" s="585"/>
      <c r="L24" s="585"/>
      <c r="M24" s="585"/>
      <c r="N24" s="585"/>
      <c r="O24" s="585"/>
      <c r="P24" s="585"/>
      <c r="Q24" s="629"/>
      <c r="R24" s="629"/>
      <c r="S24" s="629"/>
      <c r="T24" s="629"/>
      <c r="U24" s="629"/>
      <c r="V24" s="629"/>
      <c r="W24" s="629"/>
      <c r="X24" s="630"/>
      <c r="Y24" s="629"/>
      <c r="Z24" s="629"/>
      <c r="AA24" s="629"/>
      <c r="AB24" s="629"/>
      <c r="AC24" s="629"/>
      <c r="AD24" s="629"/>
      <c r="AE24" s="629"/>
      <c r="AF24" s="629"/>
      <c r="AH24" s="622" t="str">
        <f>$G$6</f>
        <v>6. HR</v>
      </c>
      <c r="AI24" s="626">
        <f>Y20</f>
        <v>0</v>
      </c>
      <c r="AJ24" s="626">
        <f>AA23</f>
        <v>0</v>
      </c>
      <c r="AK24" s="626"/>
      <c r="AL24" s="577">
        <f>SUM(AI24:AJ24)</f>
        <v>0</v>
      </c>
      <c r="AM24" s="627">
        <f>Q20-S20+U20-W20+S23-Q23+W23-U23</f>
        <v>0</v>
      </c>
      <c r="AN24" s="577">
        <f>RANK(AL24,$AL$22:$AL$24)</f>
        <v>1</v>
      </c>
      <c r="AO24" s="577">
        <f>IF(AND($AL$22=$AL$23,$AL$22=$AL$24),RANK(AM24,$AM$22:$AM$24),"")</f>
        <v>1</v>
      </c>
      <c r="AP24" s="626" t="str">
        <f>IF(AND($AN$24=$AN$23,$AN$24=$AN$22),"",IF(AN24=AN23,SUM(Q20-S20+U20-W20),IF(AN24=AN22,SUM(S23-Q23+W23-U23),"")))</f>
        <v/>
      </c>
      <c r="AQ24" s="577" t="str">
        <f>IF(AP24="","",RANK(AP24,$AP$22:$AP$24))</f>
        <v/>
      </c>
      <c r="AR24" s="577" t="str">
        <f>IF(OR(AQ24="",AND(AQ24&lt;&gt;AQ23,AQ24&lt;&gt;AQ22)),"",IF(AQ24=AQ22,RANK(AM24,($AM$24,$AM$22)),RANK(AM24,($AM$24,$AM$23))))</f>
        <v/>
      </c>
      <c r="AS24" s="577">
        <f>IF(AND(AR24="",AQ24="",AO24=""),AN24,IF(AO24&lt;&gt;"",AO24,IF(AND(AQ24&lt;&gt;AQ23,AQ24&lt;&gt;AQ22),IF(AN24=1,AQ24,AQ24+"1"),IF(AN24=1,AR24,AR24+"1"))))</f>
        <v>1</v>
      </c>
      <c r="AT24" s="622" t="str">
        <f>$G$6</f>
        <v>6. HR</v>
      </c>
    </row>
    <row r="25" spans="1:46">
      <c r="A25" s="628">
        <v>140</v>
      </c>
      <c r="B25" s="610">
        <v>5</v>
      </c>
      <c r="C25" s="610">
        <v>1</v>
      </c>
      <c r="D25" s="581" t="str">
        <f>$D$5</f>
        <v>5. ZR 2</v>
      </c>
      <c r="E25" s="585" t="s">
        <v>2</v>
      </c>
      <c r="F25" s="581" t="str">
        <f>$D$6</f>
        <v>5. HR</v>
      </c>
      <c r="G25" s="581"/>
      <c r="H25" s="597"/>
      <c r="I25" s="597"/>
      <c r="J25" s="597"/>
      <c r="K25" s="597"/>
      <c r="L25" s="597"/>
      <c r="M25" s="597"/>
      <c r="N25" s="597"/>
      <c r="O25" s="585"/>
      <c r="P25" s="581" t="str">
        <f>$D$4</f>
        <v>4. ZR 1</v>
      </c>
      <c r="Q25" s="550"/>
      <c r="R25" s="629" t="s">
        <v>2</v>
      </c>
      <c r="S25" s="550"/>
      <c r="T25" s="629"/>
      <c r="U25" s="550"/>
      <c r="V25" s="629" t="s">
        <v>2</v>
      </c>
      <c r="W25" s="550"/>
      <c r="X25" s="630"/>
      <c r="Y25" s="629">
        <f>IF($Q25&gt;$S25,(IF($U25&gt;$W25,2,1)),(IF($U25&gt;$W25,1,0)))</f>
        <v>0</v>
      </c>
      <c r="Z25" s="629" t="s">
        <v>2</v>
      </c>
      <c r="AA25" s="629">
        <f>IF($Q25&lt;$S25,(IF($U25&lt;$W25,2,1)),(IF($U25&lt;$W25,1,0)))</f>
        <v>0</v>
      </c>
      <c r="AB25" s="629"/>
      <c r="AC25" s="652">
        <f>$D$10</f>
        <v>43135</v>
      </c>
      <c r="AD25" s="655">
        <f>AD23+$AD$17</f>
        <v>0.4861111111111111</v>
      </c>
      <c r="AE25" s="551">
        <f>$D$11</f>
        <v>0</v>
      </c>
      <c r="AF25" s="629"/>
    </row>
    <row r="26" spans="1:46">
      <c r="A26" s="628">
        <v>141</v>
      </c>
      <c r="B26" s="610">
        <v>6</v>
      </c>
      <c r="C26" s="610">
        <v>1</v>
      </c>
      <c r="D26" s="581" t="str">
        <f>$G$5</f>
        <v>4. ZR 2</v>
      </c>
      <c r="E26" s="585" t="s">
        <v>2</v>
      </c>
      <c r="F26" s="581" t="str">
        <f>$G$4</f>
        <v>5. ZR 1</v>
      </c>
      <c r="G26" s="581"/>
      <c r="H26" s="597"/>
      <c r="I26" s="597"/>
      <c r="J26" s="597"/>
      <c r="K26" s="597"/>
      <c r="L26" s="597"/>
      <c r="M26" s="597"/>
      <c r="N26" s="597"/>
      <c r="O26" s="585"/>
      <c r="P26" s="581" t="str">
        <f>$G$6</f>
        <v>6. HR</v>
      </c>
      <c r="Q26" s="550"/>
      <c r="R26" s="629" t="s">
        <v>2</v>
      </c>
      <c r="S26" s="550"/>
      <c r="T26" s="629"/>
      <c r="U26" s="550"/>
      <c r="V26" s="629" t="s">
        <v>2</v>
      </c>
      <c r="W26" s="550"/>
      <c r="X26" s="630"/>
      <c r="Y26" s="629">
        <f>IF($Q26&gt;$S26,(IF($U26&gt;$W26,2,1)),(IF($U26&gt;$W26,1,0)))</f>
        <v>0</v>
      </c>
      <c r="Z26" s="629" t="s">
        <v>2</v>
      </c>
      <c r="AA26" s="629">
        <f>IF($Q26&lt;$S26,(IF($U26&lt;$W26,2,1)),(IF($U26&lt;$W26,1,0)))</f>
        <v>0</v>
      </c>
      <c r="AB26" s="629"/>
      <c r="AC26" s="652">
        <f>$D$10</f>
        <v>43135</v>
      </c>
      <c r="AD26" s="655">
        <f>AD25+$AD$17</f>
        <v>0.50347222222222221</v>
      </c>
      <c r="AE26" s="551">
        <f>$D$11</f>
        <v>0</v>
      </c>
      <c r="AF26" s="629"/>
    </row>
    <row r="27" spans="1:46">
      <c r="A27" s="628"/>
      <c r="B27" s="632"/>
      <c r="C27" s="632"/>
      <c r="D27" s="580"/>
      <c r="E27" s="614"/>
      <c r="F27" s="580"/>
      <c r="G27" s="581"/>
      <c r="H27" s="614"/>
      <c r="I27" s="614"/>
      <c r="J27" s="614"/>
      <c r="K27" s="614"/>
      <c r="L27" s="614"/>
      <c r="M27" s="614"/>
      <c r="N27" s="614"/>
      <c r="P27" s="581"/>
      <c r="AH27" s="634"/>
      <c r="AS27" s="635"/>
    </row>
    <row r="28" spans="1:46">
      <c r="A28" s="628"/>
      <c r="B28" s="635" t="s">
        <v>576</v>
      </c>
      <c r="T28" s="578"/>
      <c r="U28" s="578"/>
      <c r="V28" s="578"/>
      <c r="W28" s="578"/>
      <c r="Y28" s="578"/>
      <c r="Z28" s="578"/>
      <c r="AA28" s="578"/>
      <c r="AB28" s="578"/>
      <c r="AC28" s="578"/>
      <c r="AD28" s="578"/>
      <c r="AE28" s="578"/>
      <c r="AF28" s="578"/>
    </row>
    <row r="29" spans="1:46">
      <c r="A29" s="628"/>
      <c r="B29" s="635">
        <v>1</v>
      </c>
      <c r="C29" s="635" t="s">
        <v>13</v>
      </c>
      <c r="D29" s="578" t="str">
        <f>IF(W25="","",IF(B29=$AS$18,$AT$18,IF(B29=$AS$19,$AT$19,$AT$20)))</f>
        <v/>
      </c>
      <c r="T29" s="578"/>
      <c r="U29" s="578"/>
      <c r="V29" s="578"/>
      <c r="W29" s="578"/>
      <c r="Y29" s="578"/>
      <c r="Z29" s="578"/>
      <c r="AA29" s="578"/>
      <c r="AB29" s="578"/>
      <c r="AC29" s="578"/>
      <c r="AD29" s="578"/>
      <c r="AE29" s="578"/>
      <c r="AF29" s="578"/>
    </row>
    <row r="30" spans="1:46">
      <c r="A30" s="628"/>
      <c r="B30" s="635">
        <v>2</v>
      </c>
      <c r="C30" s="635" t="s">
        <v>13</v>
      </c>
      <c r="D30" s="578" t="str">
        <f>IF(W25="","",IF(B30=$AS$18,$AT$18,IF(B30=$AS$19,$AT$19,$AT$20)))</f>
        <v/>
      </c>
      <c r="T30" s="578"/>
      <c r="U30" s="578"/>
      <c r="V30" s="578"/>
      <c r="W30" s="578"/>
      <c r="Y30" s="578"/>
      <c r="Z30" s="578"/>
      <c r="AA30" s="578"/>
      <c r="AB30" s="578"/>
      <c r="AC30" s="578"/>
      <c r="AD30" s="578"/>
      <c r="AE30" s="578"/>
      <c r="AF30" s="578"/>
    </row>
    <row r="31" spans="1:46">
      <c r="A31" s="628"/>
      <c r="B31" s="635">
        <v>3</v>
      </c>
      <c r="C31" s="635" t="s">
        <v>13</v>
      </c>
      <c r="D31" s="578" t="str">
        <f>IF(W25="","",IF(B31=$AS$18,$AT$18,IF(B31=$AS$19,$AT$19,$AT$20)))</f>
        <v/>
      </c>
      <c r="T31" s="578"/>
      <c r="U31" s="578"/>
      <c r="V31" s="578"/>
      <c r="W31" s="578"/>
      <c r="Y31" s="578"/>
      <c r="Z31" s="578"/>
      <c r="AA31" s="578"/>
      <c r="AB31" s="578"/>
      <c r="AC31" s="578"/>
      <c r="AD31" s="578"/>
      <c r="AE31" s="578"/>
      <c r="AF31" s="578"/>
    </row>
    <row r="32" spans="1:46">
      <c r="A32" s="628"/>
      <c r="T32" s="578"/>
      <c r="U32" s="578"/>
      <c r="V32" s="578"/>
      <c r="W32" s="578"/>
      <c r="Y32" s="578"/>
      <c r="Z32" s="578"/>
      <c r="AA32" s="578"/>
      <c r="AB32" s="578"/>
      <c r="AC32" s="578"/>
      <c r="AD32" s="578"/>
      <c r="AE32" s="578"/>
      <c r="AF32" s="578"/>
    </row>
    <row r="33" spans="1:42">
      <c r="A33" s="628"/>
      <c r="B33" s="635">
        <v>1</v>
      </c>
      <c r="C33" s="635" t="s">
        <v>14</v>
      </c>
      <c r="D33" s="578" t="str">
        <f>IF(W26="","",IF(B33=$AS$22,$AT$22,IF(B33=$AS$23,$AT$23,$AT$24)))</f>
        <v/>
      </c>
      <c r="T33" s="578"/>
      <c r="U33" s="578"/>
      <c r="V33" s="578"/>
      <c r="W33" s="578"/>
      <c r="Y33" s="578"/>
      <c r="Z33" s="578"/>
      <c r="AA33" s="578"/>
      <c r="AB33" s="578"/>
      <c r="AC33" s="578"/>
      <c r="AD33" s="578"/>
      <c r="AE33" s="578"/>
      <c r="AF33" s="578"/>
    </row>
    <row r="34" spans="1:42">
      <c r="A34" s="628"/>
      <c r="B34" s="635">
        <v>2</v>
      </c>
      <c r="C34" s="635" t="s">
        <v>14</v>
      </c>
      <c r="D34" s="578" t="str">
        <f>IF(W26="","",IF(B34=$AS$22,$AT$22,IF(B34=$AS$23,$AT$23,$AT$24)))</f>
        <v/>
      </c>
      <c r="T34" s="578"/>
      <c r="U34" s="578"/>
      <c r="V34" s="578"/>
      <c r="W34" s="578"/>
      <c r="Y34" s="578"/>
      <c r="Z34" s="578"/>
      <c r="AA34" s="578"/>
      <c r="AB34" s="578"/>
      <c r="AC34" s="578"/>
      <c r="AD34" s="578"/>
      <c r="AE34" s="578"/>
      <c r="AF34" s="578"/>
    </row>
    <row r="35" spans="1:42">
      <c r="A35" s="628"/>
      <c r="B35" s="635">
        <v>3</v>
      </c>
      <c r="C35" s="635" t="s">
        <v>14</v>
      </c>
      <c r="D35" s="578" t="str">
        <f>IF(W26="","",IF(B35=$AS$22,$AT$22,IF(B35=$AS$23,$AT$23,$AT$24)))</f>
        <v/>
      </c>
      <c r="T35" s="578"/>
      <c r="U35" s="578"/>
      <c r="V35" s="578"/>
      <c r="W35" s="578"/>
      <c r="Y35" s="578"/>
      <c r="Z35" s="578"/>
      <c r="AA35" s="578"/>
      <c r="AB35" s="578"/>
      <c r="AC35" s="578"/>
      <c r="AD35" s="578"/>
      <c r="AE35" s="578"/>
      <c r="AF35" s="578"/>
    </row>
    <row r="36" spans="1:42">
      <c r="A36" s="628"/>
      <c r="B36" s="635"/>
      <c r="C36" s="635"/>
      <c r="T36" s="578"/>
      <c r="U36" s="578"/>
      <c r="V36" s="578"/>
      <c r="W36" s="578"/>
      <c r="Y36" s="578"/>
      <c r="Z36" s="578"/>
      <c r="AA36" s="578"/>
      <c r="AB36" s="578"/>
      <c r="AC36" s="578"/>
      <c r="AD36" s="578"/>
      <c r="AE36" s="578"/>
      <c r="AF36" s="578"/>
    </row>
    <row r="37" spans="1:42">
      <c r="A37" s="628"/>
      <c r="B37" s="635"/>
      <c r="C37" s="635"/>
      <c r="T37" s="578"/>
      <c r="U37" s="578"/>
      <c r="V37" s="578"/>
      <c r="W37" s="578"/>
      <c r="Y37" s="578"/>
      <c r="Z37" s="578"/>
      <c r="AA37" s="578"/>
      <c r="AB37" s="578"/>
      <c r="AC37" s="578"/>
      <c r="AD37" s="578"/>
      <c r="AE37" s="578"/>
      <c r="AF37" s="578"/>
    </row>
    <row r="38" spans="1:42">
      <c r="A38" s="628"/>
      <c r="B38" s="610"/>
      <c r="C38" s="610"/>
      <c r="D38" s="636" t="s">
        <v>218</v>
      </c>
      <c r="E38" s="636"/>
      <c r="F38" s="636"/>
      <c r="G38" s="636"/>
      <c r="H38" s="637"/>
      <c r="I38" s="637"/>
      <c r="J38" s="637"/>
      <c r="K38" s="637"/>
      <c r="L38" s="637"/>
      <c r="M38" s="637"/>
      <c r="N38" s="637"/>
      <c r="O38" s="637"/>
      <c r="P38" s="636"/>
      <c r="R38" s="626" t="s">
        <v>121</v>
      </c>
      <c r="T38" s="577"/>
      <c r="V38" s="626" t="s">
        <v>122</v>
      </c>
      <c r="X38" s="551"/>
      <c r="Y38" s="577"/>
      <c r="Z38" s="626" t="s">
        <v>222</v>
      </c>
      <c r="AB38" s="637"/>
      <c r="AC38" s="637"/>
      <c r="AD38" s="637"/>
      <c r="AE38" s="637"/>
      <c r="AF38" s="637"/>
    </row>
    <row r="39" spans="1:42">
      <c r="A39" s="610"/>
      <c r="B39" s="610"/>
      <c r="C39" s="610"/>
      <c r="D39" s="614" t="s">
        <v>89</v>
      </c>
      <c r="E39" s="614" t="s">
        <v>2</v>
      </c>
      <c r="F39" s="614" t="s">
        <v>90</v>
      </c>
      <c r="G39" s="614"/>
      <c r="H39" s="592"/>
      <c r="I39" s="592"/>
      <c r="J39" s="592"/>
      <c r="K39" s="592"/>
      <c r="L39" s="592"/>
      <c r="M39" s="592"/>
      <c r="N39" s="592"/>
      <c r="O39" s="614"/>
      <c r="P39" s="614" t="s">
        <v>185</v>
      </c>
      <c r="Z39" s="626"/>
    </row>
    <row r="40" spans="1:42">
      <c r="A40" s="610">
        <v>142</v>
      </c>
      <c r="B40" s="610">
        <v>7</v>
      </c>
      <c r="C40" s="610">
        <v>1</v>
      </c>
      <c r="D40" s="638" t="str">
        <f>D31</f>
        <v/>
      </c>
      <c r="E40" s="614"/>
      <c r="F40" s="638" t="str">
        <f>D35</f>
        <v/>
      </c>
      <c r="G40" s="639"/>
      <c r="H40" s="640"/>
      <c r="I40" s="640"/>
      <c r="J40" s="640"/>
      <c r="K40" s="640"/>
      <c r="L40" s="640"/>
      <c r="M40" s="640"/>
      <c r="N40" s="592"/>
      <c r="O40" s="614"/>
      <c r="P40" s="639" t="str">
        <f>D30</f>
        <v/>
      </c>
      <c r="Q40" s="548"/>
      <c r="R40" s="551" t="s">
        <v>2</v>
      </c>
      <c r="S40" s="548"/>
      <c r="U40" s="548"/>
      <c r="V40" s="551" t="s">
        <v>2</v>
      </c>
      <c r="W40" s="548"/>
      <c r="Y40" s="548"/>
      <c r="Z40" s="626" t="s">
        <v>2</v>
      </c>
      <c r="AA40" s="548"/>
      <c r="AC40" s="652">
        <f>$D$10</f>
        <v>43135</v>
      </c>
      <c r="AD40" s="654">
        <f>AD26+$AD$17</f>
        <v>0.52083333333333337</v>
      </c>
      <c r="AE40" s="551">
        <f>$D$11</f>
        <v>0</v>
      </c>
      <c r="AG40" s="551"/>
      <c r="AH40" s="551"/>
      <c r="AI40" s="630">
        <f>IF(Q40&gt;S40,1,0)</f>
        <v>0</v>
      </c>
      <c r="AJ40" s="630">
        <f>IF(Q40&lt;S40,1,0)</f>
        <v>0</v>
      </c>
      <c r="AK40" s="630">
        <f>IF(U40&gt;W40,1,0)</f>
        <v>0</v>
      </c>
      <c r="AL40" s="630">
        <f>IF(U40&lt;W40,1,0)</f>
        <v>0</v>
      </c>
      <c r="AM40" s="630">
        <f>IF(Y40&gt;AA40,1,0)</f>
        <v>0</v>
      </c>
      <c r="AN40" s="630">
        <f>IF(Y40&lt;AA40,1,0)</f>
        <v>0</v>
      </c>
      <c r="AO40" s="580">
        <f>AI40+AK40+AM40</f>
        <v>0</v>
      </c>
      <c r="AP40" s="580">
        <f>AJ40+AL40+AN40</f>
        <v>0</v>
      </c>
    </row>
    <row r="41" spans="1:42">
      <c r="A41" s="628"/>
      <c r="B41" s="610"/>
      <c r="C41" s="610"/>
      <c r="D41" s="636" t="s">
        <v>219</v>
      </c>
      <c r="E41" s="636"/>
      <c r="F41" s="636"/>
      <c r="G41" s="636"/>
      <c r="H41" s="637"/>
      <c r="I41" s="637"/>
      <c r="J41" s="637"/>
      <c r="K41" s="637"/>
      <c r="L41" s="637"/>
      <c r="M41" s="637"/>
      <c r="N41" s="637"/>
      <c r="O41" s="637"/>
      <c r="P41" s="636"/>
      <c r="AG41" s="551"/>
      <c r="AH41" s="551"/>
      <c r="AO41" s="580"/>
      <c r="AP41" s="580"/>
    </row>
    <row r="42" spans="1:42">
      <c r="A42" s="610"/>
      <c r="B42" s="610"/>
      <c r="C42" s="610"/>
      <c r="D42" s="614" t="s">
        <v>91</v>
      </c>
      <c r="E42" s="614" t="s">
        <v>2</v>
      </c>
      <c r="F42" s="614" t="s">
        <v>92</v>
      </c>
      <c r="G42" s="614"/>
      <c r="H42" s="592"/>
      <c r="I42" s="592"/>
      <c r="J42" s="592"/>
      <c r="K42" s="592"/>
      <c r="L42" s="592"/>
      <c r="M42" s="592"/>
      <c r="N42" s="592"/>
      <c r="O42" s="614"/>
      <c r="P42" s="614" t="s">
        <v>174</v>
      </c>
      <c r="R42" s="551" t="s">
        <v>2</v>
      </c>
      <c r="V42" s="551" t="s">
        <v>2</v>
      </c>
      <c r="Z42" s="626" t="s">
        <v>2</v>
      </c>
      <c r="AG42" s="551"/>
      <c r="AH42" s="551"/>
      <c r="AO42" s="580"/>
      <c r="AP42" s="580"/>
    </row>
    <row r="43" spans="1:42">
      <c r="A43" s="610">
        <v>143</v>
      </c>
      <c r="B43" s="610">
        <v>8</v>
      </c>
      <c r="C43" s="610">
        <v>1</v>
      </c>
      <c r="D43" s="639" t="str">
        <f>D29</f>
        <v/>
      </c>
      <c r="E43" s="614"/>
      <c r="F43" s="639" t="str">
        <f>D34</f>
        <v/>
      </c>
      <c r="G43" s="639"/>
      <c r="H43" s="640"/>
      <c r="I43" s="640"/>
      <c r="J43" s="640"/>
      <c r="K43" s="640"/>
      <c r="L43" s="640"/>
      <c r="M43" s="640"/>
      <c r="N43" s="592"/>
      <c r="O43" s="614"/>
      <c r="P43" s="639" t="str">
        <f>D31</f>
        <v/>
      </c>
      <c r="Q43" s="548"/>
      <c r="R43" s="551" t="s">
        <v>2</v>
      </c>
      <c r="S43" s="548"/>
      <c r="U43" s="548"/>
      <c r="V43" s="551" t="s">
        <v>2</v>
      </c>
      <c r="W43" s="548"/>
      <c r="Y43" s="548"/>
      <c r="Z43" s="626" t="s">
        <v>2</v>
      </c>
      <c r="AA43" s="548"/>
      <c r="AC43" s="652">
        <f>$D$10</f>
        <v>43135</v>
      </c>
      <c r="AD43" s="654">
        <f>AD40+$AD$17</f>
        <v>0.53819444444444453</v>
      </c>
      <c r="AE43" s="551">
        <f>$D$11</f>
        <v>0</v>
      </c>
      <c r="AG43" s="551"/>
      <c r="AH43" s="551"/>
      <c r="AI43" s="578">
        <f>IF(Q43&gt;S43,1,0)</f>
        <v>0</v>
      </c>
      <c r="AJ43" s="578">
        <f>IF(Q43&lt;S43,1,0)</f>
        <v>0</v>
      </c>
      <c r="AK43" s="578">
        <f>IF(U43&gt;W43,1,0)</f>
        <v>0</v>
      </c>
      <c r="AL43" s="578">
        <f>IF(U43&lt;W43,1,0)</f>
        <v>0</v>
      </c>
      <c r="AM43" s="578">
        <f>IF(Y43&gt;AA43,1,0)</f>
        <v>0</v>
      </c>
      <c r="AN43" s="578">
        <f>IF(Y43&lt;AA43,1,0)</f>
        <v>0</v>
      </c>
      <c r="AO43" s="580">
        <f>AI43+AK43+AM43</f>
        <v>0</v>
      </c>
      <c r="AP43" s="580">
        <f>AJ43+AL43+AN43</f>
        <v>0</v>
      </c>
    </row>
    <row r="44" spans="1:42" s="551" customFormat="1">
      <c r="A44" s="628"/>
      <c r="B44" s="610"/>
      <c r="C44" s="610"/>
      <c r="D44" s="641" t="s">
        <v>220</v>
      </c>
      <c r="E44" s="641"/>
      <c r="F44" s="641"/>
      <c r="G44" s="641"/>
      <c r="H44" s="637"/>
      <c r="I44" s="637"/>
      <c r="J44" s="637"/>
      <c r="K44" s="637"/>
      <c r="L44" s="637"/>
      <c r="M44" s="637"/>
      <c r="N44" s="637"/>
      <c r="O44" s="637"/>
      <c r="P44" s="641"/>
      <c r="AO44" s="577"/>
      <c r="AP44" s="577"/>
    </row>
    <row r="45" spans="1:42" s="551" customFormat="1">
      <c r="A45" s="610"/>
      <c r="B45" s="610"/>
      <c r="C45" s="610"/>
      <c r="D45" s="614" t="s">
        <v>93</v>
      </c>
      <c r="E45" s="614" t="s">
        <v>2</v>
      </c>
      <c r="F45" s="614" t="s">
        <v>94</v>
      </c>
      <c r="G45" s="614"/>
      <c r="H45" s="614"/>
      <c r="I45" s="614"/>
      <c r="J45" s="614"/>
      <c r="K45" s="614"/>
      <c r="L45" s="614"/>
      <c r="M45" s="614"/>
      <c r="N45" s="614"/>
      <c r="O45" s="614"/>
      <c r="P45" s="614" t="s">
        <v>216</v>
      </c>
      <c r="R45" s="626" t="s">
        <v>2</v>
      </c>
      <c r="V45" s="626" t="s">
        <v>2</v>
      </c>
      <c r="Z45" s="626" t="s">
        <v>2</v>
      </c>
      <c r="AO45" s="577"/>
      <c r="AP45" s="577"/>
    </row>
    <row r="46" spans="1:42" s="551" customFormat="1">
      <c r="A46" s="610">
        <v>144</v>
      </c>
      <c r="B46" s="610">
        <v>9</v>
      </c>
      <c r="C46" s="610">
        <v>1</v>
      </c>
      <c r="D46" s="639" t="str">
        <f>D33</f>
        <v/>
      </c>
      <c r="E46" s="614"/>
      <c r="F46" s="639" t="str">
        <f>D30</f>
        <v/>
      </c>
      <c r="G46" s="639"/>
      <c r="H46" s="639"/>
      <c r="I46" s="639"/>
      <c r="J46" s="639"/>
      <c r="K46" s="639"/>
      <c r="L46" s="639"/>
      <c r="M46" s="639"/>
      <c r="N46" s="614"/>
      <c r="O46" s="614"/>
      <c r="P46" s="639" t="str">
        <f>IF(W43="","",IF(AO43&gt;AP43,D43,F43))</f>
        <v/>
      </c>
      <c r="Q46" s="548"/>
      <c r="R46" s="551" t="s">
        <v>2</v>
      </c>
      <c r="S46" s="548"/>
      <c r="U46" s="548"/>
      <c r="V46" s="551" t="s">
        <v>2</v>
      </c>
      <c r="W46" s="548"/>
      <c r="X46" s="578"/>
      <c r="Y46" s="548"/>
      <c r="Z46" s="626" t="s">
        <v>2</v>
      </c>
      <c r="AA46" s="548"/>
      <c r="AC46" s="652">
        <f>$D$10</f>
        <v>43135</v>
      </c>
      <c r="AD46" s="654">
        <f>AD43+$AD$17</f>
        <v>0.55555555555555569</v>
      </c>
      <c r="AE46" s="551">
        <f>$D$11</f>
        <v>0</v>
      </c>
      <c r="AI46" s="578">
        <f>IF(Q46&gt;S46,1,0)</f>
        <v>0</v>
      </c>
      <c r="AJ46" s="578">
        <f>IF(Q46&lt;S46,1,0)</f>
        <v>0</v>
      </c>
      <c r="AK46" s="578">
        <f>IF(U46&gt;W46,1,0)</f>
        <v>0</v>
      </c>
      <c r="AL46" s="578">
        <f>IF(U46&lt;W46,1,0)</f>
        <v>0</v>
      </c>
      <c r="AM46" s="578">
        <f>IF(Y46&gt;AA46,1,0)</f>
        <v>0</v>
      </c>
      <c r="AN46" s="578">
        <f>IF(Y46&lt;AA46,1,0)</f>
        <v>0</v>
      </c>
      <c r="AO46" s="580">
        <f>AI46+AK46+AM46</f>
        <v>0</v>
      </c>
      <c r="AP46" s="580">
        <f>AJ46+AL46+AN46</f>
        <v>0</v>
      </c>
    </row>
    <row r="47" spans="1:42">
      <c r="A47" s="628"/>
      <c r="B47" s="610"/>
      <c r="C47" s="610"/>
      <c r="D47" s="641" t="s">
        <v>221</v>
      </c>
      <c r="E47" s="641"/>
      <c r="F47" s="641"/>
      <c r="G47" s="641"/>
      <c r="H47" s="637"/>
      <c r="I47" s="637"/>
      <c r="J47" s="637"/>
      <c r="K47" s="637"/>
      <c r="L47" s="637"/>
      <c r="M47" s="637"/>
      <c r="N47" s="637"/>
      <c r="O47" s="637"/>
      <c r="P47" s="641"/>
      <c r="X47" s="551"/>
      <c r="AG47" s="551"/>
      <c r="AH47" s="551"/>
      <c r="AI47" s="551"/>
      <c r="AJ47" s="551"/>
      <c r="AK47" s="551"/>
      <c r="AL47" s="551"/>
      <c r="AM47" s="551"/>
      <c r="AN47" s="551"/>
      <c r="AO47" s="580"/>
      <c r="AP47" s="580"/>
    </row>
    <row r="48" spans="1:42">
      <c r="A48" s="610"/>
      <c r="B48" s="628"/>
      <c r="C48" s="610"/>
      <c r="D48" s="614" t="s">
        <v>98</v>
      </c>
      <c r="E48" s="614" t="s">
        <v>2</v>
      </c>
      <c r="F48" s="614" t="s">
        <v>99</v>
      </c>
      <c r="G48" s="614"/>
      <c r="H48" s="614"/>
      <c r="I48" s="614"/>
      <c r="J48" s="614"/>
      <c r="K48" s="614"/>
      <c r="L48" s="614"/>
      <c r="M48" s="614"/>
      <c r="N48" s="614"/>
      <c r="O48" s="614"/>
      <c r="P48" s="614" t="s">
        <v>175</v>
      </c>
      <c r="R48" s="626" t="s">
        <v>2</v>
      </c>
      <c r="V48" s="626" t="s">
        <v>2</v>
      </c>
      <c r="X48" s="551"/>
      <c r="Z48" s="626" t="s">
        <v>2</v>
      </c>
      <c r="AG48" s="551"/>
      <c r="AH48" s="551"/>
      <c r="AI48" s="551"/>
      <c r="AJ48" s="551"/>
      <c r="AK48" s="551"/>
      <c r="AL48" s="551"/>
      <c r="AM48" s="551"/>
      <c r="AN48" s="551"/>
      <c r="AO48" s="580"/>
      <c r="AP48" s="580"/>
    </row>
    <row r="49" spans="1:42">
      <c r="A49" s="610">
        <v>145</v>
      </c>
      <c r="B49" s="628">
        <v>10</v>
      </c>
      <c r="C49" s="610">
        <v>1</v>
      </c>
      <c r="D49" s="638" t="str">
        <f>IF(W43="","",IF(AO43&lt;AP43,D43,F43))</f>
        <v/>
      </c>
      <c r="E49" s="614"/>
      <c r="F49" s="638" t="str">
        <f>IF(W46="","",IF(AO46&lt;AP46,D46,F46))</f>
        <v/>
      </c>
      <c r="G49" s="639"/>
      <c r="H49" s="639"/>
      <c r="I49" s="639"/>
      <c r="J49" s="639"/>
      <c r="K49" s="639"/>
      <c r="L49" s="639"/>
      <c r="M49" s="639"/>
      <c r="N49" s="639"/>
      <c r="O49" s="614"/>
      <c r="P49" s="639" t="str">
        <f>D35</f>
        <v/>
      </c>
      <c r="Q49" s="548"/>
      <c r="R49" s="551" t="s">
        <v>2</v>
      </c>
      <c r="S49" s="548"/>
      <c r="U49" s="548"/>
      <c r="V49" s="551" t="s">
        <v>2</v>
      </c>
      <c r="W49" s="548"/>
      <c r="Y49" s="548"/>
      <c r="Z49" s="626" t="s">
        <v>2</v>
      </c>
      <c r="AA49" s="548"/>
      <c r="AC49" s="652">
        <f>$D$10</f>
        <v>43135</v>
      </c>
      <c r="AD49" s="654">
        <f>AD46+$AD$17</f>
        <v>0.57291666666666685</v>
      </c>
      <c r="AE49" s="551">
        <f>$D$11</f>
        <v>0</v>
      </c>
      <c r="AG49" s="551"/>
      <c r="AH49" s="551"/>
      <c r="AI49" s="578">
        <f>IF(Q49&gt;S49,1,0)</f>
        <v>0</v>
      </c>
      <c r="AJ49" s="578">
        <f>IF(Q49&lt;S49,1,0)</f>
        <v>0</v>
      </c>
      <c r="AK49" s="578">
        <f>IF(U49&gt;W49,1,0)</f>
        <v>0</v>
      </c>
      <c r="AL49" s="578">
        <f>IF(U49&lt;W49,1,0)</f>
        <v>0</v>
      </c>
      <c r="AM49" s="578">
        <f>IF(Y49&gt;AA49,1,0)</f>
        <v>0</v>
      </c>
      <c r="AN49" s="578">
        <f>IF(Y49&lt;AA49,1,0)</f>
        <v>0</v>
      </c>
      <c r="AO49" s="580">
        <f>AI49+AK49+AM49</f>
        <v>0</v>
      </c>
      <c r="AP49" s="580">
        <f>AJ49+AL49+AN49</f>
        <v>0</v>
      </c>
    </row>
    <row r="50" spans="1:42">
      <c r="A50" s="628"/>
      <c r="B50" s="628"/>
      <c r="C50" s="642"/>
      <c r="D50" s="641" t="s">
        <v>95</v>
      </c>
      <c r="E50" s="641"/>
      <c r="F50" s="641"/>
      <c r="G50" s="641"/>
      <c r="H50" s="637"/>
      <c r="I50" s="637"/>
      <c r="J50" s="637"/>
      <c r="K50" s="637"/>
      <c r="L50" s="637"/>
      <c r="M50" s="637"/>
      <c r="N50" s="637"/>
      <c r="O50" s="637"/>
      <c r="P50" s="641"/>
      <c r="X50" s="551"/>
      <c r="AG50" s="551"/>
      <c r="AH50" s="551"/>
      <c r="AI50" s="551"/>
      <c r="AJ50" s="551"/>
      <c r="AK50" s="551"/>
      <c r="AL50" s="551"/>
      <c r="AM50" s="551"/>
      <c r="AN50" s="551"/>
      <c r="AO50" s="580"/>
      <c r="AP50" s="580"/>
    </row>
    <row r="51" spans="1:42">
      <c r="A51" s="628"/>
      <c r="B51" s="628"/>
      <c r="C51" s="610"/>
      <c r="D51" s="614" t="s">
        <v>96</v>
      </c>
      <c r="E51" s="614" t="s">
        <v>2</v>
      </c>
      <c r="F51" s="614" t="s">
        <v>97</v>
      </c>
      <c r="G51" s="614"/>
      <c r="H51" s="614"/>
      <c r="I51" s="614"/>
      <c r="J51" s="614"/>
      <c r="K51" s="614"/>
      <c r="L51" s="614"/>
      <c r="M51" s="614"/>
      <c r="N51" s="614"/>
      <c r="O51" s="614"/>
      <c r="P51" s="614" t="s">
        <v>217</v>
      </c>
      <c r="R51" s="626" t="s">
        <v>2</v>
      </c>
      <c r="V51" s="626" t="s">
        <v>2</v>
      </c>
      <c r="X51" s="551"/>
      <c r="Z51" s="626" t="s">
        <v>2</v>
      </c>
      <c r="AG51" s="551"/>
      <c r="AH51" s="551"/>
      <c r="AI51" s="551"/>
      <c r="AJ51" s="551"/>
      <c r="AK51" s="551"/>
      <c r="AL51" s="551"/>
      <c r="AM51" s="551"/>
      <c r="AN51" s="551"/>
      <c r="AO51" s="580"/>
      <c r="AP51" s="580"/>
    </row>
    <row r="52" spans="1:42">
      <c r="A52" s="628">
        <v>146</v>
      </c>
      <c r="B52" s="628">
        <v>11</v>
      </c>
      <c r="C52" s="610">
        <v>1</v>
      </c>
      <c r="D52" s="643" t="str">
        <f>IF(W43="","",IF(AO43&gt;AP43,D43,F43))</f>
        <v/>
      </c>
      <c r="E52" s="614"/>
      <c r="F52" s="644" t="str">
        <f>IF(W46="","",IF(AO46&gt;AP46,D46,F46))</f>
        <v/>
      </c>
      <c r="G52" s="639"/>
      <c r="H52" s="639"/>
      <c r="I52" s="639"/>
      <c r="J52" s="639"/>
      <c r="K52" s="639"/>
      <c r="L52" s="639"/>
      <c r="M52" s="639"/>
      <c r="N52" s="639"/>
      <c r="O52" s="614"/>
      <c r="P52" s="639" t="str">
        <f>IF(W49="","",IF(AO49&lt;AP49,D49,F49))</f>
        <v/>
      </c>
      <c r="Q52" s="548"/>
      <c r="R52" s="551" t="s">
        <v>2</v>
      </c>
      <c r="S52" s="548"/>
      <c r="U52" s="548"/>
      <c r="V52" s="551" t="s">
        <v>2</v>
      </c>
      <c r="W52" s="548"/>
      <c r="Y52" s="548"/>
      <c r="Z52" s="626" t="s">
        <v>2</v>
      </c>
      <c r="AA52" s="548"/>
      <c r="AC52" s="652">
        <f>$D$10</f>
        <v>43135</v>
      </c>
      <c r="AD52" s="654">
        <f>AD49+$AD$17</f>
        <v>0.59027777777777801</v>
      </c>
      <c r="AE52" s="551">
        <f>$D$11</f>
        <v>0</v>
      </c>
      <c r="AG52" s="551"/>
      <c r="AH52" s="551"/>
      <c r="AI52" s="578">
        <f>IF(Q52&gt;S52,1,0)</f>
        <v>0</v>
      </c>
      <c r="AJ52" s="578">
        <f>IF(Q52&lt;S52,1,0)</f>
        <v>0</v>
      </c>
      <c r="AK52" s="578">
        <f>IF(U52&gt;W52,1,0)</f>
        <v>0</v>
      </c>
      <c r="AL52" s="578">
        <f>IF(U52&lt;W52,1,0)</f>
        <v>0</v>
      </c>
      <c r="AM52" s="578">
        <f>IF(Y52&gt;AA52,1,0)</f>
        <v>0</v>
      </c>
      <c r="AN52" s="578">
        <f>IF(Y52&lt;AA52,1,0)</f>
        <v>0</v>
      </c>
      <c r="AO52" s="580">
        <f>AI52+AK52+AM52</f>
        <v>0</v>
      </c>
      <c r="AP52" s="580">
        <f>AJ52+AL52+AN52</f>
        <v>0</v>
      </c>
    </row>
    <row r="53" spans="1:42">
      <c r="A53" s="628"/>
      <c r="B53" s="628"/>
      <c r="C53" s="610"/>
      <c r="D53" s="645"/>
      <c r="E53" s="614"/>
      <c r="F53" s="618"/>
      <c r="G53" s="599"/>
      <c r="H53" s="599"/>
      <c r="I53" s="599"/>
      <c r="J53" s="599"/>
      <c r="K53" s="599"/>
      <c r="L53" s="599"/>
      <c r="M53" s="599"/>
      <c r="N53" s="599"/>
      <c r="O53" s="614"/>
      <c r="P53" s="599"/>
      <c r="Z53" s="626"/>
    </row>
    <row r="54" spans="1:42">
      <c r="A54" s="628"/>
      <c r="B54" s="628"/>
      <c r="C54" s="610"/>
      <c r="D54" s="645"/>
      <c r="E54" s="614"/>
      <c r="F54" s="618"/>
      <c r="G54" s="599"/>
      <c r="H54" s="599"/>
      <c r="I54" s="599"/>
      <c r="J54" s="599"/>
      <c r="K54" s="599"/>
      <c r="L54" s="599"/>
      <c r="M54" s="599"/>
      <c r="N54" s="599"/>
      <c r="O54" s="614"/>
      <c r="P54" s="599"/>
      <c r="Z54" s="626"/>
    </row>
    <row r="55" spans="1:42">
      <c r="A55" s="628"/>
      <c r="B55" s="628"/>
      <c r="C55" s="610"/>
      <c r="D55" s="645"/>
      <c r="E55" s="614"/>
      <c r="F55" s="618"/>
      <c r="G55" s="599"/>
      <c r="H55" s="599"/>
      <c r="I55" s="599"/>
      <c r="J55" s="599"/>
      <c r="K55" s="599"/>
      <c r="L55" s="599"/>
      <c r="M55" s="599"/>
      <c r="N55" s="599"/>
      <c r="O55" s="614"/>
      <c r="P55" s="599"/>
      <c r="Z55" s="626"/>
    </row>
    <row r="56" spans="1:42">
      <c r="B56" s="628"/>
      <c r="C56" s="610"/>
      <c r="D56" s="583"/>
      <c r="E56" s="646"/>
      <c r="F56" s="646"/>
      <c r="G56" s="614"/>
      <c r="H56" s="614"/>
      <c r="I56" s="614"/>
      <c r="J56" s="614"/>
      <c r="K56" s="614"/>
      <c r="L56" s="614"/>
      <c r="M56" s="614"/>
      <c r="N56" s="614"/>
      <c r="O56" s="614"/>
      <c r="P56" s="614"/>
      <c r="X56" s="551"/>
      <c r="AG56" s="551"/>
      <c r="AH56" s="551"/>
      <c r="AI56" s="551"/>
      <c r="AJ56" s="551"/>
      <c r="AK56" s="551"/>
      <c r="AL56" s="551"/>
    </row>
    <row r="57" spans="1:42" s="580" customFormat="1">
      <c r="A57" s="586"/>
      <c r="B57" s="647" t="s">
        <v>130</v>
      </c>
      <c r="C57" s="610"/>
      <c r="E57" s="614"/>
      <c r="F57" s="614"/>
      <c r="G57" s="578"/>
      <c r="H57" s="578"/>
      <c r="I57" s="578"/>
      <c r="J57" s="578"/>
      <c r="K57" s="578"/>
      <c r="L57" s="614"/>
      <c r="M57" s="614"/>
      <c r="N57" s="614"/>
      <c r="O57" s="614"/>
      <c r="P57" s="614"/>
      <c r="Q57" s="551"/>
      <c r="R57" s="551"/>
      <c r="S57" s="551"/>
      <c r="T57" s="551"/>
      <c r="U57" s="551"/>
      <c r="V57" s="551"/>
      <c r="W57" s="551"/>
      <c r="X57" s="551"/>
      <c r="Y57" s="551"/>
      <c r="Z57" s="551"/>
      <c r="AA57" s="551"/>
      <c r="AB57" s="551"/>
      <c r="AC57" s="551"/>
      <c r="AD57" s="551"/>
      <c r="AE57" s="551"/>
      <c r="AF57" s="551"/>
    </row>
    <row r="58" spans="1:42">
      <c r="A58" s="586"/>
      <c r="B58" s="648" t="s">
        <v>32</v>
      </c>
      <c r="C58" s="662" t="str">
        <f>IF(W52="","",(IF(AO52&gt;AP52,D52,F52)))</f>
        <v/>
      </c>
      <c r="D58" s="662"/>
      <c r="E58" s="646"/>
      <c r="F58" s="646"/>
      <c r="G58" s="614"/>
      <c r="H58" s="649" t="s">
        <v>575</v>
      </c>
      <c r="I58" s="614"/>
      <c r="J58" s="614"/>
      <c r="K58" s="614"/>
      <c r="L58" s="602"/>
      <c r="M58" s="602"/>
      <c r="N58" s="650"/>
      <c r="O58" s="650"/>
      <c r="P58" s="551"/>
      <c r="X58" s="551"/>
    </row>
    <row r="59" spans="1:42">
      <c r="B59" s="648" t="s">
        <v>33</v>
      </c>
      <c r="C59" s="662" t="str">
        <f>IF(W52="","",(IF(AO52&lt;AP52,D52,F52)))</f>
        <v/>
      </c>
      <c r="D59" s="662"/>
      <c r="E59" s="614"/>
      <c r="F59" s="614"/>
      <c r="G59" s="614"/>
      <c r="H59" s="614"/>
      <c r="I59" s="614"/>
      <c r="J59" s="614"/>
      <c r="K59" s="614"/>
      <c r="L59" s="602"/>
      <c r="M59" s="602"/>
      <c r="N59" s="650"/>
      <c r="O59" s="650"/>
      <c r="P59" s="650"/>
      <c r="T59" s="577"/>
      <c r="X59" s="551"/>
    </row>
    <row r="60" spans="1:42">
      <c r="A60" s="586"/>
      <c r="B60" s="648" t="s">
        <v>38</v>
      </c>
      <c r="C60" s="662" t="str">
        <f>IF(W49="","",IF(AO49&gt;AP49,D49,F49))</f>
        <v/>
      </c>
      <c r="D60" s="662"/>
      <c r="E60" s="646"/>
      <c r="F60" s="646"/>
      <c r="G60" s="614"/>
      <c r="H60" s="614"/>
      <c r="I60" s="614"/>
      <c r="J60" s="614"/>
      <c r="K60" s="614"/>
      <c r="L60" s="602"/>
      <c r="M60" s="602"/>
      <c r="N60" s="650"/>
      <c r="O60" s="650"/>
      <c r="P60" s="551"/>
      <c r="X60" s="551"/>
    </row>
    <row r="61" spans="1:42">
      <c r="A61" s="586"/>
      <c r="B61" s="648" t="s">
        <v>43</v>
      </c>
      <c r="C61" s="662" t="str">
        <f>IF(W49="","",IF(AO49&lt;AP49,D49,F49))</f>
        <v/>
      </c>
      <c r="D61" s="662"/>
      <c r="E61" s="614"/>
      <c r="F61" s="614"/>
      <c r="L61" s="602"/>
      <c r="M61" s="602"/>
      <c r="N61" s="650"/>
      <c r="O61" s="650"/>
      <c r="P61" s="551"/>
      <c r="X61" s="551"/>
    </row>
    <row r="62" spans="1:42">
      <c r="A62" s="586"/>
      <c r="B62" s="648" t="s">
        <v>48</v>
      </c>
      <c r="C62" s="662" t="str">
        <f>IF(W40="","",IF(AO40&gt;AP40,D40,F40))</f>
        <v/>
      </c>
      <c r="D62" s="662"/>
      <c r="F62" s="614"/>
      <c r="G62" s="614"/>
      <c r="H62" s="614"/>
      <c r="I62" s="614"/>
      <c r="J62" s="614"/>
      <c r="K62" s="614"/>
      <c r="L62" s="602"/>
      <c r="M62" s="602"/>
      <c r="N62" s="650"/>
      <c r="O62" s="650"/>
      <c r="P62" s="551"/>
      <c r="X62" s="551"/>
    </row>
    <row r="63" spans="1:42">
      <c r="B63" s="648" t="s">
        <v>87</v>
      </c>
      <c r="C63" s="662" t="str">
        <f>IF(W40="","",IF(AO40&lt;AP40,D40,F40))</f>
        <v/>
      </c>
      <c r="D63" s="662"/>
      <c r="L63" s="614"/>
      <c r="M63" s="614"/>
      <c r="N63" s="614"/>
      <c r="O63" s="614"/>
      <c r="P63" s="614"/>
      <c r="Q63" s="577"/>
      <c r="S63" s="577"/>
      <c r="X63" s="580"/>
    </row>
    <row r="64" spans="1:42">
      <c r="A64" s="586"/>
      <c r="B64" s="628"/>
      <c r="C64" s="610"/>
      <c r="D64" s="646"/>
      <c r="F64" s="614"/>
      <c r="G64" s="614"/>
      <c r="H64" s="614"/>
      <c r="I64" s="614"/>
      <c r="J64" s="614"/>
      <c r="K64" s="614"/>
      <c r="L64" s="614"/>
      <c r="M64" s="614"/>
      <c r="N64" s="614"/>
      <c r="O64" s="614"/>
      <c r="P64" s="614"/>
    </row>
    <row r="65" spans="1:32">
      <c r="B65" s="610"/>
      <c r="C65" s="651"/>
      <c r="D65" s="614"/>
      <c r="E65" s="576"/>
      <c r="F65" s="575"/>
      <c r="G65" s="575"/>
      <c r="H65" s="575"/>
      <c r="I65" s="575"/>
      <c r="J65" s="575"/>
      <c r="K65" s="575"/>
    </row>
    <row r="66" spans="1:32">
      <c r="A66" s="586"/>
      <c r="B66" s="628"/>
      <c r="C66" s="628"/>
      <c r="D66" s="646"/>
      <c r="E66" s="576"/>
      <c r="F66" s="575"/>
      <c r="G66" s="575"/>
      <c r="H66" s="575"/>
      <c r="I66" s="575"/>
      <c r="J66" s="575"/>
      <c r="K66" s="575"/>
      <c r="L66" s="614"/>
      <c r="M66" s="614"/>
      <c r="N66" s="614"/>
      <c r="O66" s="614"/>
      <c r="P66" s="614"/>
      <c r="T66" s="577"/>
    </row>
    <row r="67" spans="1:32" s="575" customFormat="1">
      <c r="A67" s="574"/>
      <c r="B67" s="610"/>
      <c r="C67" s="651"/>
      <c r="D67" s="614"/>
      <c r="E67" s="576"/>
      <c r="L67" s="614"/>
      <c r="M67" s="614"/>
      <c r="N67" s="614"/>
      <c r="O67" s="614"/>
      <c r="P67" s="614"/>
      <c r="Q67" s="551"/>
      <c r="R67" s="551"/>
      <c r="S67" s="551"/>
      <c r="T67" s="551"/>
      <c r="U67" s="551"/>
      <c r="V67" s="551"/>
      <c r="W67" s="551"/>
      <c r="X67" s="578"/>
      <c r="Y67" s="551"/>
      <c r="Z67" s="551"/>
      <c r="AA67" s="551"/>
      <c r="AB67" s="551"/>
      <c r="AC67" s="551"/>
      <c r="AD67" s="551"/>
      <c r="AE67" s="551"/>
      <c r="AF67" s="551"/>
    </row>
    <row r="68" spans="1:32" s="575" customFormat="1">
      <c r="A68" s="574"/>
      <c r="B68" s="628"/>
      <c r="C68" s="628"/>
      <c r="D68" s="646"/>
      <c r="E68" s="576"/>
      <c r="L68" s="614"/>
      <c r="M68" s="614"/>
      <c r="N68" s="614"/>
      <c r="O68" s="614"/>
      <c r="P68" s="614"/>
      <c r="Q68" s="551"/>
      <c r="R68" s="551"/>
      <c r="S68" s="551"/>
      <c r="T68" s="551"/>
      <c r="U68" s="551"/>
      <c r="V68" s="551"/>
      <c r="W68" s="551"/>
      <c r="X68" s="578"/>
      <c r="Y68" s="551"/>
      <c r="Z68" s="551"/>
      <c r="AA68" s="551"/>
      <c r="AB68" s="551"/>
      <c r="AC68" s="551"/>
      <c r="AD68" s="551"/>
      <c r="AE68" s="551"/>
      <c r="AF68" s="551"/>
    </row>
    <row r="69" spans="1:32" s="575" customFormat="1">
      <c r="A69" s="574"/>
      <c r="B69" s="628"/>
      <c r="C69" s="610"/>
      <c r="D69" s="614"/>
      <c r="E69" s="576"/>
      <c r="L69" s="578"/>
      <c r="M69" s="578"/>
      <c r="N69" s="578"/>
      <c r="O69" s="578"/>
      <c r="P69" s="578"/>
      <c r="Q69" s="551"/>
      <c r="R69" s="551"/>
      <c r="S69" s="551"/>
      <c r="T69" s="551"/>
      <c r="U69" s="551"/>
      <c r="V69" s="551"/>
      <c r="W69" s="551"/>
      <c r="X69" s="578"/>
      <c r="Y69" s="551"/>
      <c r="Z69" s="551"/>
      <c r="AA69" s="551"/>
      <c r="AB69" s="551"/>
      <c r="AC69" s="551"/>
      <c r="AD69" s="551"/>
      <c r="AE69" s="551"/>
      <c r="AF69" s="551"/>
    </row>
    <row r="70" spans="1:32" s="575" customFormat="1">
      <c r="A70" s="574"/>
      <c r="B70" s="586"/>
      <c r="C70" s="586"/>
      <c r="D70" s="614"/>
      <c r="E70" s="576"/>
      <c r="L70" s="614"/>
      <c r="M70" s="614"/>
      <c r="N70" s="614"/>
      <c r="O70" s="614"/>
      <c r="P70" s="614"/>
      <c r="Q70" s="551"/>
      <c r="R70" s="551"/>
      <c r="S70" s="551"/>
      <c r="T70" s="577"/>
      <c r="U70" s="551"/>
      <c r="V70" s="551"/>
      <c r="W70" s="551"/>
      <c r="X70" s="578"/>
      <c r="Y70" s="551"/>
      <c r="Z70" s="551"/>
      <c r="AA70" s="551"/>
      <c r="AB70" s="551"/>
      <c r="AC70" s="551"/>
      <c r="AD70" s="551"/>
      <c r="AE70" s="551"/>
      <c r="AF70" s="551"/>
    </row>
    <row r="71" spans="1:32" s="575" customFormat="1">
      <c r="A71" s="574"/>
      <c r="B71" s="578"/>
      <c r="C71" s="578"/>
      <c r="D71" s="578"/>
      <c r="E71" s="576"/>
      <c r="L71" s="578"/>
      <c r="M71" s="578"/>
      <c r="N71" s="578"/>
      <c r="O71" s="578"/>
      <c r="P71" s="578"/>
      <c r="Q71" s="551"/>
      <c r="R71" s="551"/>
      <c r="S71" s="551"/>
      <c r="T71" s="551"/>
      <c r="U71" s="551"/>
      <c r="V71" s="551"/>
      <c r="W71" s="551"/>
      <c r="X71" s="578"/>
      <c r="Y71" s="551"/>
      <c r="Z71" s="551"/>
      <c r="AA71" s="551"/>
      <c r="AB71" s="551"/>
      <c r="AC71" s="551"/>
      <c r="AD71" s="551"/>
      <c r="AE71" s="551"/>
      <c r="AF71" s="551"/>
    </row>
    <row r="72" spans="1:32" s="575" customFormat="1">
      <c r="A72" s="574"/>
      <c r="B72" s="586"/>
      <c r="C72" s="586"/>
      <c r="D72" s="614"/>
      <c r="E72" s="576"/>
      <c r="L72" s="614"/>
      <c r="M72" s="614"/>
      <c r="N72" s="614"/>
      <c r="O72" s="614"/>
      <c r="P72" s="614"/>
      <c r="Q72" s="551"/>
      <c r="R72" s="551"/>
      <c r="S72" s="551"/>
      <c r="T72" s="577"/>
      <c r="U72" s="577"/>
      <c r="V72" s="577"/>
      <c r="W72" s="577"/>
      <c r="X72" s="578"/>
      <c r="Y72" s="577"/>
      <c r="Z72" s="577"/>
      <c r="AA72" s="577"/>
      <c r="AB72" s="577"/>
      <c r="AC72" s="577"/>
      <c r="AD72" s="577"/>
      <c r="AE72" s="577"/>
      <c r="AF72" s="577"/>
    </row>
    <row r="73" spans="1:32" s="575" customFormat="1">
      <c r="A73" s="574"/>
      <c r="B73" s="574"/>
      <c r="C73" s="574"/>
      <c r="E73" s="576"/>
      <c r="Q73" s="577"/>
      <c r="R73" s="577"/>
      <c r="S73" s="577"/>
      <c r="T73" s="577"/>
      <c r="U73" s="577"/>
      <c r="V73" s="577"/>
      <c r="W73" s="577"/>
      <c r="Y73" s="577"/>
      <c r="Z73" s="577"/>
      <c r="AA73" s="577"/>
      <c r="AB73" s="577"/>
      <c r="AC73" s="577"/>
      <c r="AD73" s="577"/>
      <c r="AE73" s="577"/>
      <c r="AF73" s="577"/>
    </row>
    <row r="74" spans="1:32" s="575" customFormat="1">
      <c r="A74" s="574"/>
      <c r="B74" s="574"/>
      <c r="C74" s="574"/>
      <c r="E74" s="576"/>
      <c r="Q74" s="577"/>
      <c r="R74" s="577"/>
      <c r="S74" s="577"/>
      <c r="T74" s="577"/>
      <c r="U74" s="577"/>
      <c r="V74" s="577"/>
      <c r="W74" s="577"/>
      <c r="Y74" s="577"/>
      <c r="Z74" s="577"/>
      <c r="AA74" s="577"/>
      <c r="AB74" s="577"/>
      <c r="AC74" s="577"/>
      <c r="AD74" s="577"/>
      <c r="AE74" s="577"/>
      <c r="AF74" s="577"/>
    </row>
    <row r="75" spans="1:32" s="575" customFormat="1">
      <c r="A75" s="574"/>
      <c r="B75" s="574"/>
      <c r="C75" s="574"/>
      <c r="E75" s="595"/>
      <c r="F75" s="578"/>
      <c r="G75" s="578"/>
      <c r="H75" s="578"/>
      <c r="I75" s="578"/>
      <c r="J75" s="578"/>
      <c r="K75" s="578"/>
      <c r="Q75" s="577"/>
      <c r="R75" s="577"/>
      <c r="S75" s="577"/>
      <c r="T75" s="577"/>
      <c r="U75" s="577"/>
      <c r="V75" s="577"/>
      <c r="W75" s="577"/>
      <c r="Y75" s="577"/>
      <c r="Z75" s="577"/>
      <c r="AA75" s="577"/>
      <c r="AB75" s="577"/>
      <c r="AC75" s="577"/>
      <c r="AD75" s="577"/>
      <c r="AE75" s="577"/>
      <c r="AF75" s="577"/>
    </row>
    <row r="76" spans="1:32" s="575" customFormat="1">
      <c r="A76" s="574"/>
      <c r="B76" s="574"/>
      <c r="C76" s="574"/>
      <c r="E76" s="595"/>
      <c r="F76" s="578"/>
      <c r="G76" s="578"/>
      <c r="H76" s="578"/>
      <c r="I76" s="578"/>
      <c r="J76" s="578"/>
      <c r="K76" s="578"/>
      <c r="Q76" s="577"/>
      <c r="R76" s="577"/>
      <c r="S76" s="577"/>
      <c r="T76" s="577"/>
      <c r="U76" s="577"/>
      <c r="V76" s="577"/>
      <c r="W76" s="577"/>
      <c r="Y76" s="577"/>
      <c r="Z76" s="577"/>
      <c r="AA76" s="577"/>
      <c r="AB76" s="577"/>
      <c r="AC76" s="577"/>
      <c r="AD76" s="577"/>
      <c r="AE76" s="577"/>
      <c r="AF76" s="577"/>
    </row>
    <row r="77" spans="1:32">
      <c r="B77" s="574"/>
      <c r="C77" s="574"/>
      <c r="D77" s="575"/>
      <c r="L77" s="575"/>
      <c r="M77" s="575"/>
      <c r="N77" s="575"/>
      <c r="O77" s="575"/>
      <c r="P77" s="575"/>
      <c r="Q77" s="577"/>
      <c r="R77" s="577"/>
      <c r="S77" s="577"/>
      <c r="T77" s="577"/>
      <c r="U77" s="577"/>
      <c r="V77" s="577"/>
      <c r="W77" s="577"/>
      <c r="X77" s="575"/>
      <c r="Y77" s="577"/>
      <c r="Z77" s="577"/>
      <c r="AA77" s="577"/>
      <c r="AB77" s="577"/>
      <c r="AC77" s="577"/>
      <c r="AD77" s="577"/>
      <c r="AE77" s="577"/>
      <c r="AF77" s="577"/>
    </row>
    <row r="78" spans="1:32">
      <c r="B78" s="574"/>
      <c r="C78" s="574"/>
      <c r="D78" s="575"/>
      <c r="L78" s="575"/>
      <c r="M78" s="575"/>
      <c r="N78" s="575"/>
      <c r="O78" s="575"/>
      <c r="P78" s="575"/>
      <c r="Q78" s="577"/>
      <c r="R78" s="577"/>
      <c r="S78" s="577"/>
      <c r="T78" s="577"/>
      <c r="U78" s="577"/>
      <c r="V78" s="577"/>
      <c r="W78" s="577"/>
      <c r="X78" s="575"/>
      <c r="Y78" s="577"/>
      <c r="Z78" s="577"/>
      <c r="AA78" s="577"/>
      <c r="AB78" s="577"/>
      <c r="AC78" s="577"/>
      <c r="AD78" s="577"/>
      <c r="AE78" s="577"/>
      <c r="AF78" s="577"/>
    </row>
    <row r="79" spans="1:32">
      <c r="B79" s="574"/>
      <c r="C79" s="574"/>
      <c r="D79" s="575"/>
      <c r="L79" s="575"/>
      <c r="M79" s="575"/>
      <c r="N79" s="575"/>
      <c r="O79" s="575"/>
      <c r="P79" s="575"/>
      <c r="Q79" s="577"/>
      <c r="R79" s="577"/>
      <c r="S79" s="577"/>
      <c r="T79" s="577"/>
      <c r="U79" s="577"/>
      <c r="V79" s="577"/>
      <c r="W79" s="577"/>
      <c r="X79" s="575"/>
      <c r="Y79" s="577"/>
      <c r="Z79" s="577"/>
      <c r="AA79" s="577"/>
      <c r="AB79" s="577"/>
      <c r="AC79" s="577"/>
      <c r="AD79" s="577"/>
      <c r="AE79" s="577"/>
      <c r="AF79" s="577"/>
    </row>
    <row r="80" spans="1:32">
      <c r="B80" s="574"/>
      <c r="C80" s="574"/>
      <c r="D80" s="575"/>
      <c r="L80" s="575"/>
      <c r="M80" s="575"/>
      <c r="N80" s="575"/>
      <c r="O80" s="575"/>
      <c r="P80" s="575"/>
      <c r="Q80" s="577"/>
      <c r="R80" s="577"/>
      <c r="S80" s="577"/>
      <c r="X80" s="575"/>
    </row>
    <row r="81" spans="2:24">
      <c r="B81" s="574"/>
      <c r="C81" s="574"/>
      <c r="D81" s="575"/>
      <c r="L81" s="575"/>
      <c r="M81" s="575"/>
      <c r="N81" s="575"/>
      <c r="O81" s="575"/>
      <c r="P81" s="575"/>
      <c r="Q81" s="577"/>
      <c r="R81" s="577"/>
      <c r="S81" s="577"/>
      <c r="X81" s="575"/>
    </row>
    <row r="82" spans="2:24">
      <c r="B82" s="574"/>
      <c r="C82" s="574"/>
      <c r="D82" s="575"/>
      <c r="L82" s="575"/>
      <c r="M82" s="575"/>
      <c r="N82" s="575"/>
      <c r="O82" s="575"/>
      <c r="P82" s="575"/>
      <c r="Q82" s="577"/>
      <c r="R82" s="577"/>
      <c r="S82" s="577"/>
      <c r="X82" s="575"/>
    </row>
  </sheetData>
  <sheetProtection sheet="1" objects="1" scenarios="1" selectLockedCells="1"/>
  <mergeCells count="6">
    <mergeCell ref="C63:D63"/>
    <mergeCell ref="C58:D58"/>
    <mergeCell ref="C59:D59"/>
    <mergeCell ref="C60:D60"/>
    <mergeCell ref="C61:D61"/>
    <mergeCell ref="C62:D62"/>
  </mergeCells>
  <pageMargins left="0.31496062992125984" right="0.23622047244094491" top="0.62992125984251968" bottom="0.43307086614173229" header="0.27559055118110237" footer="0.23622047244094491"/>
  <pageSetup paperSize="9" scale="90" orientation="portrait" cellComments="asDisplayed" verticalDpi="300" r:id="rId1"/>
  <headerFooter alignWithMargins="0">
    <oddHeader>&amp;C&amp;"Arial,Fett"&amp;18Spielplan Hallensaison 2017/2018 der U14 männlich</oddHeader>
    <oddFooter>&amp;CErstellt von Markus Knodel am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83"/>
  <sheetViews>
    <sheetView view="pageLayout" zoomScaleNormal="100" workbookViewId="0"/>
  </sheetViews>
  <sheetFormatPr baseColWidth="10" defaultColWidth="9.140625" defaultRowHeight="12.75"/>
  <cols>
    <col min="1" max="3" width="5" customWidth="1"/>
    <col min="4" max="4" width="18" customWidth="1"/>
    <col min="5" max="5" width="2.7109375" customWidth="1"/>
    <col min="6" max="7" width="18" customWidth="1"/>
    <col min="8" max="8" width="3.85546875" style="3" customWidth="1"/>
    <col min="9" max="9" width="1.7109375" style="3" customWidth="1"/>
    <col min="10" max="10" width="3.85546875" style="3" customWidth="1"/>
    <col min="11" max="11" width="1.7109375" style="3" customWidth="1"/>
    <col min="12" max="12" width="3.85546875" style="3" customWidth="1"/>
    <col min="13" max="13" width="1.7109375" style="3" customWidth="1"/>
    <col min="14" max="14" width="3.85546875" style="3" customWidth="1"/>
    <col min="15" max="15" width="1.7109375" customWidth="1"/>
    <col min="16" max="16" width="3.85546875" customWidth="1"/>
    <col min="17" max="17" width="1.7109375" customWidth="1"/>
    <col min="18" max="18" width="3.85546875" customWidth="1"/>
  </cols>
  <sheetData>
    <row r="1" spans="1:18">
      <c r="A1" s="11" t="s">
        <v>461</v>
      </c>
      <c r="B1" s="11"/>
      <c r="H1" s="323"/>
      <c r="I1" s="323"/>
      <c r="J1" s="323"/>
      <c r="K1" s="323"/>
      <c r="L1" s="323"/>
      <c r="M1" s="323"/>
      <c r="N1" s="323"/>
    </row>
    <row r="2" spans="1:18" s="178" customFormat="1">
      <c r="A2" s="177" t="s">
        <v>7</v>
      </c>
      <c r="B2" s="177"/>
      <c r="C2" s="177"/>
      <c r="D2" s="178" t="s">
        <v>13</v>
      </c>
      <c r="G2" s="178" t="s">
        <v>14</v>
      </c>
      <c r="H2" s="179"/>
      <c r="I2" s="179"/>
      <c r="J2" s="179"/>
      <c r="K2" s="179"/>
      <c r="L2" s="179"/>
      <c r="M2" s="179"/>
      <c r="N2" s="179"/>
    </row>
    <row r="3" spans="1:18" s="178" customFormat="1">
      <c r="A3" s="177" t="s">
        <v>88</v>
      </c>
      <c r="B3" s="177"/>
      <c r="C3" s="177"/>
      <c r="D3" s="11" t="s">
        <v>452</v>
      </c>
      <c r="E3" s="281"/>
      <c r="F3" s="281"/>
      <c r="G3" s="11" t="s">
        <v>455</v>
      </c>
      <c r="H3" s="179"/>
      <c r="I3" s="179"/>
      <c r="J3" s="179"/>
      <c r="K3" s="179"/>
      <c r="L3" s="179"/>
      <c r="M3" s="179"/>
      <c r="N3" s="179"/>
    </row>
    <row r="4" spans="1:18" s="178" customFormat="1">
      <c r="A4" s="177"/>
      <c r="B4" s="177"/>
      <c r="C4" s="177"/>
      <c r="D4" s="129" t="s">
        <v>453</v>
      </c>
      <c r="E4" s="281"/>
      <c r="F4" s="281"/>
      <c r="G4" s="11" t="s">
        <v>456</v>
      </c>
      <c r="H4" s="179"/>
      <c r="I4" s="179"/>
      <c r="J4" s="179"/>
      <c r="K4" s="179"/>
      <c r="L4" s="179"/>
      <c r="M4" s="179"/>
      <c r="N4" s="179"/>
    </row>
    <row r="5" spans="1:18" s="178" customFormat="1">
      <c r="A5" s="177"/>
      <c r="B5" s="177"/>
      <c r="C5" s="177"/>
      <c r="D5" s="11" t="s">
        <v>454</v>
      </c>
      <c r="E5" s="281"/>
      <c r="F5" s="281"/>
      <c r="G5" s="129" t="s">
        <v>457</v>
      </c>
      <c r="H5" s="179"/>
      <c r="I5" s="179"/>
      <c r="J5" s="179"/>
      <c r="K5" s="179"/>
      <c r="L5" s="179"/>
      <c r="M5" s="179"/>
      <c r="N5" s="179"/>
    </row>
    <row r="6" spans="1:18" s="178" customFormat="1">
      <c r="A6" s="177"/>
      <c r="B6" s="177"/>
      <c r="C6" s="177"/>
      <c r="H6" s="179"/>
      <c r="I6" s="179"/>
      <c r="J6" s="179"/>
      <c r="K6" s="179"/>
      <c r="L6" s="179"/>
      <c r="M6" s="179"/>
      <c r="N6" s="179"/>
    </row>
    <row r="7" spans="1:18" s="178" customFormat="1">
      <c r="A7" s="177" t="s">
        <v>3</v>
      </c>
      <c r="B7" s="177"/>
      <c r="C7" s="177"/>
      <c r="D7" s="182">
        <f>Spielplan!$C$34</f>
        <v>43135</v>
      </c>
      <c r="H7" s="179"/>
      <c r="I7" s="179"/>
      <c r="J7" s="179"/>
      <c r="K7" s="179"/>
      <c r="L7" s="179"/>
      <c r="M7" s="179"/>
      <c r="N7" s="179"/>
    </row>
    <row r="8" spans="1:18" s="5" customFormat="1">
      <c r="A8" s="6" t="s">
        <v>4</v>
      </c>
      <c r="B8" s="6"/>
      <c r="C8" s="6"/>
      <c r="D8" s="133"/>
      <c r="H8" s="4"/>
      <c r="I8" s="4"/>
      <c r="J8" s="4"/>
      <c r="K8" s="4"/>
      <c r="L8" s="4"/>
      <c r="M8" s="4"/>
      <c r="N8" s="4"/>
    </row>
    <row r="9" spans="1:18" s="281" customFormat="1">
      <c r="A9" s="6" t="s">
        <v>6</v>
      </c>
      <c r="B9" s="6"/>
      <c r="C9" s="6"/>
      <c r="D9" s="11"/>
      <c r="H9" s="282"/>
      <c r="I9" s="282"/>
      <c r="J9" s="282"/>
      <c r="K9" s="282"/>
      <c r="L9" s="282"/>
      <c r="M9" s="282"/>
      <c r="N9" s="282"/>
    </row>
    <row r="10" spans="1:18" s="178" customFormat="1">
      <c r="A10" s="177" t="s">
        <v>84</v>
      </c>
      <c r="B10" s="177"/>
      <c r="C10" s="177"/>
      <c r="D10" s="290">
        <f>Spielplan!E34</f>
        <v>0.41666666666666669</v>
      </c>
      <c r="H10" s="179"/>
      <c r="I10" s="179"/>
      <c r="J10" s="179"/>
      <c r="K10" s="179"/>
      <c r="L10" s="179"/>
      <c r="M10" s="179"/>
      <c r="N10" s="179"/>
    </row>
    <row r="11" spans="1:18" s="178" customFormat="1">
      <c r="A11" s="177" t="s">
        <v>5</v>
      </c>
      <c r="B11" s="177"/>
      <c r="C11" s="177"/>
      <c r="D11" s="199" t="s">
        <v>215</v>
      </c>
      <c r="E11" s="275"/>
      <c r="F11" s="275"/>
      <c r="G11" s="275"/>
      <c r="H11" s="179"/>
      <c r="I11" s="179"/>
      <c r="J11" s="179"/>
      <c r="K11" s="179"/>
      <c r="L11" s="179"/>
      <c r="M11" s="179"/>
      <c r="N11" s="179"/>
    </row>
    <row r="12" spans="1:18" s="181" customFormat="1">
      <c r="A12" s="180"/>
      <c r="B12" s="180"/>
      <c r="C12" s="180"/>
      <c r="D12" s="179"/>
      <c r="E12" s="179"/>
      <c r="F12" s="179"/>
      <c r="G12" s="179"/>
      <c r="H12" s="179"/>
      <c r="I12" s="179"/>
      <c r="J12" s="179"/>
      <c r="K12" s="14"/>
      <c r="L12" s="14"/>
      <c r="M12" s="3"/>
      <c r="N12" s="14"/>
    </row>
    <row r="13" spans="1:18" s="181" customFormat="1">
      <c r="A13" s="146" t="s">
        <v>560</v>
      </c>
      <c r="B13" s="146" t="s">
        <v>561</v>
      </c>
      <c r="C13" s="146" t="s">
        <v>85</v>
      </c>
      <c r="D13" s="178" t="s">
        <v>9</v>
      </c>
      <c r="E13" s="178"/>
      <c r="F13" s="178" t="s">
        <v>10</v>
      </c>
      <c r="G13" s="178" t="s">
        <v>11</v>
      </c>
      <c r="H13"/>
      <c r="I13" s="4" t="s">
        <v>134</v>
      </c>
      <c r="J13" s="179"/>
      <c r="K13" s="14"/>
      <c r="L13" s="179"/>
      <c r="M13" s="4" t="s">
        <v>135</v>
      </c>
      <c r="N13" s="179"/>
      <c r="P13" s="5"/>
      <c r="Q13" s="179"/>
      <c r="R13" s="179"/>
    </row>
    <row r="14" spans="1:18" s="181" customFormat="1">
      <c r="A14" s="180"/>
      <c r="B14" s="180"/>
      <c r="C14" s="180"/>
      <c r="D14" s="179"/>
      <c r="E14" s="179"/>
      <c r="F14" s="179"/>
      <c r="G14" s="179"/>
      <c r="H14" s="179"/>
      <c r="I14" s="179"/>
      <c r="J14" s="179"/>
      <c r="K14" s="4"/>
      <c r="L14" s="179"/>
      <c r="M14" s="179"/>
      <c r="N14" s="179"/>
    </row>
    <row r="15" spans="1:18" s="15" customFormat="1">
      <c r="A15" s="12">
        <v>136</v>
      </c>
      <c r="B15" s="12">
        <v>1</v>
      </c>
      <c r="C15" s="12">
        <v>1</v>
      </c>
      <c r="D15" s="11" t="str">
        <f>$D$3</f>
        <v>4. ZR 1</v>
      </c>
      <c r="E15" s="288" t="s">
        <v>2</v>
      </c>
      <c r="F15" s="11" t="str">
        <f>$D$4</f>
        <v>5. ZR 2</v>
      </c>
      <c r="G15" s="129" t="str">
        <f>$D$5</f>
        <v>5. HR</v>
      </c>
      <c r="H15" s="14"/>
      <c r="I15" s="14" t="s">
        <v>2</v>
      </c>
      <c r="J15" s="14"/>
      <c r="K15" s="14"/>
      <c r="L15" s="14" t="str">
        <f>IF(H15="","",IF(H15=J15,"1",IF(H15&gt;J15,"2","0")))</f>
        <v/>
      </c>
      <c r="M15" s="3" t="s">
        <v>2</v>
      </c>
      <c r="N15" s="14" t="str">
        <f>IF(H15="","",IF(J15=H15,"1",IF(J15&gt;H15,"2","0")))</f>
        <v/>
      </c>
      <c r="P15" s="3"/>
    </row>
    <row r="16" spans="1:18" s="15" customFormat="1">
      <c r="A16" s="555">
        <v>137</v>
      </c>
      <c r="B16" s="555">
        <v>2</v>
      </c>
      <c r="C16" s="12">
        <v>1</v>
      </c>
      <c r="D16" s="129" t="str">
        <f>$G$5</f>
        <v>6. HR</v>
      </c>
      <c r="E16" s="288" t="s">
        <v>2</v>
      </c>
      <c r="F16" s="11" t="str">
        <f>$G$4</f>
        <v>4. ZR 2</v>
      </c>
      <c r="G16" s="11" t="str">
        <f>$G$3</f>
        <v>5. ZR 1</v>
      </c>
      <c r="H16" s="14"/>
      <c r="I16" s="14" t="s">
        <v>2</v>
      </c>
      <c r="J16" s="14"/>
      <c r="K16" s="14"/>
      <c r="L16" s="14" t="str">
        <f>IF(H16="","",IF(H16=J16,"1",IF(H16&gt;J16,"2","0")))</f>
        <v/>
      </c>
      <c r="M16" s="3" t="s">
        <v>2</v>
      </c>
      <c r="N16" s="14" t="str">
        <f>IF(H16="","",IF(J16=H16,"1",IF(J16&gt;H16,"2","0")))</f>
        <v/>
      </c>
      <c r="P16" s="3"/>
    </row>
    <row r="17" spans="1:18" s="15" customFormat="1">
      <c r="A17" s="555"/>
      <c r="B17" s="555"/>
      <c r="C17" s="556"/>
      <c r="D17" s="289"/>
      <c r="E17" s="289"/>
      <c r="F17" s="289"/>
      <c r="G17" s="289"/>
      <c r="H17" s="14"/>
      <c r="I17" s="14"/>
      <c r="J17" s="14"/>
      <c r="K17" s="14"/>
      <c r="L17" s="14"/>
      <c r="M17" s="3"/>
      <c r="N17" s="14"/>
      <c r="P17" s="3"/>
    </row>
    <row r="18" spans="1:18" s="15" customFormat="1">
      <c r="A18" s="555">
        <v>138</v>
      </c>
      <c r="B18" s="555">
        <v>3</v>
      </c>
      <c r="C18" s="12">
        <v>1</v>
      </c>
      <c r="D18" s="129" t="str">
        <f>$D$3</f>
        <v>4. ZR 1</v>
      </c>
      <c r="E18" s="288" t="s">
        <v>2</v>
      </c>
      <c r="F18" s="11" t="str">
        <f>$D$5</f>
        <v>5. HR</v>
      </c>
      <c r="G18" s="11" t="str">
        <f>$D$4</f>
        <v>5. ZR 2</v>
      </c>
      <c r="H18" s="14"/>
      <c r="I18" s="14" t="s">
        <v>2</v>
      </c>
      <c r="J18" s="14"/>
      <c r="K18" s="14"/>
      <c r="L18" s="14" t="str">
        <f>IF(H18="","",IF(H18=J18,"1",IF(H18&gt;J18,"2","0")))</f>
        <v/>
      </c>
      <c r="M18" s="3" t="s">
        <v>2</v>
      </c>
      <c r="N18" s="14" t="str">
        <f>IF(H18="","",IF(J18=H18,"1",IF(J18&gt;H18,"2","0")))</f>
        <v/>
      </c>
      <c r="P18" s="3"/>
    </row>
    <row r="19" spans="1:18" s="15" customFormat="1">
      <c r="A19" s="12">
        <v>139</v>
      </c>
      <c r="B19" s="12">
        <v>4</v>
      </c>
      <c r="C19" s="12">
        <v>1</v>
      </c>
      <c r="D19" s="11" t="str">
        <f>$G$3</f>
        <v>5. ZR 1</v>
      </c>
      <c r="E19" s="288" t="s">
        <v>2</v>
      </c>
      <c r="F19" s="129" t="str">
        <f>$G$5</f>
        <v>6. HR</v>
      </c>
      <c r="G19" s="11" t="str">
        <f>$G$4</f>
        <v>4. ZR 2</v>
      </c>
      <c r="H19" s="14"/>
      <c r="I19" s="14" t="s">
        <v>2</v>
      </c>
      <c r="J19" s="14"/>
      <c r="K19" s="14"/>
      <c r="L19" s="14" t="str">
        <f>IF(H19="","",IF(H19=J19,"1",IF(H19&gt;J19,"2","0")))</f>
        <v/>
      </c>
      <c r="M19" s="3" t="s">
        <v>2</v>
      </c>
      <c r="N19" s="14" t="str">
        <f>IF(H19="","",IF(J19=H19,"1",IF(J19&gt;H19,"2","0")))</f>
        <v/>
      </c>
      <c r="P19" s="3"/>
    </row>
    <row r="20" spans="1:18" s="15" customFormat="1">
      <c r="A20" s="555"/>
      <c r="B20" s="555"/>
      <c r="C20" s="12"/>
      <c r="D20" s="25"/>
      <c r="E20" s="25"/>
      <c r="F20" s="25"/>
      <c r="G20" s="288"/>
      <c r="H20" s="14"/>
      <c r="I20" s="14"/>
      <c r="J20" s="14"/>
      <c r="K20" s="14"/>
      <c r="L20" s="14"/>
      <c r="M20" s="3"/>
      <c r="N20" s="14"/>
      <c r="P20" s="3"/>
    </row>
    <row r="21" spans="1:18" s="15" customFormat="1">
      <c r="A21" s="555">
        <v>140</v>
      </c>
      <c r="B21" s="555">
        <v>5</v>
      </c>
      <c r="C21" s="12">
        <v>1</v>
      </c>
      <c r="D21" s="11" t="str">
        <f>$D$4</f>
        <v>5. ZR 2</v>
      </c>
      <c r="E21" s="288" t="s">
        <v>2</v>
      </c>
      <c r="F21" s="129" t="str">
        <f>$D$5</f>
        <v>5. HR</v>
      </c>
      <c r="G21" s="11" t="str">
        <f>$D$3</f>
        <v>4. ZR 1</v>
      </c>
      <c r="H21" s="14"/>
      <c r="I21" s="14" t="s">
        <v>2</v>
      </c>
      <c r="J21" s="14"/>
      <c r="K21" s="14"/>
      <c r="L21" s="14" t="str">
        <f>IF(H21="","",IF(H21=J21,"1",IF(H21&gt;J21,"2","0")))</f>
        <v/>
      </c>
      <c r="M21" s="3" t="s">
        <v>2</v>
      </c>
      <c r="N21" s="14" t="str">
        <f>IF(H21="","",IF(J21=H21,"1",IF(J21&gt;H21,"2","0")))</f>
        <v/>
      </c>
      <c r="P21" s="3"/>
    </row>
    <row r="22" spans="1:18" s="15" customFormat="1">
      <c r="A22" s="555">
        <v>141</v>
      </c>
      <c r="B22" s="555">
        <v>6</v>
      </c>
      <c r="C22" s="12">
        <v>1</v>
      </c>
      <c r="D22" s="11" t="str">
        <f>$G$4</f>
        <v>4. ZR 2</v>
      </c>
      <c r="E22" s="288" t="s">
        <v>2</v>
      </c>
      <c r="F22" s="11" t="str">
        <f>$G$3</f>
        <v>5. ZR 1</v>
      </c>
      <c r="G22" s="129" t="str">
        <f>$G$5</f>
        <v>6. HR</v>
      </c>
      <c r="H22" s="14"/>
      <c r="I22" s="14" t="s">
        <v>2</v>
      </c>
      <c r="J22" s="14"/>
      <c r="K22" s="14"/>
      <c r="L22" s="14" t="str">
        <f>IF(H22="","",IF(H22=J22,"1",IF(H22&gt;J22,"2","0")))</f>
        <v/>
      </c>
      <c r="M22" s="3" t="s">
        <v>2</v>
      </c>
      <c r="N22" s="14" t="str">
        <f>IF(H22="","",IF(J22=H22,"1",IF(J22&gt;H22,"2","0")))</f>
        <v/>
      </c>
      <c r="P22" s="3"/>
    </row>
    <row r="23" spans="1:18" s="15" customFormat="1">
      <c r="A23" s="555"/>
      <c r="B23" s="555"/>
      <c r="C23" s="12"/>
      <c r="D23" s="11"/>
      <c r="E23" s="16"/>
      <c r="F23" s="11"/>
      <c r="G23" s="129"/>
      <c r="H23" s="14"/>
      <c r="I23" s="14"/>
      <c r="J23" s="14"/>
      <c r="K23" s="14"/>
      <c r="L23" s="14"/>
      <c r="M23" s="3"/>
      <c r="N23" s="14"/>
      <c r="P23" s="331"/>
      <c r="Q23" s="330" t="s">
        <v>222</v>
      </c>
      <c r="R23" s="332"/>
    </row>
    <row r="24" spans="1:18" s="15" customFormat="1">
      <c r="A24" s="555"/>
      <c r="B24" s="555"/>
      <c r="C24" s="12"/>
      <c r="D24" s="102" t="s">
        <v>218</v>
      </c>
      <c r="E24" s="607"/>
      <c r="F24" s="607"/>
      <c r="G24" s="607"/>
      <c r="H24" s="14"/>
      <c r="I24" s="14"/>
      <c r="J24" s="14"/>
      <c r="K24" s="14"/>
      <c r="L24" s="14"/>
      <c r="M24" s="3"/>
      <c r="N24" s="14"/>
      <c r="P24" s="3"/>
    </row>
    <row r="25" spans="1:18" s="11" customFormat="1">
      <c r="A25" s="12">
        <v>142</v>
      </c>
      <c r="B25" s="12">
        <v>7</v>
      </c>
      <c r="C25" s="12">
        <v>1</v>
      </c>
      <c r="D25" s="16" t="s">
        <v>89</v>
      </c>
      <c r="E25" s="16" t="s">
        <v>2</v>
      </c>
      <c r="F25" s="16" t="s">
        <v>90</v>
      </c>
      <c r="G25" s="16" t="s">
        <v>185</v>
      </c>
      <c r="H25" s="4" t="s">
        <v>577</v>
      </c>
      <c r="I25" s="14" t="s">
        <v>2</v>
      </c>
      <c r="J25" s="4"/>
      <c r="K25" s="14"/>
      <c r="L25" s="14"/>
      <c r="M25" s="14" t="s">
        <v>2</v>
      </c>
      <c r="N25" s="14"/>
      <c r="P25" s="3"/>
      <c r="Q25" s="15" t="s">
        <v>2</v>
      </c>
    </row>
    <row r="26" spans="1:18" s="15" customFormat="1">
      <c r="A26" s="555"/>
      <c r="B26" s="555"/>
      <c r="C26" s="12"/>
      <c r="D26" s="102" t="s">
        <v>219</v>
      </c>
      <c r="E26" s="102"/>
      <c r="F26" s="102"/>
      <c r="G26" s="102"/>
      <c r="H26" s="14"/>
      <c r="I26" s="14"/>
      <c r="J26" s="3"/>
      <c r="K26" s="3"/>
      <c r="L26" s="14"/>
      <c r="M26" s="3"/>
      <c r="N26" s="14"/>
      <c r="P26" s="3"/>
    </row>
    <row r="27" spans="1:18" s="15" customFormat="1">
      <c r="A27" s="12">
        <v>143</v>
      </c>
      <c r="B27" s="12">
        <v>8</v>
      </c>
      <c r="C27" s="12">
        <v>1</v>
      </c>
      <c r="D27" s="16" t="s">
        <v>91</v>
      </c>
      <c r="E27" s="16" t="s">
        <v>2</v>
      </c>
      <c r="F27" s="16" t="s">
        <v>92</v>
      </c>
      <c r="G27" s="16" t="s">
        <v>174</v>
      </c>
      <c r="H27" s="14"/>
      <c r="I27" s="14" t="s">
        <v>2</v>
      </c>
      <c r="J27" s="14"/>
      <c r="K27" s="14"/>
      <c r="L27" s="14"/>
      <c r="M27" s="14" t="s">
        <v>2</v>
      </c>
      <c r="N27" s="14"/>
      <c r="P27" s="3"/>
      <c r="Q27" s="15" t="s">
        <v>2</v>
      </c>
    </row>
    <row r="28" spans="1:18" s="15" customFormat="1">
      <c r="A28" s="555"/>
      <c r="B28" s="555"/>
      <c r="C28" s="12"/>
      <c r="D28" s="173" t="s">
        <v>220</v>
      </c>
      <c r="E28" s="173"/>
      <c r="F28" s="173"/>
      <c r="G28" s="173"/>
      <c r="H28" s="14"/>
      <c r="I28" s="14"/>
      <c r="J28" s="14"/>
      <c r="K28" s="14"/>
      <c r="L28" s="14"/>
      <c r="M28" s="3"/>
      <c r="N28" s="14"/>
      <c r="P28" s="3"/>
    </row>
    <row r="29" spans="1:18" s="15" customFormat="1">
      <c r="A29" s="12">
        <v>144</v>
      </c>
      <c r="B29" s="12">
        <v>9</v>
      </c>
      <c r="C29" s="2">
        <v>1</v>
      </c>
      <c r="D29" s="16" t="s">
        <v>93</v>
      </c>
      <c r="E29" s="16" t="s">
        <v>2</v>
      </c>
      <c r="F29" s="16" t="s">
        <v>94</v>
      </c>
      <c r="G29" s="16" t="s">
        <v>216</v>
      </c>
      <c r="H29" s="14"/>
      <c r="I29" s="14" t="s">
        <v>2</v>
      </c>
      <c r="J29" s="14"/>
      <c r="K29" s="14"/>
      <c r="L29" s="14"/>
      <c r="M29" s="14" t="s">
        <v>2</v>
      </c>
      <c r="N29" s="14"/>
      <c r="P29" s="3"/>
      <c r="Q29" s="15" t="s">
        <v>2</v>
      </c>
    </row>
    <row r="30" spans="1:18" s="15" customFormat="1">
      <c r="A30" s="555"/>
      <c r="B30" s="555"/>
      <c r="C30" s="555"/>
      <c r="D30" s="173" t="s">
        <v>221</v>
      </c>
      <c r="E30" s="173"/>
      <c r="F30" s="173"/>
      <c r="G30" s="173"/>
      <c r="H30" s="14"/>
      <c r="I30" s="14"/>
      <c r="J30" s="14"/>
      <c r="K30" s="14"/>
      <c r="L30" s="14"/>
      <c r="M30" s="3"/>
      <c r="N30" s="14"/>
      <c r="P30" s="3"/>
    </row>
    <row r="31" spans="1:18" s="14" customFormat="1">
      <c r="A31" s="12">
        <v>145</v>
      </c>
      <c r="B31" s="12">
        <v>10</v>
      </c>
      <c r="C31" s="2">
        <v>1</v>
      </c>
      <c r="D31" s="16" t="s">
        <v>98</v>
      </c>
      <c r="E31" s="16" t="s">
        <v>2</v>
      </c>
      <c r="F31" s="16" t="s">
        <v>99</v>
      </c>
      <c r="G31" s="16" t="s">
        <v>175</v>
      </c>
      <c r="I31" s="14" t="s">
        <v>2</v>
      </c>
      <c r="M31" s="14" t="s">
        <v>2</v>
      </c>
      <c r="P31" s="3"/>
      <c r="Q31" s="14" t="s">
        <v>2</v>
      </c>
    </row>
    <row r="32" spans="1:18" s="14" customFormat="1">
      <c r="A32" s="555"/>
      <c r="B32" s="555"/>
      <c r="C32" s="555"/>
      <c r="D32" s="173" t="s">
        <v>95</v>
      </c>
      <c r="E32" s="173"/>
      <c r="F32" s="173"/>
      <c r="G32" s="173"/>
      <c r="M32" s="3"/>
      <c r="P32" s="3"/>
    </row>
    <row r="33" spans="1:17">
      <c r="A33" s="555">
        <v>146</v>
      </c>
      <c r="B33" s="555">
        <v>11</v>
      </c>
      <c r="C33" s="12">
        <v>1</v>
      </c>
      <c r="D33" s="16" t="s">
        <v>96</v>
      </c>
      <c r="E33" s="16" t="s">
        <v>2</v>
      </c>
      <c r="F33" s="16" t="s">
        <v>97</v>
      </c>
      <c r="G33" s="16" t="s">
        <v>217</v>
      </c>
      <c r="I33" s="14" t="s">
        <v>2</v>
      </c>
      <c r="K33" s="14"/>
      <c r="L33" s="14"/>
      <c r="M33" s="14" t="s">
        <v>2</v>
      </c>
      <c r="N33" s="14"/>
      <c r="P33" s="3"/>
      <c r="Q33" s="15" t="s">
        <v>2</v>
      </c>
    </row>
    <row r="34" spans="1:17">
      <c r="A34" s="180"/>
      <c r="B34" s="180"/>
      <c r="C34" s="180"/>
      <c r="D34" s="8"/>
      <c r="E34" s="8"/>
      <c r="F34" s="8"/>
      <c r="G34" s="8"/>
      <c r="I34" s="14"/>
      <c r="K34" s="14"/>
      <c r="L34" s="14"/>
      <c r="N34" s="14"/>
    </row>
    <row r="35" spans="1:17">
      <c r="A35" s="180"/>
      <c r="B35" s="180"/>
      <c r="C35" s="180"/>
      <c r="D35" s="8"/>
      <c r="E35" s="8"/>
      <c r="F35" s="8"/>
      <c r="G35" s="8"/>
      <c r="I35" s="14"/>
      <c r="L35" s="14"/>
      <c r="N35" s="14"/>
    </row>
    <row r="36" spans="1:17">
      <c r="A36" s="196" t="s">
        <v>130</v>
      </c>
      <c r="B36" s="196"/>
      <c r="C36" s="196"/>
      <c r="D36" s="8"/>
      <c r="E36" s="8"/>
      <c r="F36" s="8"/>
      <c r="G36" s="8"/>
      <c r="I36" s="14"/>
      <c r="L36" s="14"/>
      <c r="N36" s="14"/>
    </row>
    <row r="37" spans="1:17">
      <c r="A37" s="180"/>
      <c r="B37" s="180"/>
      <c r="C37" s="180"/>
      <c r="D37" s="8"/>
      <c r="E37" s="8"/>
      <c r="F37" s="8"/>
      <c r="G37" s="8"/>
      <c r="I37" s="14"/>
      <c r="K37" s="179"/>
      <c r="L37" s="14"/>
      <c r="N37" s="14"/>
    </row>
    <row r="38" spans="1:17">
      <c r="A38" s="170" t="s">
        <v>119</v>
      </c>
      <c r="B38" s="170"/>
      <c r="C38" s="170"/>
      <c r="D38" s="8"/>
      <c r="E38" s="8"/>
      <c r="F38" s="11"/>
      <c r="G38" s="8"/>
      <c r="K38" s="179"/>
      <c r="L38" s="14"/>
      <c r="N38" s="14"/>
    </row>
    <row r="39" spans="1:17">
      <c r="A39" s="170" t="s">
        <v>33</v>
      </c>
      <c r="B39" s="170"/>
      <c r="C39" s="170"/>
      <c r="D39" s="8"/>
      <c r="E39" s="8"/>
      <c r="F39" s="11"/>
      <c r="G39" s="8"/>
      <c r="I39" s="14"/>
      <c r="K39" s="179"/>
      <c r="L39" s="14"/>
      <c r="N39" s="14"/>
    </row>
    <row r="40" spans="1:17">
      <c r="A40" s="162" t="s">
        <v>38</v>
      </c>
      <c r="B40" s="162"/>
      <c r="C40" s="162"/>
      <c r="D40" s="8"/>
      <c r="E40" s="8"/>
      <c r="F40" s="11"/>
      <c r="G40" s="8"/>
      <c r="K40" s="179"/>
      <c r="L40" s="179"/>
      <c r="M40" s="179"/>
      <c r="N40" s="179"/>
    </row>
    <row r="41" spans="1:17">
      <c r="A41" s="162" t="s">
        <v>43</v>
      </c>
      <c r="B41" s="162"/>
      <c r="C41" s="162"/>
      <c r="D41" s="8"/>
      <c r="E41" s="8"/>
      <c r="F41" s="129"/>
      <c r="G41" s="8"/>
      <c r="K41" s="179"/>
      <c r="L41" s="179"/>
      <c r="M41" s="179"/>
      <c r="N41" s="179"/>
    </row>
    <row r="42" spans="1:17">
      <c r="A42" s="162" t="s">
        <v>48</v>
      </c>
      <c r="B42" s="162"/>
      <c r="C42" s="162"/>
      <c r="D42" s="8"/>
      <c r="E42" s="8"/>
      <c r="F42" s="11"/>
      <c r="G42" s="8"/>
      <c r="K42" s="179"/>
      <c r="L42" s="179"/>
    </row>
    <row r="43" spans="1:17" s="178" customFormat="1">
      <c r="A43" s="197" t="s">
        <v>87</v>
      </c>
      <c r="B43" s="197"/>
      <c r="C43" s="197"/>
      <c r="D43" s="198"/>
      <c r="F43" s="129"/>
      <c r="H43" s="179"/>
      <c r="I43" s="179"/>
      <c r="J43" s="179"/>
      <c r="K43" s="179"/>
      <c r="L43" s="179"/>
      <c r="M43" s="179"/>
      <c r="N43" s="179"/>
    </row>
    <row r="44" spans="1:17" s="178" customFormat="1">
      <c r="A44" s="177"/>
      <c r="B44" s="177"/>
      <c r="C44" s="177"/>
      <c r="H44" s="179"/>
      <c r="I44" s="179"/>
      <c r="J44" s="179"/>
      <c r="K44" s="14"/>
      <c r="L44" s="179"/>
      <c r="M44" s="179"/>
      <c r="N44" s="179"/>
    </row>
    <row r="45" spans="1:17">
      <c r="A45" s="180"/>
      <c r="B45" s="180"/>
      <c r="C45" s="180"/>
      <c r="F45" s="3"/>
      <c r="G45" s="3"/>
    </row>
    <row r="46" spans="1:17">
      <c r="A46" s="180"/>
      <c r="B46" s="180"/>
      <c r="C46" s="180"/>
      <c r="F46" s="3"/>
      <c r="G46" s="3"/>
    </row>
    <row r="47" spans="1:17">
      <c r="A47" s="180"/>
      <c r="B47" s="180"/>
      <c r="C47" s="180"/>
      <c r="F47" s="3"/>
      <c r="G47" s="3"/>
    </row>
    <row r="48" spans="1:17">
      <c r="A48" s="180"/>
      <c r="B48" s="180"/>
      <c r="C48" s="180"/>
      <c r="F48" s="3"/>
      <c r="G48" s="3"/>
    </row>
    <row r="49" spans="1:14">
      <c r="A49" s="180"/>
      <c r="B49" s="180"/>
      <c r="C49" s="180"/>
      <c r="F49" s="3"/>
      <c r="G49" s="3"/>
    </row>
    <row r="50" spans="1:14">
      <c r="A50" s="180"/>
      <c r="B50" s="180"/>
      <c r="C50" s="180"/>
      <c r="F50" s="3"/>
      <c r="G50" s="3"/>
    </row>
    <row r="53" spans="1:14">
      <c r="L53" s="14"/>
      <c r="N53" s="14"/>
    </row>
    <row r="54" spans="1:14">
      <c r="L54" s="14"/>
      <c r="N54" s="14"/>
    </row>
    <row r="56" spans="1:14">
      <c r="L56" s="14"/>
      <c r="N56" s="14"/>
    </row>
    <row r="57" spans="1:14">
      <c r="L57" s="14"/>
      <c r="N57" s="14"/>
    </row>
    <row r="59" spans="1:14">
      <c r="L59" s="14"/>
      <c r="N59" s="14"/>
    </row>
    <row r="60" spans="1:14">
      <c r="L60" s="14"/>
      <c r="N60" s="14"/>
    </row>
    <row r="61" spans="1:14">
      <c r="K61" s="179"/>
    </row>
    <row r="62" spans="1:14">
      <c r="K62" s="179"/>
      <c r="L62" s="14"/>
      <c r="N62" s="14"/>
    </row>
    <row r="63" spans="1:14">
      <c r="K63" s="179"/>
      <c r="L63" s="14"/>
      <c r="N63" s="14"/>
    </row>
    <row r="64" spans="1:14">
      <c r="K64" s="179"/>
    </row>
    <row r="65" spans="11:14">
      <c r="L65" s="14"/>
      <c r="N65" s="14"/>
    </row>
    <row r="66" spans="11:14">
      <c r="K66" s="179"/>
      <c r="L66" s="14"/>
      <c r="N66" s="14"/>
    </row>
    <row r="68" spans="11:14">
      <c r="L68" s="14"/>
      <c r="N68" s="14"/>
    </row>
    <row r="69" spans="11:14">
      <c r="L69" s="14"/>
      <c r="N69" s="14"/>
    </row>
    <row r="70" spans="11:14">
      <c r="L70" s="14"/>
      <c r="N70" s="14"/>
    </row>
    <row r="71" spans="11:14">
      <c r="L71" s="14"/>
      <c r="N71" s="14"/>
    </row>
    <row r="72" spans="11:14">
      <c r="L72" s="14"/>
      <c r="N72" s="14"/>
    </row>
    <row r="73" spans="11:14">
      <c r="L73" s="179"/>
      <c r="M73" s="179"/>
      <c r="N73" s="179"/>
    </row>
    <row r="76" spans="11:14">
      <c r="K76" s="179"/>
    </row>
    <row r="77" spans="11:14">
      <c r="K77" s="179"/>
    </row>
    <row r="78" spans="11:14">
      <c r="K78" s="179"/>
    </row>
    <row r="79" spans="11:14">
      <c r="K79" s="179"/>
    </row>
    <row r="82" spans="11:11">
      <c r="K82" s="179"/>
    </row>
    <row r="83" spans="11:11">
      <c r="K83" s="179"/>
    </row>
  </sheetData>
  <sheetProtection selectLockedCells="1"/>
  <customSheetViews>
    <customSheetView guid="{25948C26-48C0-4C68-A3D0-23B3A9528908}" showPageBreaks="1" view="pageLayout">
      <selection activeCell="P23" sqref="P23"/>
      <pageMargins left="0.44062499999999999" right="0.30937500000000001" top="0.78740157480314965" bottom="0.78740157480314965" header="0.31496062992125984" footer="0.31496062992125984"/>
      <pageSetup paperSize="9" scale="90" orientation="landscape" horizontalDpi="300" verticalDpi="300" r:id="rId1"/>
      <headerFooter>
        <oddHeader>&amp;C&amp;"Arial,Fett"&amp;18Spielplan Hallensaison 2017/2018 der U14 männlich</oddHeader>
      </headerFooter>
    </customSheetView>
  </customSheetViews>
  <pageMargins left="0.44062499999999999" right="0.30937500000000001" top="0.78740157480314965" bottom="0.78740157480314965" header="0.31496062992125984" footer="0.31496062992125984"/>
  <pageSetup paperSize="9" scale="90" orientation="landscape" horizontalDpi="300" verticalDpi="300" r:id="rId2"/>
  <headerFooter>
    <oddHeader>&amp;C&amp;"Arial,Fett"&amp;18Spielplan Hallensaison 2017/2018 der U14 männlich</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T82"/>
  <sheetViews>
    <sheetView view="pageLayout" topLeftCell="A19" zoomScaleNormal="100" workbookViewId="0">
      <selection activeCell="Q19" sqref="Q19"/>
    </sheetView>
  </sheetViews>
  <sheetFormatPr baseColWidth="10" defaultColWidth="7.28515625" defaultRowHeight="12.75"/>
  <cols>
    <col min="1" max="3" width="5" style="578" customWidth="1"/>
    <col min="4" max="4" width="16.7109375" style="578" customWidth="1"/>
    <col min="5" max="5" width="2" style="595" customWidth="1"/>
    <col min="6" max="15" width="2" style="578" customWidth="1"/>
    <col min="16" max="16" width="18.85546875" style="578" customWidth="1"/>
    <col min="17" max="17" width="4.28515625" style="551" customWidth="1"/>
    <col min="18" max="18" width="1.42578125" style="551" customWidth="1"/>
    <col min="19" max="19" width="4.28515625" style="551" customWidth="1"/>
    <col min="20" max="20" width="1.7109375" style="551" customWidth="1"/>
    <col min="21" max="21" width="4.28515625" style="551" customWidth="1"/>
    <col min="22" max="22" width="0.85546875" style="551" customWidth="1"/>
    <col min="23" max="23" width="4.140625" style="551" customWidth="1"/>
    <col min="24" max="24" width="1.7109375" style="578" customWidth="1"/>
    <col min="25" max="25" width="4.140625" style="551" customWidth="1"/>
    <col min="26" max="26" width="0.85546875" style="551" customWidth="1"/>
    <col min="27" max="27" width="4.140625" style="551" customWidth="1"/>
    <col min="28" max="28" width="4.140625" style="551" hidden="1" customWidth="1"/>
    <col min="29" max="29" width="10.140625" style="551" hidden="1" customWidth="1"/>
    <col min="30" max="30" width="5.5703125" style="551" hidden="1" customWidth="1"/>
    <col min="31" max="32" width="4.140625" style="551" hidden="1" customWidth="1"/>
    <col min="33" max="33" width="3.28515625" style="578" hidden="1" customWidth="1"/>
    <col min="34" max="34" width="20.42578125" style="578" hidden="1" customWidth="1"/>
    <col min="35" max="38" width="3.28515625" style="578" hidden="1" customWidth="1"/>
    <col min="39" max="42" width="7.28515625" style="578" hidden="1" customWidth="1"/>
    <col min="43" max="44" width="8" style="578" hidden="1" customWidth="1"/>
    <col min="45" max="45" width="7.85546875" style="578" hidden="1" customWidth="1"/>
    <col min="46" max="46" width="8.42578125" style="578" hidden="1" customWidth="1"/>
    <col min="47" max="47" width="14.140625" style="578" customWidth="1"/>
    <col min="48" max="263" width="7.28515625" style="578"/>
    <col min="264" max="264" width="15" style="578" customWidth="1"/>
    <col min="265" max="265" width="16.7109375" style="578" customWidth="1"/>
    <col min="266" max="276" width="2.28515625" style="578" customWidth="1"/>
    <col min="277" max="277" width="18.85546875" style="578" customWidth="1"/>
    <col min="278" max="278" width="4" style="578" customWidth="1"/>
    <col min="279" max="279" width="1.42578125" style="578" customWidth="1"/>
    <col min="280" max="280" width="4" style="578" customWidth="1"/>
    <col min="281" max="281" width="1.7109375" style="578" customWidth="1"/>
    <col min="282" max="282" width="4.140625" style="578" customWidth="1"/>
    <col min="283" max="283" width="0.85546875" style="578" customWidth="1"/>
    <col min="284" max="284" width="4.140625" style="578" customWidth="1"/>
    <col min="285" max="519" width="7.28515625" style="578"/>
    <col min="520" max="520" width="15" style="578" customWidth="1"/>
    <col min="521" max="521" width="16.7109375" style="578" customWidth="1"/>
    <col min="522" max="532" width="2.28515625" style="578" customWidth="1"/>
    <col min="533" max="533" width="18.85546875" style="578" customWidth="1"/>
    <col min="534" max="534" width="4" style="578" customWidth="1"/>
    <col min="535" max="535" width="1.42578125" style="578" customWidth="1"/>
    <col min="536" max="536" width="4" style="578" customWidth="1"/>
    <col min="537" max="537" width="1.7109375" style="578" customWidth="1"/>
    <col min="538" max="538" width="4.140625" style="578" customWidth="1"/>
    <col min="539" max="539" width="0.85546875" style="578" customWidth="1"/>
    <col min="540" max="540" width="4.140625" style="578" customWidth="1"/>
    <col min="541" max="775" width="7.28515625" style="578"/>
    <col min="776" max="776" width="15" style="578" customWidth="1"/>
    <col min="777" max="777" width="16.7109375" style="578" customWidth="1"/>
    <col min="778" max="788" width="2.28515625" style="578" customWidth="1"/>
    <col min="789" max="789" width="18.85546875" style="578" customWidth="1"/>
    <col min="790" max="790" width="4" style="578" customWidth="1"/>
    <col min="791" max="791" width="1.42578125" style="578" customWidth="1"/>
    <col min="792" max="792" width="4" style="578" customWidth="1"/>
    <col min="793" max="793" width="1.7109375" style="578" customWidth="1"/>
    <col min="794" max="794" width="4.140625" style="578" customWidth="1"/>
    <col min="795" max="795" width="0.85546875" style="578" customWidth="1"/>
    <col min="796" max="796" width="4.140625" style="578" customWidth="1"/>
    <col min="797" max="1031" width="7.28515625" style="578"/>
    <col min="1032" max="1032" width="15" style="578" customWidth="1"/>
    <col min="1033" max="1033" width="16.7109375" style="578" customWidth="1"/>
    <col min="1034" max="1044" width="2.28515625" style="578" customWidth="1"/>
    <col min="1045" max="1045" width="18.85546875" style="578" customWidth="1"/>
    <col min="1046" max="1046" width="4" style="578" customWidth="1"/>
    <col min="1047" max="1047" width="1.42578125" style="578" customWidth="1"/>
    <col min="1048" max="1048" width="4" style="578" customWidth="1"/>
    <col min="1049" max="1049" width="1.7109375" style="578" customWidth="1"/>
    <col min="1050" max="1050" width="4.140625" style="578" customWidth="1"/>
    <col min="1051" max="1051" width="0.85546875" style="578" customWidth="1"/>
    <col min="1052" max="1052" width="4.140625" style="578" customWidth="1"/>
    <col min="1053" max="1287" width="7.28515625" style="578"/>
    <col min="1288" max="1288" width="15" style="578" customWidth="1"/>
    <col min="1289" max="1289" width="16.7109375" style="578" customWidth="1"/>
    <col min="1290" max="1300" width="2.28515625" style="578" customWidth="1"/>
    <col min="1301" max="1301" width="18.85546875" style="578" customWidth="1"/>
    <col min="1302" max="1302" width="4" style="578" customWidth="1"/>
    <col min="1303" max="1303" width="1.42578125" style="578" customWidth="1"/>
    <col min="1304" max="1304" width="4" style="578" customWidth="1"/>
    <col min="1305" max="1305" width="1.7109375" style="578" customWidth="1"/>
    <col min="1306" max="1306" width="4.140625" style="578" customWidth="1"/>
    <col min="1307" max="1307" width="0.85546875" style="578" customWidth="1"/>
    <col min="1308" max="1308" width="4.140625" style="578" customWidth="1"/>
    <col min="1309" max="1543" width="7.28515625" style="578"/>
    <col min="1544" max="1544" width="15" style="578" customWidth="1"/>
    <col min="1545" max="1545" width="16.7109375" style="578" customWidth="1"/>
    <col min="1546" max="1556" width="2.28515625" style="578" customWidth="1"/>
    <col min="1557" max="1557" width="18.85546875" style="578" customWidth="1"/>
    <col min="1558" max="1558" width="4" style="578" customWidth="1"/>
    <col min="1559" max="1559" width="1.42578125" style="578" customWidth="1"/>
    <col min="1560" max="1560" width="4" style="578" customWidth="1"/>
    <col min="1561" max="1561" width="1.7109375" style="578" customWidth="1"/>
    <col min="1562" max="1562" width="4.140625" style="578" customWidth="1"/>
    <col min="1563" max="1563" width="0.85546875" style="578" customWidth="1"/>
    <col min="1564" max="1564" width="4.140625" style="578" customWidth="1"/>
    <col min="1565" max="1799" width="7.28515625" style="578"/>
    <col min="1800" max="1800" width="15" style="578" customWidth="1"/>
    <col min="1801" max="1801" width="16.7109375" style="578" customWidth="1"/>
    <col min="1802" max="1812" width="2.28515625" style="578" customWidth="1"/>
    <col min="1813" max="1813" width="18.85546875" style="578" customWidth="1"/>
    <col min="1814" max="1814" width="4" style="578" customWidth="1"/>
    <col min="1815" max="1815" width="1.42578125" style="578" customWidth="1"/>
    <col min="1816" max="1816" width="4" style="578" customWidth="1"/>
    <col min="1817" max="1817" width="1.7109375" style="578" customWidth="1"/>
    <col min="1818" max="1818" width="4.140625" style="578" customWidth="1"/>
    <col min="1819" max="1819" width="0.85546875" style="578" customWidth="1"/>
    <col min="1820" max="1820" width="4.140625" style="578" customWidth="1"/>
    <col min="1821" max="2055" width="7.28515625" style="578"/>
    <col min="2056" max="2056" width="15" style="578" customWidth="1"/>
    <col min="2057" max="2057" width="16.7109375" style="578" customWidth="1"/>
    <col min="2058" max="2068" width="2.28515625" style="578" customWidth="1"/>
    <col min="2069" max="2069" width="18.85546875" style="578" customWidth="1"/>
    <col min="2070" max="2070" width="4" style="578" customWidth="1"/>
    <col min="2071" max="2071" width="1.42578125" style="578" customWidth="1"/>
    <col min="2072" max="2072" width="4" style="578" customWidth="1"/>
    <col min="2073" max="2073" width="1.7109375" style="578" customWidth="1"/>
    <col min="2074" max="2074" width="4.140625" style="578" customWidth="1"/>
    <col min="2075" max="2075" width="0.85546875" style="578" customWidth="1"/>
    <col min="2076" max="2076" width="4.140625" style="578" customWidth="1"/>
    <col min="2077" max="2311" width="7.28515625" style="578"/>
    <col min="2312" max="2312" width="15" style="578" customWidth="1"/>
    <col min="2313" max="2313" width="16.7109375" style="578" customWidth="1"/>
    <col min="2314" max="2324" width="2.28515625" style="578" customWidth="1"/>
    <col min="2325" max="2325" width="18.85546875" style="578" customWidth="1"/>
    <col min="2326" max="2326" width="4" style="578" customWidth="1"/>
    <col min="2327" max="2327" width="1.42578125" style="578" customWidth="1"/>
    <col min="2328" max="2328" width="4" style="578" customWidth="1"/>
    <col min="2329" max="2329" width="1.7109375" style="578" customWidth="1"/>
    <col min="2330" max="2330" width="4.140625" style="578" customWidth="1"/>
    <col min="2331" max="2331" width="0.85546875" style="578" customWidth="1"/>
    <col min="2332" max="2332" width="4.140625" style="578" customWidth="1"/>
    <col min="2333" max="2567" width="7.28515625" style="578"/>
    <col min="2568" max="2568" width="15" style="578" customWidth="1"/>
    <col min="2569" max="2569" width="16.7109375" style="578" customWidth="1"/>
    <col min="2570" max="2580" width="2.28515625" style="578" customWidth="1"/>
    <col min="2581" max="2581" width="18.85546875" style="578" customWidth="1"/>
    <col min="2582" max="2582" width="4" style="578" customWidth="1"/>
    <col min="2583" max="2583" width="1.42578125" style="578" customWidth="1"/>
    <col min="2584" max="2584" width="4" style="578" customWidth="1"/>
    <col min="2585" max="2585" width="1.7109375" style="578" customWidth="1"/>
    <col min="2586" max="2586" width="4.140625" style="578" customWidth="1"/>
    <col min="2587" max="2587" width="0.85546875" style="578" customWidth="1"/>
    <col min="2588" max="2588" width="4.140625" style="578" customWidth="1"/>
    <col min="2589" max="2823" width="7.28515625" style="578"/>
    <col min="2824" max="2824" width="15" style="578" customWidth="1"/>
    <col min="2825" max="2825" width="16.7109375" style="578" customWidth="1"/>
    <col min="2826" max="2836" width="2.28515625" style="578" customWidth="1"/>
    <col min="2837" max="2837" width="18.85546875" style="578" customWidth="1"/>
    <col min="2838" max="2838" width="4" style="578" customWidth="1"/>
    <col min="2839" max="2839" width="1.42578125" style="578" customWidth="1"/>
    <col min="2840" max="2840" width="4" style="578" customWidth="1"/>
    <col min="2841" max="2841" width="1.7109375" style="578" customWidth="1"/>
    <col min="2842" max="2842" width="4.140625" style="578" customWidth="1"/>
    <col min="2843" max="2843" width="0.85546875" style="578" customWidth="1"/>
    <col min="2844" max="2844" width="4.140625" style="578" customWidth="1"/>
    <col min="2845" max="3079" width="7.28515625" style="578"/>
    <col min="3080" max="3080" width="15" style="578" customWidth="1"/>
    <col min="3081" max="3081" width="16.7109375" style="578" customWidth="1"/>
    <col min="3082" max="3092" width="2.28515625" style="578" customWidth="1"/>
    <col min="3093" max="3093" width="18.85546875" style="578" customWidth="1"/>
    <col min="3094" max="3094" width="4" style="578" customWidth="1"/>
    <col min="3095" max="3095" width="1.42578125" style="578" customWidth="1"/>
    <col min="3096" max="3096" width="4" style="578" customWidth="1"/>
    <col min="3097" max="3097" width="1.7109375" style="578" customWidth="1"/>
    <col min="3098" max="3098" width="4.140625" style="578" customWidth="1"/>
    <col min="3099" max="3099" width="0.85546875" style="578" customWidth="1"/>
    <col min="3100" max="3100" width="4.140625" style="578" customWidth="1"/>
    <col min="3101" max="3335" width="7.28515625" style="578"/>
    <col min="3336" max="3336" width="15" style="578" customWidth="1"/>
    <col min="3337" max="3337" width="16.7109375" style="578" customWidth="1"/>
    <col min="3338" max="3348" width="2.28515625" style="578" customWidth="1"/>
    <col min="3349" max="3349" width="18.85546875" style="578" customWidth="1"/>
    <col min="3350" max="3350" width="4" style="578" customWidth="1"/>
    <col min="3351" max="3351" width="1.42578125" style="578" customWidth="1"/>
    <col min="3352" max="3352" width="4" style="578" customWidth="1"/>
    <col min="3353" max="3353" width="1.7109375" style="578" customWidth="1"/>
    <col min="3354" max="3354" width="4.140625" style="578" customWidth="1"/>
    <col min="3355" max="3355" width="0.85546875" style="578" customWidth="1"/>
    <col min="3356" max="3356" width="4.140625" style="578" customWidth="1"/>
    <col min="3357" max="3591" width="7.28515625" style="578"/>
    <col min="3592" max="3592" width="15" style="578" customWidth="1"/>
    <col min="3593" max="3593" width="16.7109375" style="578" customWidth="1"/>
    <col min="3594" max="3604" width="2.28515625" style="578" customWidth="1"/>
    <col min="3605" max="3605" width="18.85546875" style="578" customWidth="1"/>
    <col min="3606" max="3606" width="4" style="578" customWidth="1"/>
    <col min="3607" max="3607" width="1.42578125" style="578" customWidth="1"/>
    <col min="3608" max="3608" width="4" style="578" customWidth="1"/>
    <col min="3609" max="3609" width="1.7109375" style="578" customWidth="1"/>
    <col min="3610" max="3610" width="4.140625" style="578" customWidth="1"/>
    <col min="3611" max="3611" width="0.85546875" style="578" customWidth="1"/>
    <col min="3612" max="3612" width="4.140625" style="578" customWidth="1"/>
    <col min="3613" max="3847" width="7.28515625" style="578"/>
    <col min="3848" max="3848" width="15" style="578" customWidth="1"/>
    <col min="3849" max="3849" width="16.7109375" style="578" customWidth="1"/>
    <col min="3850" max="3860" width="2.28515625" style="578" customWidth="1"/>
    <col min="3861" max="3861" width="18.85546875" style="578" customWidth="1"/>
    <col min="3862" max="3862" width="4" style="578" customWidth="1"/>
    <col min="3863" max="3863" width="1.42578125" style="578" customWidth="1"/>
    <col min="3864" max="3864" width="4" style="578" customWidth="1"/>
    <col min="3865" max="3865" width="1.7109375" style="578" customWidth="1"/>
    <col min="3866" max="3866" width="4.140625" style="578" customWidth="1"/>
    <col min="3867" max="3867" width="0.85546875" style="578" customWidth="1"/>
    <col min="3868" max="3868" width="4.140625" style="578" customWidth="1"/>
    <col min="3869" max="4103" width="7.28515625" style="578"/>
    <col min="4104" max="4104" width="15" style="578" customWidth="1"/>
    <col min="4105" max="4105" width="16.7109375" style="578" customWidth="1"/>
    <col min="4106" max="4116" width="2.28515625" style="578" customWidth="1"/>
    <col min="4117" max="4117" width="18.85546875" style="578" customWidth="1"/>
    <col min="4118" max="4118" width="4" style="578" customWidth="1"/>
    <col min="4119" max="4119" width="1.42578125" style="578" customWidth="1"/>
    <col min="4120" max="4120" width="4" style="578" customWidth="1"/>
    <col min="4121" max="4121" width="1.7109375" style="578" customWidth="1"/>
    <col min="4122" max="4122" width="4.140625" style="578" customWidth="1"/>
    <col min="4123" max="4123" width="0.85546875" style="578" customWidth="1"/>
    <col min="4124" max="4124" width="4.140625" style="578" customWidth="1"/>
    <col min="4125" max="4359" width="7.28515625" style="578"/>
    <col min="4360" max="4360" width="15" style="578" customWidth="1"/>
    <col min="4361" max="4361" width="16.7109375" style="578" customWidth="1"/>
    <col min="4362" max="4372" width="2.28515625" style="578" customWidth="1"/>
    <col min="4373" max="4373" width="18.85546875" style="578" customWidth="1"/>
    <col min="4374" max="4374" width="4" style="578" customWidth="1"/>
    <col min="4375" max="4375" width="1.42578125" style="578" customWidth="1"/>
    <col min="4376" max="4376" width="4" style="578" customWidth="1"/>
    <col min="4377" max="4377" width="1.7109375" style="578" customWidth="1"/>
    <col min="4378" max="4378" width="4.140625" style="578" customWidth="1"/>
    <col min="4379" max="4379" width="0.85546875" style="578" customWidth="1"/>
    <col min="4380" max="4380" width="4.140625" style="578" customWidth="1"/>
    <col min="4381" max="4615" width="7.28515625" style="578"/>
    <col min="4616" max="4616" width="15" style="578" customWidth="1"/>
    <col min="4617" max="4617" width="16.7109375" style="578" customWidth="1"/>
    <col min="4618" max="4628" width="2.28515625" style="578" customWidth="1"/>
    <col min="4629" max="4629" width="18.85546875" style="578" customWidth="1"/>
    <col min="4630" max="4630" width="4" style="578" customWidth="1"/>
    <col min="4631" max="4631" width="1.42578125" style="578" customWidth="1"/>
    <col min="4632" max="4632" width="4" style="578" customWidth="1"/>
    <col min="4633" max="4633" width="1.7109375" style="578" customWidth="1"/>
    <col min="4634" max="4634" width="4.140625" style="578" customWidth="1"/>
    <col min="4635" max="4635" width="0.85546875" style="578" customWidth="1"/>
    <col min="4636" max="4636" width="4.140625" style="578" customWidth="1"/>
    <col min="4637" max="4871" width="7.28515625" style="578"/>
    <col min="4872" max="4872" width="15" style="578" customWidth="1"/>
    <col min="4873" max="4873" width="16.7109375" style="578" customWidth="1"/>
    <col min="4874" max="4884" width="2.28515625" style="578" customWidth="1"/>
    <col min="4885" max="4885" width="18.85546875" style="578" customWidth="1"/>
    <col min="4886" max="4886" width="4" style="578" customWidth="1"/>
    <col min="4887" max="4887" width="1.42578125" style="578" customWidth="1"/>
    <col min="4888" max="4888" width="4" style="578" customWidth="1"/>
    <col min="4889" max="4889" width="1.7109375" style="578" customWidth="1"/>
    <col min="4890" max="4890" width="4.140625" style="578" customWidth="1"/>
    <col min="4891" max="4891" width="0.85546875" style="578" customWidth="1"/>
    <col min="4892" max="4892" width="4.140625" style="578" customWidth="1"/>
    <col min="4893" max="5127" width="7.28515625" style="578"/>
    <col min="5128" max="5128" width="15" style="578" customWidth="1"/>
    <col min="5129" max="5129" width="16.7109375" style="578" customWidth="1"/>
    <col min="5130" max="5140" width="2.28515625" style="578" customWidth="1"/>
    <col min="5141" max="5141" width="18.85546875" style="578" customWidth="1"/>
    <col min="5142" max="5142" width="4" style="578" customWidth="1"/>
    <col min="5143" max="5143" width="1.42578125" style="578" customWidth="1"/>
    <col min="5144" max="5144" width="4" style="578" customWidth="1"/>
    <col min="5145" max="5145" width="1.7109375" style="578" customWidth="1"/>
    <col min="5146" max="5146" width="4.140625" style="578" customWidth="1"/>
    <col min="5147" max="5147" width="0.85546875" style="578" customWidth="1"/>
    <col min="5148" max="5148" width="4.140625" style="578" customWidth="1"/>
    <col min="5149" max="5383" width="7.28515625" style="578"/>
    <col min="5384" max="5384" width="15" style="578" customWidth="1"/>
    <col min="5385" max="5385" width="16.7109375" style="578" customWidth="1"/>
    <col min="5386" max="5396" width="2.28515625" style="578" customWidth="1"/>
    <col min="5397" max="5397" width="18.85546875" style="578" customWidth="1"/>
    <col min="5398" max="5398" width="4" style="578" customWidth="1"/>
    <col min="5399" max="5399" width="1.42578125" style="578" customWidth="1"/>
    <col min="5400" max="5400" width="4" style="578" customWidth="1"/>
    <col min="5401" max="5401" width="1.7109375" style="578" customWidth="1"/>
    <col min="5402" max="5402" width="4.140625" style="578" customWidth="1"/>
    <col min="5403" max="5403" width="0.85546875" style="578" customWidth="1"/>
    <col min="5404" max="5404" width="4.140625" style="578" customWidth="1"/>
    <col min="5405" max="5639" width="7.28515625" style="578"/>
    <col min="5640" max="5640" width="15" style="578" customWidth="1"/>
    <col min="5641" max="5641" width="16.7109375" style="578" customWidth="1"/>
    <col min="5642" max="5652" width="2.28515625" style="578" customWidth="1"/>
    <col min="5653" max="5653" width="18.85546875" style="578" customWidth="1"/>
    <col min="5654" max="5654" width="4" style="578" customWidth="1"/>
    <col min="5655" max="5655" width="1.42578125" style="578" customWidth="1"/>
    <col min="5656" max="5656" width="4" style="578" customWidth="1"/>
    <col min="5657" max="5657" width="1.7109375" style="578" customWidth="1"/>
    <col min="5658" max="5658" width="4.140625" style="578" customWidth="1"/>
    <col min="5659" max="5659" width="0.85546875" style="578" customWidth="1"/>
    <col min="5660" max="5660" width="4.140625" style="578" customWidth="1"/>
    <col min="5661" max="5895" width="7.28515625" style="578"/>
    <col min="5896" max="5896" width="15" style="578" customWidth="1"/>
    <col min="5897" max="5897" width="16.7109375" style="578" customWidth="1"/>
    <col min="5898" max="5908" width="2.28515625" style="578" customWidth="1"/>
    <col min="5909" max="5909" width="18.85546875" style="578" customWidth="1"/>
    <col min="5910" max="5910" width="4" style="578" customWidth="1"/>
    <col min="5911" max="5911" width="1.42578125" style="578" customWidth="1"/>
    <col min="5912" max="5912" width="4" style="578" customWidth="1"/>
    <col min="5913" max="5913" width="1.7109375" style="578" customWidth="1"/>
    <col min="5914" max="5914" width="4.140625" style="578" customWidth="1"/>
    <col min="5915" max="5915" width="0.85546875" style="578" customWidth="1"/>
    <col min="5916" max="5916" width="4.140625" style="578" customWidth="1"/>
    <col min="5917" max="6151" width="7.28515625" style="578"/>
    <col min="6152" max="6152" width="15" style="578" customWidth="1"/>
    <col min="6153" max="6153" width="16.7109375" style="578" customWidth="1"/>
    <col min="6154" max="6164" width="2.28515625" style="578" customWidth="1"/>
    <col min="6165" max="6165" width="18.85546875" style="578" customWidth="1"/>
    <col min="6166" max="6166" width="4" style="578" customWidth="1"/>
    <col min="6167" max="6167" width="1.42578125" style="578" customWidth="1"/>
    <col min="6168" max="6168" width="4" style="578" customWidth="1"/>
    <col min="6169" max="6169" width="1.7109375" style="578" customWidth="1"/>
    <col min="6170" max="6170" width="4.140625" style="578" customWidth="1"/>
    <col min="6171" max="6171" width="0.85546875" style="578" customWidth="1"/>
    <col min="6172" max="6172" width="4.140625" style="578" customWidth="1"/>
    <col min="6173" max="6407" width="7.28515625" style="578"/>
    <col min="6408" max="6408" width="15" style="578" customWidth="1"/>
    <col min="6409" max="6409" width="16.7109375" style="578" customWidth="1"/>
    <col min="6410" max="6420" width="2.28515625" style="578" customWidth="1"/>
    <col min="6421" max="6421" width="18.85546875" style="578" customWidth="1"/>
    <col min="6422" max="6422" width="4" style="578" customWidth="1"/>
    <col min="6423" max="6423" width="1.42578125" style="578" customWidth="1"/>
    <col min="6424" max="6424" width="4" style="578" customWidth="1"/>
    <col min="6425" max="6425" width="1.7109375" style="578" customWidth="1"/>
    <col min="6426" max="6426" width="4.140625" style="578" customWidth="1"/>
    <col min="6427" max="6427" width="0.85546875" style="578" customWidth="1"/>
    <col min="6428" max="6428" width="4.140625" style="578" customWidth="1"/>
    <col min="6429" max="6663" width="7.28515625" style="578"/>
    <col min="6664" max="6664" width="15" style="578" customWidth="1"/>
    <col min="6665" max="6665" width="16.7109375" style="578" customWidth="1"/>
    <col min="6666" max="6676" width="2.28515625" style="578" customWidth="1"/>
    <col min="6677" max="6677" width="18.85546875" style="578" customWidth="1"/>
    <col min="6678" max="6678" width="4" style="578" customWidth="1"/>
    <col min="6679" max="6679" width="1.42578125" style="578" customWidth="1"/>
    <col min="6680" max="6680" width="4" style="578" customWidth="1"/>
    <col min="6681" max="6681" width="1.7109375" style="578" customWidth="1"/>
    <col min="6682" max="6682" width="4.140625" style="578" customWidth="1"/>
    <col min="6683" max="6683" width="0.85546875" style="578" customWidth="1"/>
    <col min="6684" max="6684" width="4.140625" style="578" customWidth="1"/>
    <col min="6685" max="6919" width="7.28515625" style="578"/>
    <col min="6920" max="6920" width="15" style="578" customWidth="1"/>
    <col min="6921" max="6921" width="16.7109375" style="578" customWidth="1"/>
    <col min="6922" max="6932" width="2.28515625" style="578" customWidth="1"/>
    <col min="6933" max="6933" width="18.85546875" style="578" customWidth="1"/>
    <col min="6934" max="6934" width="4" style="578" customWidth="1"/>
    <col min="6935" max="6935" width="1.42578125" style="578" customWidth="1"/>
    <col min="6936" max="6936" width="4" style="578" customWidth="1"/>
    <col min="6937" max="6937" width="1.7109375" style="578" customWidth="1"/>
    <col min="6938" max="6938" width="4.140625" style="578" customWidth="1"/>
    <col min="6939" max="6939" width="0.85546875" style="578" customWidth="1"/>
    <col min="6940" max="6940" width="4.140625" style="578" customWidth="1"/>
    <col min="6941" max="7175" width="7.28515625" style="578"/>
    <col min="7176" max="7176" width="15" style="578" customWidth="1"/>
    <col min="7177" max="7177" width="16.7109375" style="578" customWidth="1"/>
    <col min="7178" max="7188" width="2.28515625" style="578" customWidth="1"/>
    <col min="7189" max="7189" width="18.85546875" style="578" customWidth="1"/>
    <col min="7190" max="7190" width="4" style="578" customWidth="1"/>
    <col min="7191" max="7191" width="1.42578125" style="578" customWidth="1"/>
    <col min="7192" max="7192" width="4" style="578" customWidth="1"/>
    <col min="7193" max="7193" width="1.7109375" style="578" customWidth="1"/>
    <col min="7194" max="7194" width="4.140625" style="578" customWidth="1"/>
    <col min="7195" max="7195" width="0.85546875" style="578" customWidth="1"/>
    <col min="7196" max="7196" width="4.140625" style="578" customWidth="1"/>
    <col min="7197" max="7431" width="7.28515625" style="578"/>
    <col min="7432" max="7432" width="15" style="578" customWidth="1"/>
    <col min="7433" max="7433" width="16.7109375" style="578" customWidth="1"/>
    <col min="7434" max="7444" width="2.28515625" style="578" customWidth="1"/>
    <col min="7445" max="7445" width="18.85546875" style="578" customWidth="1"/>
    <col min="7446" max="7446" width="4" style="578" customWidth="1"/>
    <col min="7447" max="7447" width="1.42578125" style="578" customWidth="1"/>
    <col min="7448" max="7448" width="4" style="578" customWidth="1"/>
    <col min="7449" max="7449" width="1.7109375" style="578" customWidth="1"/>
    <col min="7450" max="7450" width="4.140625" style="578" customWidth="1"/>
    <col min="7451" max="7451" width="0.85546875" style="578" customWidth="1"/>
    <col min="7452" max="7452" width="4.140625" style="578" customWidth="1"/>
    <col min="7453" max="7687" width="7.28515625" style="578"/>
    <col min="7688" max="7688" width="15" style="578" customWidth="1"/>
    <col min="7689" max="7689" width="16.7109375" style="578" customWidth="1"/>
    <col min="7690" max="7700" width="2.28515625" style="578" customWidth="1"/>
    <col min="7701" max="7701" width="18.85546875" style="578" customWidth="1"/>
    <col min="7702" max="7702" width="4" style="578" customWidth="1"/>
    <col min="7703" max="7703" width="1.42578125" style="578" customWidth="1"/>
    <col min="7704" max="7704" width="4" style="578" customWidth="1"/>
    <col min="7705" max="7705" width="1.7109375" style="578" customWidth="1"/>
    <col min="7706" max="7706" width="4.140625" style="578" customWidth="1"/>
    <col min="7707" max="7707" width="0.85546875" style="578" customWidth="1"/>
    <col min="7708" max="7708" width="4.140625" style="578" customWidth="1"/>
    <col min="7709" max="7943" width="7.28515625" style="578"/>
    <col min="7944" max="7944" width="15" style="578" customWidth="1"/>
    <col min="7945" max="7945" width="16.7109375" style="578" customWidth="1"/>
    <col min="7946" max="7956" width="2.28515625" style="578" customWidth="1"/>
    <col min="7957" max="7957" width="18.85546875" style="578" customWidth="1"/>
    <col min="7958" max="7958" width="4" style="578" customWidth="1"/>
    <col min="7959" max="7959" width="1.42578125" style="578" customWidth="1"/>
    <col min="7960" max="7960" width="4" style="578" customWidth="1"/>
    <col min="7961" max="7961" width="1.7109375" style="578" customWidth="1"/>
    <col min="7962" max="7962" width="4.140625" style="578" customWidth="1"/>
    <col min="7963" max="7963" width="0.85546875" style="578" customWidth="1"/>
    <col min="7964" max="7964" width="4.140625" style="578" customWidth="1"/>
    <col min="7965" max="8199" width="7.28515625" style="578"/>
    <col min="8200" max="8200" width="15" style="578" customWidth="1"/>
    <col min="8201" max="8201" width="16.7109375" style="578" customWidth="1"/>
    <col min="8202" max="8212" width="2.28515625" style="578" customWidth="1"/>
    <col min="8213" max="8213" width="18.85546875" style="578" customWidth="1"/>
    <col min="8214" max="8214" width="4" style="578" customWidth="1"/>
    <col min="8215" max="8215" width="1.42578125" style="578" customWidth="1"/>
    <col min="8216" max="8216" width="4" style="578" customWidth="1"/>
    <col min="8217" max="8217" width="1.7109375" style="578" customWidth="1"/>
    <col min="8218" max="8218" width="4.140625" style="578" customWidth="1"/>
    <col min="8219" max="8219" width="0.85546875" style="578" customWidth="1"/>
    <col min="8220" max="8220" width="4.140625" style="578" customWidth="1"/>
    <col min="8221" max="8455" width="7.28515625" style="578"/>
    <col min="8456" max="8456" width="15" style="578" customWidth="1"/>
    <col min="8457" max="8457" width="16.7109375" style="578" customWidth="1"/>
    <col min="8458" max="8468" width="2.28515625" style="578" customWidth="1"/>
    <col min="8469" max="8469" width="18.85546875" style="578" customWidth="1"/>
    <col min="8470" max="8470" width="4" style="578" customWidth="1"/>
    <col min="8471" max="8471" width="1.42578125" style="578" customWidth="1"/>
    <col min="8472" max="8472" width="4" style="578" customWidth="1"/>
    <col min="8473" max="8473" width="1.7109375" style="578" customWidth="1"/>
    <col min="8474" max="8474" width="4.140625" style="578" customWidth="1"/>
    <col min="8475" max="8475" width="0.85546875" style="578" customWidth="1"/>
    <col min="8476" max="8476" width="4.140625" style="578" customWidth="1"/>
    <col min="8477" max="8711" width="7.28515625" style="578"/>
    <col min="8712" max="8712" width="15" style="578" customWidth="1"/>
    <col min="8713" max="8713" width="16.7109375" style="578" customWidth="1"/>
    <col min="8714" max="8724" width="2.28515625" style="578" customWidth="1"/>
    <col min="8725" max="8725" width="18.85546875" style="578" customWidth="1"/>
    <col min="8726" max="8726" width="4" style="578" customWidth="1"/>
    <col min="8727" max="8727" width="1.42578125" style="578" customWidth="1"/>
    <col min="8728" max="8728" width="4" style="578" customWidth="1"/>
    <col min="8729" max="8729" width="1.7109375" style="578" customWidth="1"/>
    <col min="8730" max="8730" width="4.140625" style="578" customWidth="1"/>
    <col min="8731" max="8731" width="0.85546875" style="578" customWidth="1"/>
    <col min="8732" max="8732" width="4.140625" style="578" customWidth="1"/>
    <col min="8733" max="8967" width="7.28515625" style="578"/>
    <col min="8968" max="8968" width="15" style="578" customWidth="1"/>
    <col min="8969" max="8969" width="16.7109375" style="578" customWidth="1"/>
    <col min="8970" max="8980" width="2.28515625" style="578" customWidth="1"/>
    <col min="8981" max="8981" width="18.85546875" style="578" customWidth="1"/>
    <col min="8982" max="8982" width="4" style="578" customWidth="1"/>
    <col min="8983" max="8983" width="1.42578125" style="578" customWidth="1"/>
    <col min="8984" max="8984" width="4" style="578" customWidth="1"/>
    <col min="8985" max="8985" width="1.7109375" style="578" customWidth="1"/>
    <col min="8986" max="8986" width="4.140625" style="578" customWidth="1"/>
    <col min="8987" max="8987" width="0.85546875" style="578" customWidth="1"/>
    <col min="8988" max="8988" width="4.140625" style="578" customWidth="1"/>
    <col min="8989" max="9223" width="7.28515625" style="578"/>
    <col min="9224" max="9224" width="15" style="578" customWidth="1"/>
    <col min="9225" max="9225" width="16.7109375" style="578" customWidth="1"/>
    <col min="9226" max="9236" width="2.28515625" style="578" customWidth="1"/>
    <col min="9237" max="9237" width="18.85546875" style="578" customWidth="1"/>
    <col min="9238" max="9238" width="4" style="578" customWidth="1"/>
    <col min="9239" max="9239" width="1.42578125" style="578" customWidth="1"/>
    <col min="9240" max="9240" width="4" style="578" customWidth="1"/>
    <col min="9241" max="9241" width="1.7109375" style="578" customWidth="1"/>
    <col min="9242" max="9242" width="4.140625" style="578" customWidth="1"/>
    <col min="9243" max="9243" width="0.85546875" style="578" customWidth="1"/>
    <col min="9244" max="9244" width="4.140625" style="578" customWidth="1"/>
    <col min="9245" max="9479" width="7.28515625" style="578"/>
    <col min="9480" max="9480" width="15" style="578" customWidth="1"/>
    <col min="9481" max="9481" width="16.7109375" style="578" customWidth="1"/>
    <col min="9482" max="9492" width="2.28515625" style="578" customWidth="1"/>
    <col min="9493" max="9493" width="18.85546875" style="578" customWidth="1"/>
    <col min="9494" max="9494" width="4" style="578" customWidth="1"/>
    <col min="9495" max="9495" width="1.42578125" style="578" customWidth="1"/>
    <col min="9496" max="9496" width="4" style="578" customWidth="1"/>
    <col min="9497" max="9497" width="1.7109375" style="578" customWidth="1"/>
    <col min="9498" max="9498" width="4.140625" style="578" customWidth="1"/>
    <col min="9499" max="9499" width="0.85546875" style="578" customWidth="1"/>
    <col min="9500" max="9500" width="4.140625" style="578" customWidth="1"/>
    <col min="9501" max="9735" width="7.28515625" style="578"/>
    <col min="9736" max="9736" width="15" style="578" customWidth="1"/>
    <col min="9737" max="9737" width="16.7109375" style="578" customWidth="1"/>
    <col min="9738" max="9748" width="2.28515625" style="578" customWidth="1"/>
    <col min="9749" max="9749" width="18.85546875" style="578" customWidth="1"/>
    <col min="9750" max="9750" width="4" style="578" customWidth="1"/>
    <col min="9751" max="9751" width="1.42578125" style="578" customWidth="1"/>
    <col min="9752" max="9752" width="4" style="578" customWidth="1"/>
    <col min="9753" max="9753" width="1.7109375" style="578" customWidth="1"/>
    <col min="9754" max="9754" width="4.140625" style="578" customWidth="1"/>
    <col min="9755" max="9755" width="0.85546875" style="578" customWidth="1"/>
    <col min="9756" max="9756" width="4.140625" style="578" customWidth="1"/>
    <col min="9757" max="9991" width="7.28515625" style="578"/>
    <col min="9992" max="9992" width="15" style="578" customWidth="1"/>
    <col min="9993" max="9993" width="16.7109375" style="578" customWidth="1"/>
    <col min="9994" max="10004" width="2.28515625" style="578" customWidth="1"/>
    <col min="10005" max="10005" width="18.85546875" style="578" customWidth="1"/>
    <col min="10006" max="10006" width="4" style="578" customWidth="1"/>
    <col min="10007" max="10007" width="1.42578125" style="578" customWidth="1"/>
    <col min="10008" max="10008" width="4" style="578" customWidth="1"/>
    <col min="10009" max="10009" width="1.7109375" style="578" customWidth="1"/>
    <col min="10010" max="10010" width="4.140625" style="578" customWidth="1"/>
    <col min="10011" max="10011" width="0.85546875" style="578" customWidth="1"/>
    <col min="10012" max="10012" width="4.140625" style="578" customWidth="1"/>
    <col min="10013" max="10247" width="7.28515625" style="578"/>
    <col min="10248" max="10248" width="15" style="578" customWidth="1"/>
    <col min="10249" max="10249" width="16.7109375" style="578" customWidth="1"/>
    <col min="10250" max="10260" width="2.28515625" style="578" customWidth="1"/>
    <col min="10261" max="10261" width="18.85546875" style="578" customWidth="1"/>
    <col min="10262" max="10262" width="4" style="578" customWidth="1"/>
    <col min="10263" max="10263" width="1.42578125" style="578" customWidth="1"/>
    <col min="10264" max="10264" width="4" style="578" customWidth="1"/>
    <col min="10265" max="10265" width="1.7109375" style="578" customWidth="1"/>
    <col min="10266" max="10266" width="4.140625" style="578" customWidth="1"/>
    <col min="10267" max="10267" width="0.85546875" style="578" customWidth="1"/>
    <col min="10268" max="10268" width="4.140625" style="578" customWidth="1"/>
    <col min="10269" max="10503" width="7.28515625" style="578"/>
    <col min="10504" max="10504" width="15" style="578" customWidth="1"/>
    <col min="10505" max="10505" width="16.7109375" style="578" customWidth="1"/>
    <col min="10506" max="10516" width="2.28515625" style="578" customWidth="1"/>
    <col min="10517" max="10517" width="18.85546875" style="578" customWidth="1"/>
    <col min="10518" max="10518" width="4" style="578" customWidth="1"/>
    <col min="10519" max="10519" width="1.42578125" style="578" customWidth="1"/>
    <col min="10520" max="10520" width="4" style="578" customWidth="1"/>
    <col min="10521" max="10521" width="1.7109375" style="578" customWidth="1"/>
    <col min="10522" max="10522" width="4.140625" style="578" customWidth="1"/>
    <col min="10523" max="10523" width="0.85546875" style="578" customWidth="1"/>
    <col min="10524" max="10524" width="4.140625" style="578" customWidth="1"/>
    <col min="10525" max="10759" width="7.28515625" style="578"/>
    <col min="10760" max="10760" width="15" style="578" customWidth="1"/>
    <col min="10761" max="10761" width="16.7109375" style="578" customWidth="1"/>
    <col min="10762" max="10772" width="2.28515625" style="578" customWidth="1"/>
    <col min="10773" max="10773" width="18.85546875" style="578" customWidth="1"/>
    <col min="10774" max="10774" width="4" style="578" customWidth="1"/>
    <col min="10775" max="10775" width="1.42578125" style="578" customWidth="1"/>
    <col min="10776" max="10776" width="4" style="578" customWidth="1"/>
    <col min="10777" max="10777" width="1.7109375" style="578" customWidth="1"/>
    <col min="10778" max="10778" width="4.140625" style="578" customWidth="1"/>
    <col min="10779" max="10779" width="0.85546875" style="578" customWidth="1"/>
    <col min="10780" max="10780" width="4.140625" style="578" customWidth="1"/>
    <col min="10781" max="11015" width="7.28515625" style="578"/>
    <col min="11016" max="11016" width="15" style="578" customWidth="1"/>
    <col min="11017" max="11017" width="16.7109375" style="578" customWidth="1"/>
    <col min="11018" max="11028" width="2.28515625" style="578" customWidth="1"/>
    <col min="11029" max="11029" width="18.85546875" style="578" customWidth="1"/>
    <col min="11030" max="11030" width="4" style="578" customWidth="1"/>
    <col min="11031" max="11031" width="1.42578125" style="578" customWidth="1"/>
    <col min="11032" max="11032" width="4" style="578" customWidth="1"/>
    <col min="11033" max="11033" width="1.7109375" style="578" customWidth="1"/>
    <col min="11034" max="11034" width="4.140625" style="578" customWidth="1"/>
    <col min="11035" max="11035" width="0.85546875" style="578" customWidth="1"/>
    <col min="11036" max="11036" width="4.140625" style="578" customWidth="1"/>
    <col min="11037" max="11271" width="7.28515625" style="578"/>
    <col min="11272" max="11272" width="15" style="578" customWidth="1"/>
    <col min="11273" max="11273" width="16.7109375" style="578" customWidth="1"/>
    <col min="11274" max="11284" width="2.28515625" style="578" customWidth="1"/>
    <col min="11285" max="11285" width="18.85546875" style="578" customWidth="1"/>
    <col min="11286" max="11286" width="4" style="578" customWidth="1"/>
    <col min="11287" max="11287" width="1.42578125" style="578" customWidth="1"/>
    <col min="11288" max="11288" width="4" style="578" customWidth="1"/>
    <col min="11289" max="11289" width="1.7109375" style="578" customWidth="1"/>
    <col min="11290" max="11290" width="4.140625" style="578" customWidth="1"/>
    <col min="11291" max="11291" width="0.85546875" style="578" customWidth="1"/>
    <col min="11292" max="11292" width="4.140625" style="578" customWidth="1"/>
    <col min="11293" max="11527" width="7.28515625" style="578"/>
    <col min="11528" max="11528" width="15" style="578" customWidth="1"/>
    <col min="11529" max="11529" width="16.7109375" style="578" customWidth="1"/>
    <col min="11530" max="11540" width="2.28515625" style="578" customWidth="1"/>
    <col min="11541" max="11541" width="18.85546875" style="578" customWidth="1"/>
    <col min="11542" max="11542" width="4" style="578" customWidth="1"/>
    <col min="11543" max="11543" width="1.42578125" style="578" customWidth="1"/>
    <col min="11544" max="11544" width="4" style="578" customWidth="1"/>
    <col min="11545" max="11545" width="1.7109375" style="578" customWidth="1"/>
    <col min="11546" max="11546" width="4.140625" style="578" customWidth="1"/>
    <col min="11547" max="11547" width="0.85546875" style="578" customWidth="1"/>
    <col min="11548" max="11548" width="4.140625" style="578" customWidth="1"/>
    <col min="11549" max="11783" width="7.28515625" style="578"/>
    <col min="11784" max="11784" width="15" style="578" customWidth="1"/>
    <col min="11785" max="11785" width="16.7109375" style="578" customWidth="1"/>
    <col min="11786" max="11796" width="2.28515625" style="578" customWidth="1"/>
    <col min="11797" max="11797" width="18.85546875" style="578" customWidth="1"/>
    <col min="11798" max="11798" width="4" style="578" customWidth="1"/>
    <col min="11799" max="11799" width="1.42578125" style="578" customWidth="1"/>
    <col min="11800" max="11800" width="4" style="578" customWidth="1"/>
    <col min="11801" max="11801" width="1.7109375" style="578" customWidth="1"/>
    <col min="11802" max="11802" width="4.140625" style="578" customWidth="1"/>
    <col min="11803" max="11803" width="0.85546875" style="578" customWidth="1"/>
    <col min="11804" max="11804" width="4.140625" style="578" customWidth="1"/>
    <col min="11805" max="12039" width="7.28515625" style="578"/>
    <col min="12040" max="12040" width="15" style="578" customWidth="1"/>
    <col min="12041" max="12041" width="16.7109375" style="578" customWidth="1"/>
    <col min="12042" max="12052" width="2.28515625" style="578" customWidth="1"/>
    <col min="12053" max="12053" width="18.85546875" style="578" customWidth="1"/>
    <col min="12054" max="12054" width="4" style="578" customWidth="1"/>
    <col min="12055" max="12055" width="1.42578125" style="578" customWidth="1"/>
    <col min="12056" max="12056" width="4" style="578" customWidth="1"/>
    <col min="12057" max="12057" width="1.7109375" style="578" customWidth="1"/>
    <col min="12058" max="12058" width="4.140625" style="578" customWidth="1"/>
    <col min="12059" max="12059" width="0.85546875" style="578" customWidth="1"/>
    <col min="12060" max="12060" width="4.140625" style="578" customWidth="1"/>
    <col min="12061" max="12295" width="7.28515625" style="578"/>
    <col min="12296" max="12296" width="15" style="578" customWidth="1"/>
    <col min="12297" max="12297" width="16.7109375" style="578" customWidth="1"/>
    <col min="12298" max="12308" width="2.28515625" style="578" customWidth="1"/>
    <col min="12309" max="12309" width="18.85546875" style="578" customWidth="1"/>
    <col min="12310" max="12310" width="4" style="578" customWidth="1"/>
    <col min="12311" max="12311" width="1.42578125" style="578" customWidth="1"/>
    <col min="12312" max="12312" width="4" style="578" customWidth="1"/>
    <col min="12313" max="12313" width="1.7109375" style="578" customWidth="1"/>
    <col min="12314" max="12314" width="4.140625" style="578" customWidth="1"/>
    <col min="12315" max="12315" width="0.85546875" style="578" customWidth="1"/>
    <col min="12316" max="12316" width="4.140625" style="578" customWidth="1"/>
    <col min="12317" max="12551" width="7.28515625" style="578"/>
    <col min="12552" max="12552" width="15" style="578" customWidth="1"/>
    <col min="12553" max="12553" width="16.7109375" style="578" customWidth="1"/>
    <col min="12554" max="12564" width="2.28515625" style="578" customWidth="1"/>
    <col min="12565" max="12565" width="18.85546875" style="578" customWidth="1"/>
    <col min="12566" max="12566" width="4" style="578" customWidth="1"/>
    <col min="12567" max="12567" width="1.42578125" style="578" customWidth="1"/>
    <col min="12568" max="12568" width="4" style="578" customWidth="1"/>
    <col min="12569" max="12569" width="1.7109375" style="578" customWidth="1"/>
    <col min="12570" max="12570" width="4.140625" style="578" customWidth="1"/>
    <col min="12571" max="12571" width="0.85546875" style="578" customWidth="1"/>
    <col min="12572" max="12572" width="4.140625" style="578" customWidth="1"/>
    <col min="12573" max="12807" width="7.28515625" style="578"/>
    <col min="12808" max="12808" width="15" style="578" customWidth="1"/>
    <col min="12809" max="12809" width="16.7109375" style="578" customWidth="1"/>
    <col min="12810" max="12820" width="2.28515625" style="578" customWidth="1"/>
    <col min="12821" max="12821" width="18.85546875" style="578" customWidth="1"/>
    <col min="12822" max="12822" width="4" style="578" customWidth="1"/>
    <col min="12823" max="12823" width="1.42578125" style="578" customWidth="1"/>
    <col min="12824" max="12824" width="4" style="578" customWidth="1"/>
    <col min="12825" max="12825" width="1.7109375" style="578" customWidth="1"/>
    <col min="12826" max="12826" width="4.140625" style="578" customWidth="1"/>
    <col min="12827" max="12827" width="0.85546875" style="578" customWidth="1"/>
    <col min="12828" max="12828" width="4.140625" style="578" customWidth="1"/>
    <col min="12829" max="13063" width="7.28515625" style="578"/>
    <col min="13064" max="13064" width="15" style="578" customWidth="1"/>
    <col min="13065" max="13065" width="16.7109375" style="578" customWidth="1"/>
    <col min="13066" max="13076" width="2.28515625" style="578" customWidth="1"/>
    <col min="13077" max="13077" width="18.85546875" style="578" customWidth="1"/>
    <col min="13078" max="13078" width="4" style="578" customWidth="1"/>
    <col min="13079" max="13079" width="1.42578125" style="578" customWidth="1"/>
    <col min="13080" max="13080" width="4" style="578" customWidth="1"/>
    <col min="13081" max="13081" width="1.7109375" style="578" customWidth="1"/>
    <col min="13082" max="13082" width="4.140625" style="578" customWidth="1"/>
    <col min="13083" max="13083" width="0.85546875" style="578" customWidth="1"/>
    <col min="13084" max="13084" width="4.140625" style="578" customWidth="1"/>
    <col min="13085" max="13319" width="7.28515625" style="578"/>
    <col min="13320" max="13320" width="15" style="578" customWidth="1"/>
    <col min="13321" max="13321" width="16.7109375" style="578" customWidth="1"/>
    <col min="13322" max="13332" width="2.28515625" style="578" customWidth="1"/>
    <col min="13333" max="13333" width="18.85546875" style="578" customWidth="1"/>
    <col min="13334" max="13334" width="4" style="578" customWidth="1"/>
    <col min="13335" max="13335" width="1.42578125" style="578" customWidth="1"/>
    <col min="13336" max="13336" width="4" style="578" customWidth="1"/>
    <col min="13337" max="13337" width="1.7109375" style="578" customWidth="1"/>
    <col min="13338" max="13338" width="4.140625" style="578" customWidth="1"/>
    <col min="13339" max="13339" width="0.85546875" style="578" customWidth="1"/>
    <col min="13340" max="13340" width="4.140625" style="578" customWidth="1"/>
    <col min="13341" max="13575" width="7.28515625" style="578"/>
    <col min="13576" max="13576" width="15" style="578" customWidth="1"/>
    <col min="13577" max="13577" width="16.7109375" style="578" customWidth="1"/>
    <col min="13578" max="13588" width="2.28515625" style="578" customWidth="1"/>
    <col min="13589" max="13589" width="18.85546875" style="578" customWidth="1"/>
    <col min="13590" max="13590" width="4" style="578" customWidth="1"/>
    <col min="13591" max="13591" width="1.42578125" style="578" customWidth="1"/>
    <col min="13592" max="13592" width="4" style="578" customWidth="1"/>
    <col min="13593" max="13593" width="1.7109375" style="578" customWidth="1"/>
    <col min="13594" max="13594" width="4.140625" style="578" customWidth="1"/>
    <col min="13595" max="13595" width="0.85546875" style="578" customWidth="1"/>
    <col min="13596" max="13596" width="4.140625" style="578" customWidth="1"/>
    <col min="13597" max="13831" width="7.28515625" style="578"/>
    <col min="13832" max="13832" width="15" style="578" customWidth="1"/>
    <col min="13833" max="13833" width="16.7109375" style="578" customWidth="1"/>
    <col min="13834" max="13844" width="2.28515625" style="578" customWidth="1"/>
    <col min="13845" max="13845" width="18.85546875" style="578" customWidth="1"/>
    <col min="13846" max="13846" width="4" style="578" customWidth="1"/>
    <col min="13847" max="13847" width="1.42578125" style="578" customWidth="1"/>
    <col min="13848" max="13848" width="4" style="578" customWidth="1"/>
    <col min="13849" max="13849" width="1.7109375" style="578" customWidth="1"/>
    <col min="13850" max="13850" width="4.140625" style="578" customWidth="1"/>
    <col min="13851" max="13851" width="0.85546875" style="578" customWidth="1"/>
    <col min="13852" max="13852" width="4.140625" style="578" customWidth="1"/>
    <col min="13853" max="14087" width="7.28515625" style="578"/>
    <col min="14088" max="14088" width="15" style="578" customWidth="1"/>
    <col min="14089" max="14089" width="16.7109375" style="578" customWidth="1"/>
    <col min="14090" max="14100" width="2.28515625" style="578" customWidth="1"/>
    <col min="14101" max="14101" width="18.85546875" style="578" customWidth="1"/>
    <col min="14102" max="14102" width="4" style="578" customWidth="1"/>
    <col min="14103" max="14103" width="1.42578125" style="578" customWidth="1"/>
    <col min="14104" max="14104" width="4" style="578" customWidth="1"/>
    <col min="14105" max="14105" width="1.7109375" style="578" customWidth="1"/>
    <col min="14106" max="14106" width="4.140625" style="578" customWidth="1"/>
    <col min="14107" max="14107" width="0.85546875" style="578" customWidth="1"/>
    <col min="14108" max="14108" width="4.140625" style="578" customWidth="1"/>
    <col min="14109" max="14343" width="7.28515625" style="578"/>
    <col min="14344" max="14344" width="15" style="578" customWidth="1"/>
    <col min="14345" max="14345" width="16.7109375" style="578" customWidth="1"/>
    <col min="14346" max="14356" width="2.28515625" style="578" customWidth="1"/>
    <col min="14357" max="14357" width="18.85546875" style="578" customWidth="1"/>
    <col min="14358" max="14358" width="4" style="578" customWidth="1"/>
    <col min="14359" max="14359" width="1.42578125" style="578" customWidth="1"/>
    <col min="14360" max="14360" width="4" style="578" customWidth="1"/>
    <col min="14361" max="14361" width="1.7109375" style="578" customWidth="1"/>
    <col min="14362" max="14362" width="4.140625" style="578" customWidth="1"/>
    <col min="14363" max="14363" width="0.85546875" style="578" customWidth="1"/>
    <col min="14364" max="14364" width="4.140625" style="578" customWidth="1"/>
    <col min="14365" max="14599" width="7.28515625" style="578"/>
    <col min="14600" max="14600" width="15" style="578" customWidth="1"/>
    <col min="14601" max="14601" width="16.7109375" style="578" customWidth="1"/>
    <col min="14602" max="14612" width="2.28515625" style="578" customWidth="1"/>
    <col min="14613" max="14613" width="18.85546875" style="578" customWidth="1"/>
    <col min="14614" max="14614" width="4" style="578" customWidth="1"/>
    <col min="14615" max="14615" width="1.42578125" style="578" customWidth="1"/>
    <col min="14616" max="14616" width="4" style="578" customWidth="1"/>
    <col min="14617" max="14617" width="1.7109375" style="578" customWidth="1"/>
    <col min="14618" max="14618" width="4.140625" style="578" customWidth="1"/>
    <col min="14619" max="14619" width="0.85546875" style="578" customWidth="1"/>
    <col min="14620" max="14620" width="4.140625" style="578" customWidth="1"/>
    <col min="14621" max="14855" width="7.28515625" style="578"/>
    <col min="14856" max="14856" width="15" style="578" customWidth="1"/>
    <col min="14857" max="14857" width="16.7109375" style="578" customWidth="1"/>
    <col min="14858" max="14868" width="2.28515625" style="578" customWidth="1"/>
    <col min="14869" max="14869" width="18.85546875" style="578" customWidth="1"/>
    <col min="14870" max="14870" width="4" style="578" customWidth="1"/>
    <col min="14871" max="14871" width="1.42578125" style="578" customWidth="1"/>
    <col min="14872" max="14872" width="4" style="578" customWidth="1"/>
    <col min="14873" max="14873" width="1.7109375" style="578" customWidth="1"/>
    <col min="14874" max="14874" width="4.140625" style="578" customWidth="1"/>
    <col min="14875" max="14875" width="0.85546875" style="578" customWidth="1"/>
    <col min="14876" max="14876" width="4.140625" style="578" customWidth="1"/>
    <col min="14877" max="15111" width="7.28515625" style="578"/>
    <col min="15112" max="15112" width="15" style="578" customWidth="1"/>
    <col min="15113" max="15113" width="16.7109375" style="578" customWidth="1"/>
    <col min="15114" max="15124" width="2.28515625" style="578" customWidth="1"/>
    <col min="15125" max="15125" width="18.85546875" style="578" customWidth="1"/>
    <col min="15126" max="15126" width="4" style="578" customWidth="1"/>
    <col min="15127" max="15127" width="1.42578125" style="578" customWidth="1"/>
    <col min="15128" max="15128" width="4" style="578" customWidth="1"/>
    <col min="15129" max="15129" width="1.7109375" style="578" customWidth="1"/>
    <col min="15130" max="15130" width="4.140625" style="578" customWidth="1"/>
    <col min="15131" max="15131" width="0.85546875" style="578" customWidth="1"/>
    <col min="15132" max="15132" width="4.140625" style="578" customWidth="1"/>
    <col min="15133" max="15367" width="7.28515625" style="578"/>
    <col min="15368" max="15368" width="15" style="578" customWidth="1"/>
    <col min="15369" max="15369" width="16.7109375" style="578" customWidth="1"/>
    <col min="15370" max="15380" width="2.28515625" style="578" customWidth="1"/>
    <col min="15381" max="15381" width="18.85546875" style="578" customWidth="1"/>
    <col min="15382" max="15382" width="4" style="578" customWidth="1"/>
    <col min="15383" max="15383" width="1.42578125" style="578" customWidth="1"/>
    <col min="15384" max="15384" width="4" style="578" customWidth="1"/>
    <col min="15385" max="15385" width="1.7109375" style="578" customWidth="1"/>
    <col min="15386" max="15386" width="4.140625" style="578" customWidth="1"/>
    <col min="15387" max="15387" width="0.85546875" style="578" customWidth="1"/>
    <col min="15388" max="15388" width="4.140625" style="578" customWidth="1"/>
    <col min="15389" max="15623" width="7.28515625" style="578"/>
    <col min="15624" max="15624" width="15" style="578" customWidth="1"/>
    <col min="15625" max="15625" width="16.7109375" style="578" customWidth="1"/>
    <col min="15626" max="15636" width="2.28515625" style="578" customWidth="1"/>
    <col min="15637" max="15637" width="18.85546875" style="578" customWidth="1"/>
    <col min="15638" max="15638" width="4" style="578" customWidth="1"/>
    <col min="15639" max="15639" width="1.42578125" style="578" customWidth="1"/>
    <col min="15640" max="15640" width="4" style="578" customWidth="1"/>
    <col min="15641" max="15641" width="1.7109375" style="578" customWidth="1"/>
    <col min="15642" max="15642" width="4.140625" style="578" customWidth="1"/>
    <col min="15643" max="15643" width="0.85546875" style="578" customWidth="1"/>
    <col min="15644" max="15644" width="4.140625" style="578" customWidth="1"/>
    <col min="15645" max="15879" width="7.28515625" style="578"/>
    <col min="15880" max="15880" width="15" style="578" customWidth="1"/>
    <col min="15881" max="15881" width="16.7109375" style="578" customWidth="1"/>
    <col min="15882" max="15892" width="2.28515625" style="578" customWidth="1"/>
    <col min="15893" max="15893" width="18.85546875" style="578" customWidth="1"/>
    <col min="15894" max="15894" width="4" style="578" customWidth="1"/>
    <col min="15895" max="15895" width="1.42578125" style="578" customWidth="1"/>
    <col min="15896" max="15896" width="4" style="578" customWidth="1"/>
    <col min="15897" max="15897" width="1.7109375" style="578" customWidth="1"/>
    <col min="15898" max="15898" width="4.140625" style="578" customWidth="1"/>
    <col min="15899" max="15899" width="0.85546875" style="578" customWidth="1"/>
    <col min="15900" max="15900" width="4.140625" style="578" customWidth="1"/>
    <col min="15901" max="16135" width="7.28515625" style="578"/>
    <col min="16136" max="16136" width="15" style="578" customWidth="1"/>
    <col min="16137" max="16137" width="16.7109375" style="578" customWidth="1"/>
    <col min="16138" max="16148" width="2.28515625" style="578" customWidth="1"/>
    <col min="16149" max="16149" width="18.85546875" style="578" customWidth="1"/>
    <col min="16150" max="16150" width="4" style="578" customWidth="1"/>
    <col min="16151" max="16151" width="1.42578125" style="578" customWidth="1"/>
    <col min="16152" max="16152" width="4" style="578" customWidth="1"/>
    <col min="16153" max="16153" width="1.7109375" style="578" customWidth="1"/>
    <col min="16154" max="16154" width="4.140625" style="578" customWidth="1"/>
    <col min="16155" max="16155" width="0.85546875" style="578" customWidth="1"/>
    <col min="16156" max="16156" width="4.140625" style="578" customWidth="1"/>
    <col min="16157" max="16384" width="7.28515625" style="578"/>
  </cols>
  <sheetData>
    <row r="1" spans="1:33" s="575" customFormat="1">
      <c r="A1" s="11" t="s">
        <v>81</v>
      </c>
      <c r="B1" s="580"/>
      <c r="C1" s="613"/>
      <c r="D1" s="613"/>
      <c r="E1" s="613"/>
      <c r="F1" s="613"/>
      <c r="G1" s="613"/>
      <c r="Q1" s="577"/>
      <c r="R1" s="577"/>
      <c r="S1" s="577"/>
      <c r="T1" s="577"/>
      <c r="U1" s="577"/>
      <c r="V1" s="577"/>
      <c r="W1" s="577"/>
      <c r="Y1" s="577"/>
      <c r="Z1" s="577"/>
      <c r="AA1" s="577"/>
      <c r="AB1" s="577"/>
      <c r="AC1" s="577"/>
      <c r="AD1" s="577"/>
      <c r="AE1" s="577"/>
      <c r="AF1" s="577"/>
    </row>
    <row r="2" spans="1:33" s="575" customFormat="1">
      <c r="A2" s="580"/>
      <c r="B2" s="580"/>
      <c r="C2" s="613"/>
      <c r="D2" s="613"/>
      <c r="E2" s="613"/>
      <c r="F2" s="613"/>
      <c r="G2" s="613"/>
      <c r="Q2" s="577"/>
      <c r="R2" s="577"/>
      <c r="S2" s="577"/>
      <c r="T2" s="577"/>
      <c r="U2" s="577"/>
      <c r="V2" s="577"/>
      <c r="W2" s="577"/>
      <c r="Y2" s="577"/>
      <c r="Z2" s="577"/>
      <c r="AA2" s="577"/>
      <c r="AB2" s="577"/>
      <c r="AC2" s="577"/>
      <c r="AD2" s="577"/>
      <c r="AE2" s="577"/>
      <c r="AF2" s="577"/>
    </row>
    <row r="3" spans="1:33" s="575" customFormat="1">
      <c r="A3" s="615" t="s">
        <v>7</v>
      </c>
      <c r="B3" s="615"/>
      <c r="C3" s="615"/>
      <c r="D3" s="616" t="s">
        <v>13</v>
      </c>
      <c r="E3" s="616"/>
      <c r="F3" s="616"/>
      <c r="G3" s="616" t="s">
        <v>14</v>
      </c>
      <c r="Q3" s="577"/>
      <c r="R3" s="577"/>
      <c r="S3" s="577"/>
      <c r="T3" s="577"/>
      <c r="U3" s="577"/>
      <c r="V3" s="577"/>
      <c r="W3" s="577"/>
      <c r="Y3" s="577"/>
      <c r="Z3" s="577"/>
      <c r="AA3" s="577"/>
      <c r="AB3" s="577"/>
      <c r="AC3" s="577"/>
      <c r="AD3" s="577"/>
      <c r="AE3" s="577"/>
      <c r="AF3" s="577"/>
    </row>
    <row r="4" spans="1:33" s="575" customFormat="1">
      <c r="A4" s="615" t="s">
        <v>88</v>
      </c>
      <c r="B4" s="615"/>
      <c r="C4" s="615"/>
      <c r="D4" s="11" t="s">
        <v>449</v>
      </c>
      <c r="G4" s="11" t="s">
        <v>458</v>
      </c>
      <c r="Q4" s="580"/>
      <c r="T4" s="580"/>
      <c r="U4" s="577"/>
      <c r="V4" s="577"/>
      <c r="W4" s="577"/>
      <c r="Y4" s="577"/>
      <c r="Z4" s="577"/>
      <c r="AA4" s="577"/>
      <c r="AB4" s="577"/>
      <c r="AC4" s="577"/>
      <c r="AD4" s="577"/>
      <c r="AE4" s="577"/>
      <c r="AF4" s="577"/>
    </row>
    <row r="5" spans="1:33" s="575" customFormat="1">
      <c r="A5" s="615"/>
      <c r="B5" s="615"/>
      <c r="C5" s="615"/>
      <c r="D5" s="129" t="s">
        <v>450</v>
      </c>
      <c r="G5" s="11" t="s">
        <v>459</v>
      </c>
      <c r="Q5" s="581"/>
      <c r="T5" s="580"/>
      <c r="U5" s="577"/>
      <c r="V5" s="577"/>
      <c r="W5" s="577"/>
      <c r="Y5" s="577"/>
      <c r="Z5" s="577"/>
      <c r="AA5" s="577"/>
      <c r="AB5" s="577"/>
      <c r="AC5" s="577"/>
      <c r="AD5" s="577"/>
      <c r="AE5" s="577"/>
      <c r="AF5" s="577"/>
    </row>
    <row r="6" spans="1:33" s="575" customFormat="1">
      <c r="A6" s="615"/>
      <c r="B6" s="615"/>
      <c r="C6" s="615"/>
      <c r="D6" s="11" t="s">
        <v>451</v>
      </c>
      <c r="G6" s="129" t="s">
        <v>460</v>
      </c>
      <c r="Q6" s="580"/>
      <c r="T6" s="581"/>
      <c r="U6" s="551"/>
      <c r="V6" s="551"/>
      <c r="W6" s="551"/>
      <c r="Y6" s="551"/>
      <c r="Z6" s="551"/>
      <c r="AA6" s="551"/>
      <c r="AB6" s="551"/>
      <c r="AC6" s="551"/>
      <c r="AD6" s="551"/>
      <c r="AE6" s="551"/>
      <c r="AF6" s="551"/>
    </row>
    <row r="7" spans="1:33" s="575" customFormat="1">
      <c r="A7" s="615"/>
      <c r="B7" s="615"/>
      <c r="C7" s="615"/>
      <c r="D7" s="580"/>
      <c r="G7" s="581"/>
      <c r="Q7" s="577"/>
      <c r="R7" s="577"/>
      <c r="S7" s="577"/>
      <c r="T7" s="551"/>
      <c r="U7" s="551"/>
      <c r="V7" s="551"/>
      <c r="W7" s="551"/>
      <c r="Y7" s="551"/>
      <c r="Z7" s="551"/>
      <c r="AA7" s="551"/>
      <c r="AB7" s="551"/>
      <c r="AC7" s="551"/>
      <c r="AD7" s="551"/>
      <c r="AE7" s="551"/>
      <c r="AF7" s="551"/>
    </row>
    <row r="8" spans="1:33" s="575" customFormat="1">
      <c r="A8" s="615"/>
      <c r="B8" s="615"/>
      <c r="C8" s="615"/>
      <c r="D8" s="580"/>
      <c r="G8" s="581"/>
      <c r="Q8" s="577"/>
      <c r="R8" s="577"/>
      <c r="S8" s="577"/>
      <c r="T8" s="551"/>
      <c r="U8" s="551"/>
      <c r="V8" s="551"/>
      <c r="W8" s="551"/>
      <c r="Y8" s="551"/>
      <c r="Z8" s="551"/>
      <c r="AA8" s="551"/>
      <c r="AB8" s="551"/>
      <c r="AC8" s="551"/>
      <c r="AD8" s="551"/>
      <c r="AE8" s="551"/>
      <c r="AF8" s="551"/>
    </row>
    <row r="9" spans="1:33" s="575" customFormat="1">
      <c r="A9" s="615"/>
      <c r="B9" s="615"/>
      <c r="C9" s="615"/>
      <c r="D9" s="580"/>
      <c r="G9" s="581"/>
      <c r="Q9" s="577"/>
      <c r="R9" s="577"/>
      <c r="S9" s="577"/>
      <c r="T9" s="551"/>
      <c r="U9" s="551"/>
      <c r="V9" s="551"/>
      <c r="W9" s="551"/>
      <c r="Y9" s="551"/>
      <c r="Z9" s="551"/>
      <c r="AA9" s="551"/>
      <c r="AB9" s="551"/>
      <c r="AC9" s="551"/>
      <c r="AD9" s="551"/>
      <c r="AE9" s="551"/>
      <c r="AF9" s="551"/>
    </row>
    <row r="10" spans="1:33" s="575" customFormat="1">
      <c r="A10" s="615" t="s">
        <v>3</v>
      </c>
      <c r="B10" s="615"/>
      <c r="C10" s="615"/>
      <c r="D10" s="182">
        <f>Spielplan!$C$35</f>
        <v>43135</v>
      </c>
      <c r="E10" s="616"/>
      <c r="F10" s="616"/>
      <c r="G10" s="616"/>
      <c r="Q10" s="577"/>
      <c r="R10" s="577"/>
      <c r="S10" s="577"/>
      <c r="T10" s="577"/>
      <c r="U10" s="577"/>
      <c r="V10" s="577"/>
      <c r="W10" s="577"/>
      <c r="Y10" s="577"/>
      <c r="Z10" s="577"/>
      <c r="AA10" s="577"/>
      <c r="AB10" s="577"/>
      <c r="AC10" s="577"/>
      <c r="AD10" s="577"/>
      <c r="AE10" s="577"/>
      <c r="AF10" s="577"/>
    </row>
    <row r="11" spans="1:33" s="575" customFormat="1">
      <c r="A11" s="574" t="s">
        <v>4</v>
      </c>
      <c r="B11" s="574"/>
      <c r="C11" s="574"/>
      <c r="D11" s="618">
        <f>Spielplan!$G$35</f>
        <v>0</v>
      </c>
      <c r="Q11" s="577"/>
      <c r="R11" s="577"/>
      <c r="S11" s="577"/>
      <c r="T11" s="577"/>
      <c r="U11" s="577"/>
      <c r="V11" s="577"/>
      <c r="W11" s="577"/>
      <c r="Y11" s="577"/>
      <c r="Z11" s="577"/>
      <c r="AA11" s="577"/>
      <c r="AB11" s="577"/>
      <c r="AC11" s="577"/>
      <c r="AD11" s="577"/>
      <c r="AE11" s="577"/>
      <c r="AF11" s="577"/>
    </row>
    <row r="12" spans="1:33" s="575" customFormat="1">
      <c r="A12" s="574" t="s">
        <v>6</v>
      </c>
      <c r="B12" s="574"/>
      <c r="C12" s="574"/>
      <c r="D12" s="580"/>
      <c r="Q12" s="577"/>
      <c r="R12" s="577"/>
      <c r="S12" s="577"/>
      <c r="T12" s="577"/>
      <c r="U12" s="577"/>
      <c r="V12" s="577"/>
      <c r="W12" s="577"/>
      <c r="Y12" s="577"/>
      <c r="Z12" s="577"/>
      <c r="AA12" s="577"/>
      <c r="AB12" s="577"/>
      <c r="AC12" s="577"/>
      <c r="AD12" s="577"/>
      <c r="AE12" s="577"/>
      <c r="AF12" s="577"/>
      <c r="AG12" s="583"/>
    </row>
    <row r="13" spans="1:33" s="575" customFormat="1">
      <c r="A13" s="615" t="s">
        <v>84</v>
      </c>
      <c r="B13" s="615"/>
      <c r="C13" s="615"/>
      <c r="D13" s="619">
        <f>Spielplan!$E$35</f>
        <v>0.41666666666666669</v>
      </c>
      <c r="E13" s="616"/>
      <c r="F13" s="616"/>
      <c r="G13" s="616"/>
      <c r="Q13" s="577"/>
      <c r="R13" s="577"/>
      <c r="S13" s="577"/>
      <c r="T13" s="577"/>
      <c r="U13" s="577"/>
      <c r="V13" s="577"/>
      <c r="W13" s="577"/>
      <c r="Y13" s="577"/>
      <c r="Z13" s="577"/>
      <c r="AA13" s="577"/>
      <c r="AB13" s="577"/>
      <c r="AC13" s="577"/>
      <c r="AD13" s="577"/>
      <c r="AE13" s="577"/>
      <c r="AF13" s="577"/>
      <c r="AG13" s="585"/>
    </row>
    <row r="14" spans="1:33" s="575" customFormat="1">
      <c r="A14" s="615" t="s">
        <v>5</v>
      </c>
      <c r="B14" s="615"/>
      <c r="C14" s="615"/>
      <c r="D14" s="620" t="s">
        <v>215</v>
      </c>
      <c r="E14" s="621"/>
      <c r="F14" s="621"/>
      <c r="G14" s="621"/>
      <c r="H14" s="620"/>
      <c r="I14" s="620"/>
      <c r="J14" s="620"/>
      <c r="K14" s="620"/>
      <c r="L14" s="620"/>
      <c r="M14" s="620"/>
      <c r="N14" s="620"/>
      <c r="O14" s="620"/>
      <c r="P14" s="620"/>
      <c r="Q14" s="577"/>
      <c r="R14" s="577"/>
      <c r="S14" s="577"/>
      <c r="T14" s="577"/>
      <c r="U14" s="577"/>
      <c r="V14" s="577"/>
      <c r="W14" s="577"/>
      <c r="Y14" s="577"/>
      <c r="Z14" s="577"/>
      <c r="AA14" s="577"/>
      <c r="AB14" s="577"/>
      <c r="AC14" s="577"/>
      <c r="AD14" s="577"/>
      <c r="AE14" s="577"/>
      <c r="AF14" s="577"/>
    </row>
    <row r="15" spans="1:33" s="575" customFormat="1">
      <c r="A15" s="574" t="s">
        <v>100</v>
      </c>
      <c r="B15" s="574"/>
      <c r="C15" s="574"/>
      <c r="E15" s="576"/>
      <c r="Q15" s="577"/>
      <c r="R15" s="577"/>
      <c r="S15" s="577"/>
      <c r="T15" s="577"/>
      <c r="U15" s="577"/>
      <c r="V15" s="577"/>
      <c r="W15" s="577"/>
      <c r="Y15" s="577"/>
      <c r="Z15" s="577"/>
      <c r="AA15" s="577"/>
      <c r="AB15" s="577"/>
      <c r="AC15" s="577"/>
      <c r="AD15" s="577"/>
      <c r="AE15" s="577"/>
      <c r="AF15" s="577"/>
    </row>
    <row r="16" spans="1:33" s="580" customFormat="1">
      <c r="A16" s="586"/>
      <c r="B16" s="586"/>
      <c r="C16" s="586"/>
      <c r="D16" s="577"/>
      <c r="E16" s="576"/>
      <c r="F16" s="577"/>
      <c r="G16" s="577"/>
      <c r="H16" s="577"/>
      <c r="I16" s="577"/>
      <c r="J16" s="577"/>
      <c r="K16" s="577"/>
      <c r="L16" s="577"/>
      <c r="M16" s="577"/>
      <c r="N16" s="577"/>
      <c r="O16" s="577"/>
      <c r="P16" s="577"/>
      <c r="Q16" s="577"/>
      <c r="R16" s="577"/>
      <c r="S16" s="577"/>
      <c r="T16" s="551"/>
      <c r="U16" s="551"/>
      <c r="V16" s="551"/>
      <c r="W16" s="551"/>
      <c r="Y16" s="551"/>
      <c r="Z16" s="551"/>
      <c r="AA16" s="551"/>
      <c r="AB16" s="551"/>
      <c r="AC16" s="551"/>
      <c r="AD16" s="551"/>
      <c r="AE16" s="551"/>
      <c r="AF16" s="551"/>
    </row>
    <row r="17" spans="1:46" s="580" customFormat="1" ht="15.75" customHeight="1">
      <c r="A17" s="608" t="s">
        <v>560</v>
      </c>
      <c r="B17" s="608" t="s">
        <v>561</v>
      </c>
      <c r="C17" s="608" t="s">
        <v>85</v>
      </c>
      <c r="D17" s="577" t="s">
        <v>9</v>
      </c>
      <c r="E17" s="576"/>
      <c r="F17" s="575" t="s">
        <v>10</v>
      </c>
      <c r="G17" s="577"/>
      <c r="H17" s="577"/>
      <c r="I17" s="577"/>
      <c r="J17" s="577"/>
      <c r="K17" s="577"/>
      <c r="L17" s="577"/>
      <c r="M17" s="577"/>
      <c r="N17" s="577"/>
      <c r="O17" s="577"/>
      <c r="P17" s="577" t="s">
        <v>11</v>
      </c>
      <c r="Q17" s="551"/>
      <c r="R17" s="577" t="s">
        <v>123</v>
      </c>
      <c r="S17" s="577"/>
      <c r="T17" s="551"/>
      <c r="U17" s="577"/>
      <c r="V17" s="577" t="s">
        <v>124</v>
      </c>
      <c r="W17" s="577"/>
      <c r="X17" s="577"/>
      <c r="Y17" s="577"/>
      <c r="Z17" s="577" t="s">
        <v>1</v>
      </c>
      <c r="AA17" s="577"/>
      <c r="AB17" s="577"/>
      <c r="AC17" s="577"/>
      <c r="AD17" s="653">
        <v>1.7361111111111112E-2</v>
      </c>
      <c r="AE17" s="577"/>
      <c r="AF17" s="577"/>
      <c r="AH17" s="622" t="s">
        <v>576</v>
      </c>
      <c r="AI17" s="623" t="s">
        <v>578</v>
      </c>
      <c r="AJ17" s="623" t="s">
        <v>579</v>
      </c>
      <c r="AK17" s="623"/>
      <c r="AL17" s="624" t="s">
        <v>580</v>
      </c>
      <c r="AM17" s="625" t="s">
        <v>581</v>
      </c>
      <c r="AN17" s="624" t="s">
        <v>582</v>
      </c>
      <c r="AO17" s="624" t="s">
        <v>583</v>
      </c>
      <c r="AP17" s="623" t="s">
        <v>584</v>
      </c>
      <c r="AQ17" s="624" t="s">
        <v>585</v>
      </c>
      <c r="AR17" s="624" t="s">
        <v>587</v>
      </c>
      <c r="AS17" s="624" t="s">
        <v>586</v>
      </c>
      <c r="AT17" s="622" t="s">
        <v>576</v>
      </c>
    </row>
    <row r="18" spans="1:46" s="580" customFormat="1">
      <c r="A18" s="586"/>
      <c r="B18" s="586"/>
      <c r="C18" s="586"/>
      <c r="D18" s="577"/>
      <c r="E18" s="576"/>
      <c r="F18" s="577"/>
      <c r="G18" s="577"/>
      <c r="H18" s="577"/>
      <c r="I18" s="577"/>
      <c r="J18" s="577"/>
      <c r="K18" s="577"/>
      <c r="L18" s="577"/>
      <c r="M18" s="577"/>
      <c r="N18" s="577"/>
      <c r="O18" s="577"/>
      <c r="P18" s="577"/>
      <c r="Q18" s="577"/>
      <c r="R18" s="577"/>
      <c r="S18" s="577"/>
      <c r="T18" s="577"/>
      <c r="U18" s="577"/>
      <c r="V18" s="577"/>
      <c r="W18" s="577"/>
      <c r="Y18" s="577"/>
      <c r="Z18" s="577"/>
      <c r="AA18" s="577"/>
      <c r="AB18" s="577"/>
      <c r="AC18" s="577"/>
      <c r="AD18" s="577"/>
      <c r="AE18" s="577"/>
      <c r="AF18" s="577"/>
      <c r="AH18" s="622" t="str">
        <f>$D$4</f>
        <v>1. ZR 1</v>
      </c>
      <c r="AI18" s="626">
        <f>Y19</f>
        <v>0</v>
      </c>
      <c r="AJ18" s="626">
        <f>Y22</f>
        <v>0</v>
      </c>
      <c r="AK18" s="626"/>
      <c r="AL18" s="577">
        <f>SUM(AI18:AJ18)</f>
        <v>0</v>
      </c>
      <c r="AM18" s="627">
        <f>Q19-S19+U19-W19+Q22-S22+U22-W22</f>
        <v>0</v>
      </c>
      <c r="AN18" s="577">
        <f>RANK(AL18,$AL$18:$AL$20)</f>
        <v>1</v>
      </c>
      <c r="AO18" s="577">
        <f>IF(AND($AL$18=$AL$19,$AL$18=$AL$20),RANK(AM18,$AM$18:$AM$20),"")</f>
        <v>1</v>
      </c>
      <c r="AP18" s="626" t="str">
        <f>IF(AND($AN$18=$AN$19,$AN$18=$AN$20),"",IF(AN18=AN19,SUM(Q19-S19+U19-W19),IF(AN18=AN20,SUM(Q22-S22+U22-W22),"")))</f>
        <v/>
      </c>
      <c r="AQ18" s="577" t="str">
        <f>IF(AP18="","",RANK(AP18,$AP$18:$AP$20))</f>
        <v/>
      </c>
      <c r="AR18" s="577" t="str">
        <f>IF(OR(AQ18="",AND(AQ18&lt;&gt;AQ19,AQ18&lt;&gt;AQ20)),"",IF(AQ18=AQ19,RANK(AM18,($AM$18,$AM$19)),IF(AQ18=AQ20,RANK(AM18,($AM$18,$AM$20)))))</f>
        <v/>
      </c>
      <c r="AS18" s="577">
        <f>IF(AND(AR18="",AQ18="",AO18=""),AN18,IF(AO18&lt;&gt;"",AO18,IF(AND(AQ18&lt;&gt;AQ19,AQ18&lt;&gt;AQ20),IF(AN18=1,AQ18,AQ18+"1"),IF(AN18=1,AR18,AR18+"1"))))</f>
        <v>1</v>
      </c>
      <c r="AT18" s="622" t="str">
        <f>$D$4</f>
        <v>1. ZR 1</v>
      </c>
    </row>
    <row r="19" spans="1:46">
      <c r="A19" s="610">
        <v>147</v>
      </c>
      <c r="B19" s="610">
        <v>1</v>
      </c>
      <c r="C19" s="610">
        <v>1</v>
      </c>
      <c r="D19" s="580" t="str">
        <f>$D$4</f>
        <v>1. ZR 1</v>
      </c>
      <c r="E19" s="614" t="s">
        <v>2</v>
      </c>
      <c r="F19" s="580" t="str">
        <f>$D$5</f>
        <v>2. ZR 2</v>
      </c>
      <c r="G19" s="581"/>
      <c r="H19" s="592"/>
      <c r="I19" s="592"/>
      <c r="J19" s="592"/>
      <c r="K19" s="592"/>
      <c r="L19" s="592"/>
      <c r="M19" s="592"/>
      <c r="N19" s="592"/>
      <c r="O19" s="614"/>
      <c r="P19" s="581" t="str">
        <f>$D$6</f>
        <v>3. ZR 1</v>
      </c>
      <c r="Q19" s="548"/>
      <c r="R19" s="551" t="s">
        <v>2</v>
      </c>
      <c r="S19" s="548"/>
      <c r="U19" s="548"/>
      <c r="V19" s="551" t="s">
        <v>2</v>
      </c>
      <c r="W19" s="548"/>
      <c r="Y19" s="551">
        <f>IF($Q19&gt;$S19,(IF($U19&gt;$W19,2,1)),(IF($U19&gt;$W19,1,0)))</f>
        <v>0</v>
      </c>
      <c r="Z19" s="551" t="s">
        <v>2</v>
      </c>
      <c r="AA19" s="551">
        <f>IF($Q19&lt;$S19,(IF($U19&lt;$W19,2,1)),(IF($U19&lt;$W19,1,0)))</f>
        <v>0</v>
      </c>
      <c r="AC19" s="652">
        <f>$D$10</f>
        <v>43135</v>
      </c>
      <c r="AD19" s="654">
        <f>$D$13</f>
        <v>0.41666666666666669</v>
      </c>
      <c r="AE19" s="551">
        <f>$D$11</f>
        <v>0</v>
      </c>
      <c r="AH19" s="622" t="str">
        <f>$D$5</f>
        <v>2. ZR 2</v>
      </c>
      <c r="AI19" s="626">
        <f>AA19</f>
        <v>0</v>
      </c>
      <c r="AJ19" s="626">
        <f>Y25</f>
        <v>0</v>
      </c>
      <c r="AK19" s="626"/>
      <c r="AL19" s="577">
        <f>SUM(AI19:AJ19)</f>
        <v>0</v>
      </c>
      <c r="AM19" s="627">
        <f>S19-Q19+W19-U19+Q25-S25+U25-W25</f>
        <v>0</v>
      </c>
      <c r="AN19" s="577">
        <f>RANK(AL19,$AL$18:$AL$20)</f>
        <v>1</v>
      </c>
      <c r="AO19" s="577">
        <f>IF(AND($AL$18=$AL$19,$AL$18=$AL$20),RANK(AM19,$AM$18:$AM$20),"")</f>
        <v>1</v>
      </c>
      <c r="AP19" s="626" t="str">
        <f>IF(AND($AN$18=$AN$19,$AN$18=$AN$20),"",IF(AN19=AN18,SUM(S19-Q19+W19-U19),IF(AN19=AN20,SUM(Q25-S25+U25-W25),"")))</f>
        <v/>
      </c>
      <c r="AQ19" s="577" t="str">
        <f>IF(AP19="","",RANK(AP19,$AP$18:$AP$20))</f>
        <v/>
      </c>
      <c r="AR19" s="577" t="str">
        <f>IF(OR(AQ19="",AND(AQ19&lt;&gt;AQ20,AQ19&lt;&gt;AQ18)),"",IF(AQ19=AQ20,RANK(AM19,($AM$19:$AM$20)),IF(AQ19=AQ18,RANK(AM19,($AM$19,$AM$18)))))</f>
        <v/>
      </c>
      <c r="AS19" s="577">
        <f>IF(AND(AR19="",AQ19="",AO19=""),AN19,IF(AO19&lt;&gt;"",AO19,IF(AND(AQ19&lt;&gt;AQ20,AQ19&lt;&gt;AQ18),IF(AN19=1,AQ19,AQ19+"1"),IF(AN19=1,AR19,AR19+"1"))))</f>
        <v>1</v>
      </c>
      <c r="AT19" s="622" t="str">
        <f>$D$5</f>
        <v>2. ZR 2</v>
      </c>
    </row>
    <row r="20" spans="1:46">
      <c r="A20" s="628">
        <v>148</v>
      </c>
      <c r="B20" s="610">
        <v>2</v>
      </c>
      <c r="C20" s="610">
        <v>1</v>
      </c>
      <c r="D20" s="581" t="str">
        <f>$G$6</f>
        <v>3. ZR 2</v>
      </c>
      <c r="E20" s="585" t="s">
        <v>2</v>
      </c>
      <c r="F20" s="581" t="str">
        <f>$G$5</f>
        <v>2. ZR 1</v>
      </c>
      <c r="G20" s="581"/>
      <c r="H20" s="597"/>
      <c r="I20" s="597"/>
      <c r="J20" s="597"/>
      <c r="K20" s="597"/>
      <c r="L20" s="597"/>
      <c r="M20" s="597"/>
      <c r="N20" s="597"/>
      <c r="O20" s="585"/>
      <c r="P20" s="581" t="str">
        <f>$G$4</f>
        <v>1. ZR 2</v>
      </c>
      <c r="Q20" s="550"/>
      <c r="R20" s="629" t="s">
        <v>2</v>
      </c>
      <c r="S20" s="550"/>
      <c r="T20" s="629"/>
      <c r="U20" s="550"/>
      <c r="V20" s="629" t="s">
        <v>2</v>
      </c>
      <c r="W20" s="550"/>
      <c r="X20" s="630"/>
      <c r="Y20" s="629">
        <f>IF($Q20&gt;$S20,(IF($U20&gt;$W20,2,1)),(IF($U20&gt;$W20,1,0)))</f>
        <v>0</v>
      </c>
      <c r="Z20" s="629">
        <v>2</v>
      </c>
      <c r="AA20" s="629">
        <f>IF($Q20&lt;$S20,(IF($U20&lt;$W20,2,1)),(IF($U20&lt;$W20,1,0)))</f>
        <v>0</v>
      </c>
      <c r="AB20" s="629"/>
      <c r="AC20" s="652">
        <f>$D$10</f>
        <v>43135</v>
      </c>
      <c r="AD20" s="655">
        <f>AD19+$AD$17</f>
        <v>0.43402777777777779</v>
      </c>
      <c r="AE20" s="551">
        <f>$D$11</f>
        <v>0</v>
      </c>
      <c r="AF20" s="629"/>
      <c r="AH20" s="622" t="str">
        <f>$D$6</f>
        <v>3. ZR 1</v>
      </c>
      <c r="AI20" s="626">
        <f>AA22</f>
        <v>0</v>
      </c>
      <c r="AJ20" s="626">
        <f>AA25</f>
        <v>0</v>
      </c>
      <c r="AK20" s="626"/>
      <c r="AL20" s="577">
        <f>SUM(AI20:AJ20)</f>
        <v>0</v>
      </c>
      <c r="AM20" s="627">
        <f>S22-Q22+W22-U22+S25-Q25+W25-U25</f>
        <v>0</v>
      </c>
      <c r="AN20" s="577">
        <f>RANK(AL20,$AL$18:$AL$20)</f>
        <v>1</v>
      </c>
      <c r="AO20" s="577">
        <f>IF(AND($AL$18=$AL$19,$AL$18=$AL$20),RANK(AM20,$AM$18:$AM$20),"")</f>
        <v>1</v>
      </c>
      <c r="AP20" s="626" t="str">
        <f>IF(AND($AN$18=$AN$19,$AN$18=$AN$20),"",IF(AN20=AN19,SUM(S25-Q25+W25-U25),IF(AN20=AN18,SUM(S22-Q22+W22-U22),"")))</f>
        <v/>
      </c>
      <c r="AQ20" s="577" t="str">
        <f>IF(AP20="","",RANK(AP20,$AP$18:$AP$20))</f>
        <v/>
      </c>
      <c r="AR20" s="577" t="str">
        <f>IF(OR(AQ20="",AND(AQ20&lt;&gt;AQ19,AQ20&lt;&gt;AQ18)),"",IF(AQ20=AQ18,RANK(AM20,($AM$20,$AM$18)),IF(AQ20=AQ19,RANK(AM20,($AM$20,$AM$19)))))</f>
        <v/>
      </c>
      <c r="AS20" s="577">
        <f>IF(AND(AR20="",AQ20="",AO20=""),AN20,IF(AO20&lt;&gt;"",AO20,IF(AND(AQ20&lt;&gt;AQ19,AQ20&lt;&gt;AQ18),IF(AN20=1,AQ20,AQ20+"1"),IF(AN20=1,AR20,AR20+"1"))))</f>
        <v>1</v>
      </c>
      <c r="AT20" s="622" t="str">
        <f>$D$6</f>
        <v>3. ZR 1</v>
      </c>
    </row>
    <row r="21" spans="1:46">
      <c r="A21" s="628"/>
      <c r="B21" s="610"/>
      <c r="C21" s="610"/>
      <c r="D21" s="631"/>
      <c r="E21" s="631"/>
      <c r="F21" s="631"/>
      <c r="G21" s="631"/>
      <c r="H21" s="585"/>
      <c r="I21" s="585"/>
      <c r="J21" s="585"/>
      <c r="K21" s="585"/>
      <c r="L21" s="585"/>
      <c r="M21" s="585"/>
      <c r="N21" s="585"/>
      <c r="O21" s="585"/>
      <c r="P21" s="631"/>
      <c r="Q21" s="629"/>
      <c r="R21" s="629"/>
      <c r="S21" s="629"/>
      <c r="T21" s="629"/>
      <c r="U21" s="629"/>
      <c r="V21" s="629"/>
      <c r="W21" s="629"/>
      <c r="X21" s="630"/>
      <c r="Y21" s="629"/>
      <c r="Z21" s="629"/>
      <c r="AA21" s="629"/>
      <c r="AB21" s="629"/>
      <c r="AC21" s="629"/>
      <c r="AD21" s="629"/>
      <c r="AE21" s="629"/>
      <c r="AF21" s="629"/>
      <c r="AH21" s="622"/>
      <c r="AI21" s="626"/>
      <c r="AJ21" s="626"/>
      <c r="AK21" s="626"/>
      <c r="AL21" s="577"/>
      <c r="AM21" s="627"/>
      <c r="AN21" s="577"/>
      <c r="AO21" s="577"/>
      <c r="AP21" s="626"/>
      <c r="AQ21" s="577"/>
      <c r="AR21" s="577"/>
      <c r="AS21" s="577"/>
      <c r="AT21" s="622"/>
    </row>
    <row r="22" spans="1:46">
      <c r="A22" s="628">
        <v>149</v>
      </c>
      <c r="B22" s="610">
        <v>3</v>
      </c>
      <c r="C22" s="610">
        <v>1</v>
      </c>
      <c r="D22" s="581" t="str">
        <f>$D$4</f>
        <v>1. ZR 1</v>
      </c>
      <c r="E22" s="585" t="s">
        <v>2</v>
      </c>
      <c r="F22" s="581" t="str">
        <f>$D$6</f>
        <v>3. ZR 1</v>
      </c>
      <c r="G22" s="581"/>
      <c r="H22" s="597"/>
      <c r="I22" s="597"/>
      <c r="J22" s="597"/>
      <c r="K22" s="597"/>
      <c r="L22" s="597"/>
      <c r="M22" s="597"/>
      <c r="N22" s="597"/>
      <c r="O22" s="585"/>
      <c r="P22" s="581" t="str">
        <f>$D$5</f>
        <v>2. ZR 2</v>
      </c>
      <c r="Q22" s="550"/>
      <c r="R22" s="629" t="s">
        <v>2</v>
      </c>
      <c r="S22" s="550"/>
      <c r="T22" s="629"/>
      <c r="U22" s="550"/>
      <c r="V22" s="629" t="s">
        <v>2</v>
      </c>
      <c r="W22" s="550"/>
      <c r="X22" s="630"/>
      <c r="Y22" s="629">
        <f>IF($Q22&gt;$S22,(IF($U22&gt;$W22,2,1)),(IF($U22&gt;$W22,1,0)))</f>
        <v>0</v>
      </c>
      <c r="Z22" s="629" t="s">
        <v>2</v>
      </c>
      <c r="AA22" s="629">
        <f>IF($Q22&lt;$S22,(IF($U22&lt;$W22,2,1)),(IF($U22&lt;$W22,1,0)))</f>
        <v>0</v>
      </c>
      <c r="AB22" s="629"/>
      <c r="AC22" s="652">
        <f>$D$10</f>
        <v>43135</v>
      </c>
      <c r="AD22" s="655">
        <f>AD20+$AD$17</f>
        <v>0.4513888888888889</v>
      </c>
      <c r="AE22" s="551">
        <f>$D$11</f>
        <v>0</v>
      </c>
      <c r="AF22" s="629"/>
      <c r="AH22" s="622" t="str">
        <f>$G$4</f>
        <v>1. ZR 2</v>
      </c>
      <c r="AI22" s="626">
        <f>Y23</f>
        <v>0</v>
      </c>
      <c r="AJ22" s="626">
        <f>AA26</f>
        <v>0</v>
      </c>
      <c r="AK22" s="626"/>
      <c r="AL22" s="577">
        <f>SUM(AI22:AJ22)</f>
        <v>0</v>
      </c>
      <c r="AM22" s="627">
        <f>Q23-S23+U23-W23+S26-Q26+W26-U26</f>
        <v>0</v>
      </c>
      <c r="AN22" s="577">
        <f>RANK(AL22,$AL$22:$AL$24)</f>
        <v>1</v>
      </c>
      <c r="AO22" s="577">
        <f>IF(AND($AL$22=$AL$23,$AL$22=$AL$24),RANK(AM22,$AM$22:$AM$24),"")</f>
        <v>1</v>
      </c>
      <c r="AP22" s="626" t="str">
        <f>IF(AND($AN$22=$AN$23,$AN$22=$AN$24),"",IF(AN22=AN23,SUM(S26-Q26+W26-U26),IF(AN22=AN24,SUM(Q23-S23+U23-W23),"")))</f>
        <v/>
      </c>
      <c r="AQ22" s="577" t="str">
        <f>IF(AP22="","",RANK(AP22,$AP$22:$AP$24))</f>
        <v/>
      </c>
      <c r="AR22" s="577" t="str">
        <f>IF(OR(AQ22="",AND(AQ22&lt;&gt;AQ23,AQ22&lt;&gt;AQ24)),"",IF(AQ22=AQ23,RANK(AM22,($AM$22:$AM$23)),RANK(AM22,($AM$22,$AM$24))))</f>
        <v/>
      </c>
      <c r="AS22" s="577">
        <f>IF(AND(AR22="",AQ22="",AO22=""),AN22,IF(AO22&lt;&gt;"",AO22,IF(AND(AQ22&lt;&gt;AQ23,AQ22&lt;&gt;AQ24),IF(AN22=1,AQ22,AQ22+"1"),IF(AN22=1,AR22,AR22+"1"))))</f>
        <v>1</v>
      </c>
      <c r="AT22" s="622" t="str">
        <f>$G$4</f>
        <v>1. ZR 2</v>
      </c>
    </row>
    <row r="23" spans="1:46">
      <c r="A23" s="610">
        <v>150</v>
      </c>
      <c r="B23" s="610">
        <v>4</v>
      </c>
      <c r="C23" s="610">
        <v>1</v>
      </c>
      <c r="D23" s="581" t="str">
        <f>$G$4</f>
        <v>1. ZR 2</v>
      </c>
      <c r="E23" s="585" t="s">
        <v>2</v>
      </c>
      <c r="F23" s="581" t="str">
        <f>$G$6</f>
        <v>3. ZR 2</v>
      </c>
      <c r="G23" s="581"/>
      <c r="H23" s="597"/>
      <c r="I23" s="597"/>
      <c r="J23" s="597"/>
      <c r="K23" s="597"/>
      <c r="L23" s="597"/>
      <c r="M23" s="597"/>
      <c r="N23" s="597"/>
      <c r="O23" s="585"/>
      <c r="P23" s="581" t="str">
        <f>$G$5</f>
        <v>2. ZR 1</v>
      </c>
      <c r="Q23" s="550"/>
      <c r="R23" s="629" t="s">
        <v>2</v>
      </c>
      <c r="S23" s="550"/>
      <c r="T23" s="629"/>
      <c r="U23" s="550"/>
      <c r="V23" s="629" t="s">
        <v>2</v>
      </c>
      <c r="W23" s="550"/>
      <c r="X23" s="630"/>
      <c r="Y23" s="629">
        <f>IF($Q23&gt;$S23,(IF($U23&gt;$W23,2,1)),(IF($U23&gt;$W23,1,0)))</f>
        <v>0</v>
      </c>
      <c r="Z23" s="629" t="s">
        <v>2</v>
      </c>
      <c r="AA23" s="629">
        <f>IF($Q23&lt;$S23,(IF($U23&lt;$W23,2,1)),(IF($U23&lt;$W23,1,0)))</f>
        <v>0</v>
      </c>
      <c r="AB23" s="629"/>
      <c r="AC23" s="652">
        <f>$D$10</f>
        <v>43135</v>
      </c>
      <c r="AD23" s="655">
        <f>AD22+$AD$17</f>
        <v>0.46875</v>
      </c>
      <c r="AE23" s="551">
        <f>$D$11</f>
        <v>0</v>
      </c>
      <c r="AF23" s="629"/>
      <c r="AH23" s="622" t="str">
        <f>$G$5</f>
        <v>2. ZR 1</v>
      </c>
      <c r="AI23" s="626">
        <f>AA20</f>
        <v>0</v>
      </c>
      <c r="AJ23" s="626">
        <f>Y26</f>
        <v>0</v>
      </c>
      <c r="AK23" s="626"/>
      <c r="AL23" s="577">
        <f>SUM(AI23:AJ23)</f>
        <v>0</v>
      </c>
      <c r="AM23" s="627">
        <f>S20-Q20+W20-U20+Q26-S26+U26-W26</f>
        <v>0</v>
      </c>
      <c r="AN23" s="577">
        <f>RANK(AL23,$AL$22:$AL$24)</f>
        <v>1</v>
      </c>
      <c r="AO23" s="577">
        <f>IF(AND($AL$22=$AL$23,$AL$22=$AL$24),RANK(AM23,$AM$22:$AM$24),"")</f>
        <v>1</v>
      </c>
      <c r="AP23" s="626" t="str">
        <f>IF(AND($AN$23=$AN$22,$AN$23=$AN$24),"",IF(AN23=AN22,SUM(Q26-S26+U26-W26),IF(AN23=AN24,SUM(S20-Q20+W20-U20),"")))</f>
        <v/>
      </c>
      <c r="AQ23" s="577" t="str">
        <f>IF(AP23="","",RANK(AP23,$AP$22:$AP$24))</f>
        <v/>
      </c>
      <c r="AR23" s="577" t="str">
        <f>IF(OR(AQ23="",AND(AQ23&lt;&gt;AQ24,AQ23&lt;&gt;AQ22)),"",IF(AQ23=AQ24,RANK(AM23,($AM$23:$AM$24)),RANK(AM23,($AM$23,$AM$22))))</f>
        <v/>
      </c>
      <c r="AS23" s="577">
        <f>IF(AND(AR23="",AQ23="",AO23=""),AN23,IF(AO23&lt;&gt;"",AO23,IF(AND(AQ23&lt;&gt;AQ24,AQ23&lt;&gt;AQ22),IF(AN23=1,AQ23,AQ23+"1"),IF(AN23=1,AR23,AR23+"1"))))</f>
        <v>1</v>
      </c>
      <c r="AT23" s="622" t="str">
        <f>$G$5</f>
        <v>2. ZR 1</v>
      </c>
    </row>
    <row r="24" spans="1:46">
      <c r="A24" s="628"/>
      <c r="B24" s="632"/>
      <c r="C24" s="632"/>
      <c r="D24" s="633"/>
      <c r="E24" s="633"/>
      <c r="F24" s="633"/>
      <c r="G24" s="585"/>
      <c r="H24" s="585"/>
      <c r="I24" s="585"/>
      <c r="J24" s="585"/>
      <c r="K24" s="585"/>
      <c r="L24" s="585"/>
      <c r="M24" s="585"/>
      <c r="N24" s="585"/>
      <c r="O24" s="585"/>
      <c r="P24" s="585"/>
      <c r="Q24" s="629"/>
      <c r="R24" s="629"/>
      <c r="S24" s="629"/>
      <c r="T24" s="629"/>
      <c r="U24" s="629"/>
      <c r="V24" s="629"/>
      <c r="W24" s="629"/>
      <c r="X24" s="630"/>
      <c r="Y24" s="629"/>
      <c r="Z24" s="629"/>
      <c r="AA24" s="629"/>
      <c r="AB24" s="629"/>
      <c r="AC24" s="629"/>
      <c r="AD24" s="629"/>
      <c r="AE24" s="629"/>
      <c r="AF24" s="629"/>
      <c r="AH24" s="622" t="str">
        <f>$G$6</f>
        <v>3. ZR 2</v>
      </c>
      <c r="AI24" s="626">
        <f>Y20</f>
        <v>0</v>
      </c>
      <c r="AJ24" s="626">
        <f>AA23</f>
        <v>0</v>
      </c>
      <c r="AK24" s="626"/>
      <c r="AL24" s="577">
        <f>SUM(AI24:AJ24)</f>
        <v>0</v>
      </c>
      <c r="AM24" s="627">
        <f>Q20-S20+U20-W20+S23-Q23+W23-U23</f>
        <v>0</v>
      </c>
      <c r="AN24" s="577">
        <f>RANK(AL24,$AL$22:$AL$24)</f>
        <v>1</v>
      </c>
      <c r="AO24" s="577">
        <f>IF(AND($AL$22=$AL$23,$AL$22=$AL$24),RANK(AM24,$AM$22:$AM$24),"")</f>
        <v>1</v>
      </c>
      <c r="AP24" s="626" t="str">
        <f>IF(AND($AN$24=$AN$23,$AN$24=$AN$22),"",IF(AN24=AN23,SUM(Q20-S20+U20-W20),IF(AN24=AN22,SUM(S23-Q23+W23-U23),"")))</f>
        <v/>
      </c>
      <c r="AQ24" s="577" t="str">
        <f>IF(AP24="","",RANK(AP24,$AP$22:$AP$24))</f>
        <v/>
      </c>
      <c r="AR24" s="577" t="str">
        <f>IF(OR(AQ24="",AND(AQ24&lt;&gt;AQ23,AQ24&lt;&gt;AQ22)),"",IF(AQ24=AQ22,RANK(AM24,($AM$24,$AM$22)),RANK(AM24,($AM$24,$AM$23))))</f>
        <v/>
      </c>
      <c r="AS24" s="577">
        <f>IF(AND(AR24="",AQ24="",AO24=""),AN24,IF(AO24&lt;&gt;"",AO24,IF(AND(AQ24&lt;&gt;AQ23,AQ24&lt;&gt;AQ22),IF(AN24=1,AQ24,AQ24+"1"),IF(AN24=1,AR24,AR24+"1"))))</f>
        <v>1</v>
      </c>
      <c r="AT24" s="622" t="str">
        <f>$G$6</f>
        <v>3. ZR 2</v>
      </c>
    </row>
    <row r="25" spans="1:46">
      <c r="A25" s="628">
        <v>151</v>
      </c>
      <c r="B25" s="610">
        <v>5</v>
      </c>
      <c r="C25" s="610">
        <v>1</v>
      </c>
      <c r="D25" s="581" t="str">
        <f>$D$5</f>
        <v>2. ZR 2</v>
      </c>
      <c r="E25" s="585" t="s">
        <v>2</v>
      </c>
      <c r="F25" s="581" t="str">
        <f>$D$6</f>
        <v>3. ZR 1</v>
      </c>
      <c r="G25" s="581"/>
      <c r="H25" s="597"/>
      <c r="I25" s="597"/>
      <c r="J25" s="597"/>
      <c r="K25" s="597"/>
      <c r="L25" s="597"/>
      <c r="M25" s="597"/>
      <c r="N25" s="597"/>
      <c r="O25" s="585"/>
      <c r="P25" s="581" t="str">
        <f>$D$4</f>
        <v>1. ZR 1</v>
      </c>
      <c r="Q25" s="550"/>
      <c r="R25" s="629" t="s">
        <v>2</v>
      </c>
      <c r="S25" s="550"/>
      <c r="T25" s="629"/>
      <c r="U25" s="550"/>
      <c r="V25" s="629" t="s">
        <v>2</v>
      </c>
      <c r="W25" s="550"/>
      <c r="X25" s="630"/>
      <c r="Y25" s="629">
        <f>IF($Q25&gt;$S25,(IF($U25&gt;$W25,2,1)),(IF($U25&gt;$W25,1,0)))</f>
        <v>0</v>
      </c>
      <c r="Z25" s="629" t="s">
        <v>2</v>
      </c>
      <c r="AA25" s="629">
        <f>IF($Q25&lt;$S25,(IF($U25&lt;$W25,2,1)),(IF($U25&lt;$W25,1,0)))</f>
        <v>0</v>
      </c>
      <c r="AB25" s="629"/>
      <c r="AC25" s="652">
        <f>$D$10</f>
        <v>43135</v>
      </c>
      <c r="AD25" s="655">
        <f>AD23+$AD$17</f>
        <v>0.4861111111111111</v>
      </c>
      <c r="AE25" s="551">
        <f>$D$11</f>
        <v>0</v>
      </c>
      <c r="AF25" s="629"/>
    </row>
    <row r="26" spans="1:46">
      <c r="A26" s="628">
        <v>152</v>
      </c>
      <c r="B26" s="610">
        <v>6</v>
      </c>
      <c r="C26" s="610">
        <v>1</v>
      </c>
      <c r="D26" s="581" t="str">
        <f>$G$5</f>
        <v>2. ZR 1</v>
      </c>
      <c r="E26" s="585" t="s">
        <v>2</v>
      </c>
      <c r="F26" s="581" t="str">
        <f>$G$4</f>
        <v>1. ZR 2</v>
      </c>
      <c r="G26" s="581"/>
      <c r="H26" s="597"/>
      <c r="I26" s="597"/>
      <c r="J26" s="597"/>
      <c r="K26" s="597"/>
      <c r="L26" s="597"/>
      <c r="M26" s="597"/>
      <c r="N26" s="597"/>
      <c r="O26" s="585"/>
      <c r="P26" s="581" t="str">
        <f>$G$6</f>
        <v>3. ZR 2</v>
      </c>
      <c r="Q26" s="550"/>
      <c r="R26" s="629" t="s">
        <v>2</v>
      </c>
      <c r="S26" s="550"/>
      <c r="T26" s="629"/>
      <c r="U26" s="550"/>
      <c r="V26" s="629" t="s">
        <v>2</v>
      </c>
      <c r="W26" s="550"/>
      <c r="X26" s="630"/>
      <c r="Y26" s="629">
        <f>IF($Q26&gt;$S26,(IF($U26&gt;$W26,2,1)),(IF($U26&gt;$W26,1,0)))</f>
        <v>0</v>
      </c>
      <c r="Z26" s="629" t="s">
        <v>2</v>
      </c>
      <c r="AA26" s="629">
        <f>IF($Q26&lt;$S26,(IF($U26&lt;$W26,2,1)),(IF($U26&lt;$W26,1,0)))</f>
        <v>0</v>
      </c>
      <c r="AB26" s="629"/>
      <c r="AC26" s="652">
        <f>$D$10</f>
        <v>43135</v>
      </c>
      <c r="AD26" s="655">
        <f>AD25+$AD$17</f>
        <v>0.50347222222222221</v>
      </c>
      <c r="AE26" s="551">
        <f>$D$11</f>
        <v>0</v>
      </c>
      <c r="AF26" s="629"/>
    </row>
    <row r="27" spans="1:46">
      <c r="A27" s="628"/>
      <c r="B27" s="632"/>
      <c r="C27" s="632"/>
      <c r="D27" s="580"/>
      <c r="E27" s="614"/>
      <c r="F27" s="580"/>
      <c r="G27" s="581"/>
      <c r="H27" s="614"/>
      <c r="I27" s="614"/>
      <c r="J27" s="614"/>
      <c r="K27" s="614"/>
      <c r="L27" s="614"/>
      <c r="M27" s="614"/>
      <c r="N27" s="614"/>
      <c r="P27" s="581"/>
      <c r="AH27" s="634"/>
      <c r="AS27" s="635"/>
    </row>
    <row r="28" spans="1:46">
      <c r="A28" s="628"/>
      <c r="B28" s="635" t="s">
        <v>576</v>
      </c>
      <c r="T28" s="578"/>
      <c r="U28" s="578"/>
      <c r="V28" s="578"/>
      <c r="W28" s="578"/>
      <c r="Y28" s="578"/>
      <c r="Z28" s="578"/>
      <c r="AA28" s="578"/>
      <c r="AB28" s="578"/>
      <c r="AC28" s="578"/>
      <c r="AD28" s="578"/>
      <c r="AE28" s="578"/>
      <c r="AF28" s="578"/>
    </row>
    <row r="29" spans="1:46">
      <c r="A29" s="628"/>
      <c r="B29" s="635">
        <v>1</v>
      </c>
      <c r="C29" s="635" t="s">
        <v>13</v>
      </c>
      <c r="D29" s="578" t="str">
        <f>IF(W25="","",IF(B29=$AS$18,$AT$18,IF(B29=$AS$19,$AT$19,$AT$20)))</f>
        <v/>
      </c>
      <c r="T29" s="578"/>
      <c r="U29" s="578"/>
      <c r="V29" s="578"/>
      <c r="W29" s="578"/>
      <c r="Y29" s="578"/>
      <c r="Z29" s="578"/>
      <c r="AA29" s="578"/>
      <c r="AB29" s="578"/>
      <c r="AC29" s="578"/>
      <c r="AD29" s="578"/>
      <c r="AE29" s="578"/>
      <c r="AF29" s="578"/>
    </row>
    <row r="30" spans="1:46">
      <c r="A30" s="628"/>
      <c r="B30" s="635">
        <v>2</v>
      </c>
      <c r="C30" s="635" t="s">
        <v>13</v>
      </c>
      <c r="D30" s="578" t="str">
        <f>IF(W25="","",IF(B30=$AS$18,$AT$18,IF(B30=$AS$19,$AT$19,$AT$20)))</f>
        <v/>
      </c>
      <c r="T30" s="578"/>
      <c r="U30" s="578"/>
      <c r="V30" s="578"/>
      <c r="W30" s="578"/>
      <c r="Y30" s="578"/>
      <c r="Z30" s="578"/>
      <c r="AA30" s="578"/>
      <c r="AB30" s="578"/>
      <c r="AC30" s="578"/>
      <c r="AD30" s="578"/>
      <c r="AE30" s="578"/>
      <c r="AF30" s="578"/>
    </row>
    <row r="31" spans="1:46">
      <c r="A31" s="628"/>
      <c r="B31" s="635">
        <v>3</v>
      </c>
      <c r="C31" s="635" t="s">
        <v>13</v>
      </c>
      <c r="D31" s="578" t="str">
        <f>IF(W25="","",IF(B31=$AS$18,$AT$18,IF(B31=$AS$19,$AT$19,$AT$20)))</f>
        <v/>
      </c>
      <c r="T31" s="578"/>
      <c r="U31" s="578"/>
      <c r="V31" s="578"/>
      <c r="W31" s="578"/>
      <c r="Y31" s="578"/>
      <c r="Z31" s="578"/>
      <c r="AA31" s="578"/>
      <c r="AB31" s="578"/>
      <c r="AC31" s="578"/>
      <c r="AD31" s="578"/>
      <c r="AE31" s="578"/>
      <c r="AF31" s="578"/>
    </row>
    <row r="32" spans="1:46">
      <c r="A32" s="628"/>
      <c r="T32" s="578"/>
      <c r="U32" s="578"/>
      <c r="V32" s="578"/>
      <c r="W32" s="578"/>
      <c r="Y32" s="578"/>
      <c r="Z32" s="578"/>
      <c r="AA32" s="578"/>
      <c r="AB32" s="578"/>
      <c r="AC32" s="578"/>
      <c r="AD32" s="578"/>
      <c r="AE32" s="578"/>
      <c r="AF32" s="578"/>
    </row>
    <row r="33" spans="1:42">
      <c r="A33" s="628"/>
      <c r="B33" s="635">
        <v>1</v>
      </c>
      <c r="C33" s="635" t="s">
        <v>14</v>
      </c>
      <c r="D33" s="578" t="str">
        <f>IF(W26="","",IF(B33=$AS$22,$AT$22,IF(B33=$AS$23,$AT$23,$AT$24)))</f>
        <v/>
      </c>
      <c r="T33" s="578"/>
      <c r="U33" s="578"/>
      <c r="V33" s="578"/>
      <c r="W33" s="578"/>
      <c r="Y33" s="578"/>
      <c r="Z33" s="578"/>
      <c r="AA33" s="578"/>
      <c r="AB33" s="578"/>
      <c r="AC33" s="578"/>
      <c r="AD33" s="578"/>
      <c r="AE33" s="578"/>
      <c r="AF33" s="578"/>
    </row>
    <row r="34" spans="1:42">
      <c r="A34" s="628"/>
      <c r="B34" s="635">
        <v>2</v>
      </c>
      <c r="C34" s="635" t="s">
        <v>14</v>
      </c>
      <c r="D34" s="578" t="str">
        <f>IF(W26="","",IF(B34=$AS$22,$AT$22,IF(B34=$AS$23,$AT$23,$AT$24)))</f>
        <v/>
      </c>
      <c r="T34" s="578"/>
      <c r="U34" s="578"/>
      <c r="V34" s="578"/>
      <c r="W34" s="578"/>
      <c r="Y34" s="578"/>
      <c r="Z34" s="578"/>
      <c r="AA34" s="578"/>
      <c r="AB34" s="578"/>
      <c r="AC34" s="578"/>
      <c r="AD34" s="578"/>
      <c r="AE34" s="578"/>
      <c r="AF34" s="578"/>
    </row>
    <row r="35" spans="1:42">
      <c r="A35" s="628"/>
      <c r="B35" s="635">
        <v>3</v>
      </c>
      <c r="C35" s="635" t="s">
        <v>14</v>
      </c>
      <c r="D35" s="578" t="str">
        <f>IF(W26="","",IF(B35=$AS$22,$AT$22,IF(B35=$AS$23,$AT$23,$AT$24)))</f>
        <v/>
      </c>
      <c r="T35" s="578"/>
      <c r="U35" s="578"/>
      <c r="V35" s="578"/>
      <c r="W35" s="578"/>
      <c r="Y35" s="578"/>
      <c r="Z35" s="578"/>
      <c r="AA35" s="578"/>
      <c r="AB35" s="578"/>
      <c r="AC35" s="578"/>
      <c r="AD35" s="578"/>
      <c r="AE35" s="578"/>
      <c r="AF35" s="578"/>
    </row>
    <row r="36" spans="1:42">
      <c r="A36" s="628"/>
      <c r="B36" s="635"/>
      <c r="C36" s="635"/>
      <c r="T36" s="578"/>
      <c r="U36" s="578"/>
      <c r="V36" s="578"/>
      <c r="W36" s="578"/>
      <c r="Y36" s="578"/>
      <c r="Z36" s="578"/>
      <c r="AA36" s="578"/>
      <c r="AB36" s="578"/>
      <c r="AC36" s="578"/>
      <c r="AD36" s="578"/>
      <c r="AE36" s="578"/>
      <c r="AF36" s="578"/>
    </row>
    <row r="37" spans="1:42">
      <c r="A37" s="628"/>
      <c r="B37" s="635"/>
      <c r="C37" s="635"/>
      <c r="T37" s="578"/>
      <c r="U37" s="578"/>
      <c r="V37" s="578"/>
      <c r="W37" s="578"/>
      <c r="Y37" s="578"/>
      <c r="Z37" s="578"/>
      <c r="AA37" s="578"/>
      <c r="AB37" s="578"/>
      <c r="AC37" s="578"/>
      <c r="AD37" s="578"/>
      <c r="AE37" s="578"/>
      <c r="AF37" s="578"/>
    </row>
    <row r="38" spans="1:42">
      <c r="A38" s="628"/>
      <c r="B38" s="610"/>
      <c r="C38" s="610"/>
      <c r="D38" s="636" t="s">
        <v>218</v>
      </c>
      <c r="E38" s="636"/>
      <c r="F38" s="636"/>
      <c r="G38" s="636"/>
      <c r="H38" s="637"/>
      <c r="I38" s="637"/>
      <c r="J38" s="637"/>
      <c r="K38" s="637"/>
      <c r="L38" s="637"/>
      <c r="M38" s="637"/>
      <c r="N38" s="637"/>
      <c r="O38" s="637"/>
      <c r="P38" s="636"/>
      <c r="R38" s="626" t="s">
        <v>121</v>
      </c>
      <c r="T38" s="577"/>
      <c r="V38" s="626" t="s">
        <v>122</v>
      </c>
      <c r="X38" s="551"/>
      <c r="Y38" s="577"/>
      <c r="Z38" s="626" t="s">
        <v>222</v>
      </c>
      <c r="AB38" s="637"/>
      <c r="AC38" s="637"/>
      <c r="AD38" s="637"/>
      <c r="AE38" s="637"/>
      <c r="AF38" s="637"/>
    </row>
    <row r="39" spans="1:42">
      <c r="A39" s="610"/>
      <c r="B39" s="610"/>
      <c r="C39" s="610"/>
      <c r="D39" s="614" t="s">
        <v>89</v>
      </c>
      <c r="E39" s="614" t="s">
        <v>2</v>
      </c>
      <c r="F39" s="614" t="s">
        <v>90</v>
      </c>
      <c r="G39" s="614"/>
      <c r="H39" s="592"/>
      <c r="I39" s="592"/>
      <c r="J39" s="592"/>
      <c r="K39" s="592"/>
      <c r="L39" s="592"/>
      <c r="M39" s="592"/>
      <c r="N39" s="592"/>
      <c r="O39" s="614"/>
      <c r="P39" s="614" t="s">
        <v>185</v>
      </c>
      <c r="Z39" s="626"/>
    </row>
    <row r="40" spans="1:42">
      <c r="A40" s="610">
        <v>153</v>
      </c>
      <c r="B40" s="610">
        <v>7</v>
      </c>
      <c r="C40" s="610">
        <v>1</v>
      </c>
      <c r="D40" s="638" t="str">
        <f>D31</f>
        <v/>
      </c>
      <c r="E40" s="614"/>
      <c r="F40" s="638" t="str">
        <f>D35</f>
        <v/>
      </c>
      <c r="G40" s="639"/>
      <c r="H40" s="640"/>
      <c r="I40" s="640"/>
      <c r="J40" s="640"/>
      <c r="K40" s="640"/>
      <c r="L40" s="640"/>
      <c r="M40" s="640"/>
      <c r="N40" s="592"/>
      <c r="O40" s="614"/>
      <c r="P40" s="639" t="str">
        <f>D30</f>
        <v/>
      </c>
      <c r="Q40" s="548"/>
      <c r="R40" s="551" t="s">
        <v>2</v>
      </c>
      <c r="S40" s="548"/>
      <c r="U40" s="548"/>
      <c r="V40" s="551" t="s">
        <v>2</v>
      </c>
      <c r="W40" s="548"/>
      <c r="Y40" s="548"/>
      <c r="Z40" s="626" t="s">
        <v>2</v>
      </c>
      <c r="AA40" s="548"/>
      <c r="AC40" s="652">
        <f>$D$10</f>
        <v>43135</v>
      </c>
      <c r="AD40" s="654">
        <f>AD26+$AD$17</f>
        <v>0.52083333333333337</v>
      </c>
      <c r="AE40" s="551">
        <f>$D$11</f>
        <v>0</v>
      </c>
      <c r="AG40" s="551"/>
      <c r="AH40" s="551"/>
      <c r="AI40" s="630">
        <f>IF(Q40&gt;S40,1,0)</f>
        <v>0</v>
      </c>
      <c r="AJ40" s="630">
        <f>IF(Q40&lt;S40,1,0)</f>
        <v>0</v>
      </c>
      <c r="AK40" s="630">
        <f>IF(U40&gt;W40,1,0)</f>
        <v>0</v>
      </c>
      <c r="AL40" s="630">
        <f>IF(U40&lt;W40,1,0)</f>
        <v>0</v>
      </c>
      <c r="AM40" s="630">
        <f>IF(Y40&gt;AA40,1,0)</f>
        <v>0</v>
      </c>
      <c r="AN40" s="630">
        <f>IF(Y40&lt;AA40,1,0)</f>
        <v>0</v>
      </c>
      <c r="AO40" s="580">
        <f>AI40+AK40+AM40</f>
        <v>0</v>
      </c>
      <c r="AP40" s="580">
        <f>AJ40+AL40+AN40</f>
        <v>0</v>
      </c>
    </row>
    <row r="41" spans="1:42">
      <c r="A41" s="628"/>
      <c r="B41" s="610"/>
      <c r="C41" s="610"/>
      <c r="D41" s="636" t="s">
        <v>219</v>
      </c>
      <c r="E41" s="636"/>
      <c r="F41" s="636"/>
      <c r="G41" s="636"/>
      <c r="H41" s="637"/>
      <c r="I41" s="637"/>
      <c r="J41" s="637"/>
      <c r="K41" s="637"/>
      <c r="L41" s="637"/>
      <c r="M41" s="637"/>
      <c r="N41" s="637"/>
      <c r="O41" s="637"/>
      <c r="P41" s="636"/>
      <c r="AG41" s="551"/>
      <c r="AH41" s="551"/>
      <c r="AO41" s="580"/>
      <c r="AP41" s="580"/>
    </row>
    <row r="42" spans="1:42">
      <c r="A42" s="610"/>
      <c r="B42" s="610"/>
      <c r="C42" s="610"/>
      <c r="D42" s="614" t="s">
        <v>91</v>
      </c>
      <c r="E42" s="614" t="s">
        <v>2</v>
      </c>
      <c r="F42" s="614" t="s">
        <v>92</v>
      </c>
      <c r="G42" s="614"/>
      <c r="H42" s="592"/>
      <c r="I42" s="592"/>
      <c r="J42" s="592"/>
      <c r="K42" s="592"/>
      <c r="L42" s="592"/>
      <c r="M42" s="592"/>
      <c r="N42" s="592"/>
      <c r="O42" s="614"/>
      <c r="P42" s="614" t="s">
        <v>174</v>
      </c>
      <c r="R42" s="551" t="s">
        <v>2</v>
      </c>
      <c r="V42" s="551" t="s">
        <v>2</v>
      </c>
      <c r="Z42" s="626" t="s">
        <v>2</v>
      </c>
      <c r="AG42" s="551"/>
      <c r="AH42" s="551"/>
      <c r="AO42" s="580"/>
      <c r="AP42" s="580"/>
    </row>
    <row r="43" spans="1:42">
      <c r="A43" s="610">
        <v>154</v>
      </c>
      <c r="B43" s="610">
        <v>8</v>
      </c>
      <c r="C43" s="610">
        <v>1</v>
      </c>
      <c r="D43" s="639" t="str">
        <f>D29</f>
        <v/>
      </c>
      <c r="E43" s="614"/>
      <c r="F43" s="639" t="str">
        <f>D34</f>
        <v/>
      </c>
      <c r="G43" s="639"/>
      <c r="H43" s="640"/>
      <c r="I43" s="640"/>
      <c r="J43" s="640"/>
      <c r="K43" s="640"/>
      <c r="L43" s="640"/>
      <c r="M43" s="640"/>
      <c r="N43" s="592"/>
      <c r="O43" s="614"/>
      <c r="P43" s="639" t="str">
        <f>D31</f>
        <v/>
      </c>
      <c r="Q43" s="548"/>
      <c r="R43" s="551" t="s">
        <v>2</v>
      </c>
      <c r="S43" s="548"/>
      <c r="U43" s="548"/>
      <c r="V43" s="551" t="s">
        <v>2</v>
      </c>
      <c r="W43" s="548"/>
      <c r="Y43" s="548"/>
      <c r="Z43" s="626" t="s">
        <v>2</v>
      </c>
      <c r="AA43" s="548"/>
      <c r="AC43" s="652">
        <f>$D$10</f>
        <v>43135</v>
      </c>
      <c r="AD43" s="654">
        <f>AD40+$AD$17</f>
        <v>0.53819444444444453</v>
      </c>
      <c r="AE43" s="551">
        <f>$D$11</f>
        <v>0</v>
      </c>
      <c r="AG43" s="551"/>
      <c r="AH43" s="551"/>
      <c r="AI43" s="578">
        <f>IF(Q43&gt;S43,1,0)</f>
        <v>0</v>
      </c>
      <c r="AJ43" s="578">
        <f>IF(Q43&lt;S43,1,0)</f>
        <v>0</v>
      </c>
      <c r="AK43" s="578">
        <f>IF(U43&gt;W43,1,0)</f>
        <v>0</v>
      </c>
      <c r="AL43" s="578">
        <f>IF(U43&lt;W43,1,0)</f>
        <v>0</v>
      </c>
      <c r="AM43" s="578">
        <f>IF(Y43&gt;AA43,1,0)</f>
        <v>0</v>
      </c>
      <c r="AN43" s="578">
        <f>IF(Y43&lt;AA43,1,0)</f>
        <v>0</v>
      </c>
      <c r="AO43" s="580">
        <f>AI43+AK43+AM43</f>
        <v>0</v>
      </c>
      <c r="AP43" s="580">
        <f>AJ43+AL43+AN43</f>
        <v>0</v>
      </c>
    </row>
    <row r="44" spans="1:42" s="551" customFormat="1">
      <c r="A44" s="628"/>
      <c r="B44" s="610"/>
      <c r="C44" s="610"/>
      <c r="D44" s="641" t="s">
        <v>220</v>
      </c>
      <c r="E44" s="641"/>
      <c r="F44" s="641"/>
      <c r="G44" s="641"/>
      <c r="H44" s="637"/>
      <c r="I44" s="637"/>
      <c r="J44" s="637"/>
      <c r="K44" s="637"/>
      <c r="L44" s="637"/>
      <c r="M44" s="637"/>
      <c r="N44" s="637"/>
      <c r="O44" s="637"/>
      <c r="P44" s="641"/>
      <c r="AO44" s="577"/>
      <c r="AP44" s="577"/>
    </row>
    <row r="45" spans="1:42" s="551" customFormat="1">
      <c r="A45" s="610"/>
      <c r="B45" s="610"/>
      <c r="C45" s="610"/>
      <c r="D45" s="614" t="s">
        <v>93</v>
      </c>
      <c r="E45" s="614" t="s">
        <v>2</v>
      </c>
      <c r="F45" s="614" t="s">
        <v>94</v>
      </c>
      <c r="G45" s="614"/>
      <c r="H45" s="614"/>
      <c r="I45" s="614"/>
      <c r="J45" s="614"/>
      <c r="K45" s="614"/>
      <c r="L45" s="614"/>
      <c r="M45" s="614"/>
      <c r="N45" s="614"/>
      <c r="O45" s="614"/>
      <c r="P45" s="614" t="s">
        <v>216</v>
      </c>
      <c r="R45" s="626" t="s">
        <v>2</v>
      </c>
      <c r="V45" s="626" t="s">
        <v>2</v>
      </c>
      <c r="Z45" s="626" t="s">
        <v>2</v>
      </c>
      <c r="AO45" s="577"/>
      <c r="AP45" s="577"/>
    </row>
    <row r="46" spans="1:42" s="551" customFormat="1">
      <c r="A46" s="610">
        <v>155</v>
      </c>
      <c r="B46" s="610">
        <v>9</v>
      </c>
      <c r="C46" s="610">
        <v>1</v>
      </c>
      <c r="D46" s="639" t="str">
        <f>D33</f>
        <v/>
      </c>
      <c r="E46" s="614"/>
      <c r="F46" s="639" t="str">
        <f>D30</f>
        <v/>
      </c>
      <c r="G46" s="639"/>
      <c r="H46" s="639"/>
      <c r="I46" s="639"/>
      <c r="J46" s="639"/>
      <c r="K46" s="639"/>
      <c r="L46" s="639"/>
      <c r="M46" s="639"/>
      <c r="N46" s="614"/>
      <c r="O46" s="614"/>
      <c r="P46" s="639" t="str">
        <f>IF(W43="","",IF(AO43&gt;AP43,D43,F43))</f>
        <v/>
      </c>
      <c r="Q46" s="548"/>
      <c r="R46" s="551" t="s">
        <v>2</v>
      </c>
      <c r="S46" s="548"/>
      <c r="U46" s="548"/>
      <c r="V46" s="551" t="s">
        <v>2</v>
      </c>
      <c r="W46" s="548"/>
      <c r="X46" s="578"/>
      <c r="Y46" s="548"/>
      <c r="Z46" s="626" t="s">
        <v>2</v>
      </c>
      <c r="AA46" s="548"/>
      <c r="AC46" s="652">
        <f>$D$10</f>
        <v>43135</v>
      </c>
      <c r="AD46" s="654">
        <f>AD43+$AD$17</f>
        <v>0.55555555555555569</v>
      </c>
      <c r="AE46" s="551">
        <f>$D$11</f>
        <v>0</v>
      </c>
      <c r="AI46" s="578">
        <f>IF(Q46&gt;S46,1,0)</f>
        <v>0</v>
      </c>
      <c r="AJ46" s="578">
        <f>IF(Q46&lt;S46,1,0)</f>
        <v>0</v>
      </c>
      <c r="AK46" s="578">
        <f>IF(U46&gt;W46,1,0)</f>
        <v>0</v>
      </c>
      <c r="AL46" s="578">
        <f>IF(U46&lt;W46,1,0)</f>
        <v>0</v>
      </c>
      <c r="AM46" s="578">
        <f>IF(Y46&gt;AA46,1,0)</f>
        <v>0</v>
      </c>
      <c r="AN46" s="578">
        <f>IF(Y46&lt;AA46,1,0)</f>
        <v>0</v>
      </c>
      <c r="AO46" s="580">
        <f>AI46+AK46+AM46</f>
        <v>0</v>
      </c>
      <c r="AP46" s="580">
        <f>AJ46+AL46+AN46</f>
        <v>0</v>
      </c>
    </row>
    <row r="47" spans="1:42">
      <c r="A47" s="628"/>
      <c r="B47" s="610"/>
      <c r="C47" s="610"/>
      <c r="D47" s="641" t="s">
        <v>221</v>
      </c>
      <c r="E47" s="641"/>
      <c r="F47" s="641"/>
      <c r="G47" s="641"/>
      <c r="H47" s="637"/>
      <c r="I47" s="637"/>
      <c r="J47" s="637"/>
      <c r="K47" s="637"/>
      <c r="L47" s="637"/>
      <c r="M47" s="637"/>
      <c r="N47" s="637"/>
      <c r="O47" s="637"/>
      <c r="P47" s="641"/>
      <c r="X47" s="551"/>
      <c r="AG47" s="551"/>
      <c r="AH47" s="551"/>
      <c r="AI47" s="551"/>
      <c r="AJ47" s="551"/>
      <c r="AK47" s="551"/>
      <c r="AL47" s="551"/>
      <c r="AM47" s="551"/>
      <c r="AN47" s="551"/>
      <c r="AO47" s="580"/>
      <c r="AP47" s="580"/>
    </row>
    <row r="48" spans="1:42">
      <c r="A48" s="610"/>
      <c r="B48" s="628"/>
      <c r="C48" s="610"/>
      <c r="D48" s="614" t="s">
        <v>98</v>
      </c>
      <c r="E48" s="614" t="s">
        <v>2</v>
      </c>
      <c r="F48" s="614" t="s">
        <v>99</v>
      </c>
      <c r="G48" s="614"/>
      <c r="H48" s="614"/>
      <c r="I48" s="614"/>
      <c r="J48" s="614"/>
      <c r="K48" s="614"/>
      <c r="L48" s="614"/>
      <c r="M48" s="614"/>
      <c r="N48" s="614"/>
      <c r="O48" s="614"/>
      <c r="P48" s="614" t="s">
        <v>175</v>
      </c>
      <c r="R48" s="626" t="s">
        <v>2</v>
      </c>
      <c r="V48" s="626" t="s">
        <v>2</v>
      </c>
      <c r="X48" s="551"/>
      <c r="Z48" s="626" t="s">
        <v>2</v>
      </c>
      <c r="AG48" s="551"/>
      <c r="AH48" s="551"/>
      <c r="AI48" s="551"/>
      <c r="AJ48" s="551"/>
      <c r="AK48" s="551"/>
      <c r="AL48" s="551"/>
      <c r="AM48" s="551"/>
      <c r="AN48" s="551"/>
      <c r="AO48" s="580"/>
      <c r="AP48" s="580"/>
    </row>
    <row r="49" spans="1:42">
      <c r="A49" s="610">
        <v>156</v>
      </c>
      <c r="B49" s="628">
        <v>10</v>
      </c>
      <c r="C49" s="610">
        <v>1</v>
      </c>
      <c r="D49" s="638" t="str">
        <f>IF(W43="","",IF(AO43&lt;AP43,D43,F43))</f>
        <v/>
      </c>
      <c r="E49" s="614"/>
      <c r="F49" s="638" t="str">
        <f>IF(W46="","",IF(AO46&lt;AP46,D46,F46))</f>
        <v/>
      </c>
      <c r="G49" s="639"/>
      <c r="H49" s="639"/>
      <c r="I49" s="639"/>
      <c r="J49" s="639"/>
      <c r="K49" s="639"/>
      <c r="L49" s="639"/>
      <c r="M49" s="639"/>
      <c r="N49" s="639"/>
      <c r="O49" s="614"/>
      <c r="P49" s="639" t="str">
        <f>D35</f>
        <v/>
      </c>
      <c r="Q49" s="548"/>
      <c r="R49" s="551" t="s">
        <v>2</v>
      </c>
      <c r="S49" s="548"/>
      <c r="U49" s="548"/>
      <c r="V49" s="551" t="s">
        <v>2</v>
      </c>
      <c r="W49" s="548"/>
      <c r="Y49" s="548"/>
      <c r="Z49" s="626" t="s">
        <v>2</v>
      </c>
      <c r="AA49" s="548"/>
      <c r="AC49" s="652">
        <f>$D$10</f>
        <v>43135</v>
      </c>
      <c r="AD49" s="654">
        <f>AD46+$AD$17</f>
        <v>0.57291666666666685</v>
      </c>
      <c r="AE49" s="551">
        <f>$D$11</f>
        <v>0</v>
      </c>
      <c r="AG49" s="551"/>
      <c r="AH49" s="551"/>
      <c r="AI49" s="578">
        <f>IF(Q49&gt;S49,1,0)</f>
        <v>0</v>
      </c>
      <c r="AJ49" s="578">
        <f>IF(Q49&lt;S49,1,0)</f>
        <v>0</v>
      </c>
      <c r="AK49" s="578">
        <f>IF(U49&gt;W49,1,0)</f>
        <v>0</v>
      </c>
      <c r="AL49" s="578">
        <f>IF(U49&lt;W49,1,0)</f>
        <v>0</v>
      </c>
      <c r="AM49" s="578">
        <f>IF(Y49&gt;AA49,1,0)</f>
        <v>0</v>
      </c>
      <c r="AN49" s="578">
        <f>IF(Y49&lt;AA49,1,0)</f>
        <v>0</v>
      </c>
      <c r="AO49" s="580">
        <f>AI49+AK49+AM49</f>
        <v>0</v>
      </c>
      <c r="AP49" s="580">
        <f>AJ49+AL49+AN49</f>
        <v>0</v>
      </c>
    </row>
    <row r="50" spans="1:42">
      <c r="A50" s="628"/>
      <c r="B50" s="628"/>
      <c r="C50" s="642"/>
      <c r="D50" s="641" t="s">
        <v>95</v>
      </c>
      <c r="E50" s="641"/>
      <c r="F50" s="641"/>
      <c r="G50" s="641"/>
      <c r="H50" s="637"/>
      <c r="I50" s="637"/>
      <c r="J50" s="637"/>
      <c r="K50" s="637"/>
      <c r="L50" s="637"/>
      <c r="M50" s="637"/>
      <c r="N50" s="637"/>
      <c r="O50" s="637"/>
      <c r="P50" s="641"/>
      <c r="X50" s="551"/>
      <c r="AG50" s="551"/>
      <c r="AH50" s="551"/>
      <c r="AI50" s="551"/>
      <c r="AJ50" s="551"/>
      <c r="AK50" s="551"/>
      <c r="AL50" s="551"/>
      <c r="AM50" s="551"/>
      <c r="AN50" s="551"/>
      <c r="AO50" s="580"/>
      <c r="AP50" s="580"/>
    </row>
    <row r="51" spans="1:42">
      <c r="A51" s="628"/>
      <c r="B51" s="628"/>
      <c r="C51" s="610"/>
      <c r="D51" s="614" t="s">
        <v>96</v>
      </c>
      <c r="E51" s="614" t="s">
        <v>2</v>
      </c>
      <c r="F51" s="614" t="s">
        <v>97</v>
      </c>
      <c r="G51" s="614"/>
      <c r="H51" s="614"/>
      <c r="I51" s="614"/>
      <c r="J51" s="614"/>
      <c r="K51" s="614"/>
      <c r="L51" s="614"/>
      <c r="M51" s="614"/>
      <c r="N51" s="614"/>
      <c r="O51" s="614"/>
      <c r="P51" s="614" t="s">
        <v>217</v>
      </c>
      <c r="R51" s="626" t="s">
        <v>2</v>
      </c>
      <c r="V51" s="626" t="s">
        <v>2</v>
      </c>
      <c r="X51" s="551"/>
      <c r="Z51" s="626" t="s">
        <v>2</v>
      </c>
      <c r="AG51" s="551"/>
      <c r="AH51" s="551"/>
      <c r="AI51" s="551"/>
      <c r="AJ51" s="551"/>
      <c r="AK51" s="551"/>
      <c r="AL51" s="551"/>
      <c r="AM51" s="551"/>
      <c r="AN51" s="551"/>
      <c r="AO51" s="580"/>
      <c r="AP51" s="580"/>
    </row>
    <row r="52" spans="1:42">
      <c r="A52" s="628">
        <v>157</v>
      </c>
      <c r="B52" s="628">
        <v>11</v>
      </c>
      <c r="C52" s="610">
        <v>1</v>
      </c>
      <c r="D52" s="643" t="str">
        <f>IF(W43="","",IF(AO43&gt;AP43,D43,F43))</f>
        <v/>
      </c>
      <c r="E52" s="614"/>
      <c r="F52" s="644" t="str">
        <f>IF(W46="","",IF(AO46&gt;AP46,D46,F46))</f>
        <v/>
      </c>
      <c r="G52" s="639"/>
      <c r="H52" s="639"/>
      <c r="I52" s="639"/>
      <c r="J52" s="639"/>
      <c r="K52" s="639"/>
      <c r="L52" s="639"/>
      <c r="M52" s="639"/>
      <c r="N52" s="639"/>
      <c r="O52" s="614"/>
      <c r="P52" s="639" t="str">
        <f>IF(W49="","",IF(AO49&lt;AP49,D49,F49))</f>
        <v/>
      </c>
      <c r="Q52" s="548"/>
      <c r="R52" s="551" t="s">
        <v>2</v>
      </c>
      <c r="S52" s="548"/>
      <c r="U52" s="548"/>
      <c r="V52" s="551" t="s">
        <v>2</v>
      </c>
      <c r="W52" s="548"/>
      <c r="Y52" s="548"/>
      <c r="Z52" s="626" t="s">
        <v>2</v>
      </c>
      <c r="AA52" s="548"/>
      <c r="AC52" s="652">
        <f>$D$10</f>
        <v>43135</v>
      </c>
      <c r="AD52" s="654">
        <f>AD49+$AD$17</f>
        <v>0.59027777777777801</v>
      </c>
      <c r="AE52" s="551">
        <f>$D$11</f>
        <v>0</v>
      </c>
      <c r="AG52" s="551"/>
      <c r="AH52" s="551"/>
      <c r="AI52" s="578">
        <f>IF(Q52&gt;S52,1,0)</f>
        <v>0</v>
      </c>
      <c r="AJ52" s="578">
        <f>IF(Q52&lt;S52,1,0)</f>
        <v>0</v>
      </c>
      <c r="AK52" s="578">
        <f>IF(U52&gt;W52,1,0)</f>
        <v>0</v>
      </c>
      <c r="AL52" s="578">
        <f>IF(U52&lt;W52,1,0)</f>
        <v>0</v>
      </c>
      <c r="AM52" s="578">
        <f>IF(Y52&gt;AA52,1,0)</f>
        <v>0</v>
      </c>
      <c r="AN52" s="578">
        <f>IF(Y52&lt;AA52,1,0)</f>
        <v>0</v>
      </c>
      <c r="AO52" s="580">
        <f>AI52+AK52+AM52</f>
        <v>0</v>
      </c>
      <c r="AP52" s="580">
        <f>AJ52+AL52+AN52</f>
        <v>0</v>
      </c>
    </row>
    <row r="53" spans="1:42">
      <c r="A53" s="628"/>
      <c r="B53" s="628"/>
      <c r="C53" s="610"/>
      <c r="D53" s="645"/>
      <c r="E53" s="614"/>
      <c r="F53" s="618"/>
      <c r="G53" s="599"/>
      <c r="H53" s="599"/>
      <c r="I53" s="599"/>
      <c r="J53" s="599"/>
      <c r="K53" s="599"/>
      <c r="L53" s="599"/>
      <c r="M53" s="599"/>
      <c r="N53" s="599"/>
      <c r="O53" s="614"/>
      <c r="P53" s="599"/>
      <c r="Z53" s="626"/>
    </row>
    <row r="54" spans="1:42">
      <c r="A54" s="628"/>
      <c r="B54" s="628"/>
      <c r="C54" s="610"/>
      <c r="D54" s="645"/>
      <c r="E54" s="614"/>
      <c r="F54" s="618"/>
      <c r="G54" s="599"/>
      <c r="H54" s="599"/>
      <c r="I54" s="599"/>
      <c r="J54" s="599"/>
      <c r="K54" s="599"/>
      <c r="L54" s="599"/>
      <c r="M54" s="599"/>
      <c r="N54" s="599"/>
      <c r="O54" s="614"/>
      <c r="P54" s="599"/>
      <c r="Z54" s="626"/>
    </row>
    <row r="55" spans="1:42">
      <c r="A55" s="628"/>
      <c r="B55" s="628"/>
      <c r="C55" s="610"/>
      <c r="D55" s="645"/>
      <c r="E55" s="614"/>
      <c r="F55" s="618"/>
      <c r="G55" s="599"/>
      <c r="H55" s="599"/>
      <c r="I55" s="599"/>
      <c r="J55" s="599"/>
      <c r="K55" s="599"/>
      <c r="L55" s="599"/>
      <c r="M55" s="599"/>
      <c r="N55" s="599"/>
      <c r="O55" s="614"/>
      <c r="P55" s="599"/>
      <c r="Z55" s="626"/>
    </row>
    <row r="56" spans="1:42">
      <c r="B56" s="628"/>
      <c r="C56" s="610"/>
      <c r="D56" s="583"/>
      <c r="E56" s="646"/>
      <c r="F56" s="646"/>
      <c r="G56" s="614"/>
      <c r="H56" s="614"/>
      <c r="I56" s="614"/>
      <c r="J56" s="614"/>
      <c r="K56" s="614"/>
      <c r="L56" s="614"/>
      <c r="M56" s="614"/>
      <c r="N56" s="614"/>
      <c r="O56" s="614"/>
      <c r="P56" s="614"/>
      <c r="X56" s="551"/>
      <c r="AG56" s="551"/>
      <c r="AH56" s="551"/>
      <c r="AI56" s="551"/>
      <c r="AJ56" s="551"/>
      <c r="AK56" s="551"/>
      <c r="AL56" s="551"/>
    </row>
    <row r="57" spans="1:42" s="580" customFormat="1">
      <c r="A57" s="586"/>
      <c r="B57" s="647" t="s">
        <v>130</v>
      </c>
      <c r="C57" s="610"/>
      <c r="E57" s="614"/>
      <c r="F57" s="614"/>
      <c r="G57" s="578"/>
      <c r="H57" s="578"/>
      <c r="I57" s="578"/>
      <c r="J57" s="578"/>
      <c r="K57" s="578"/>
      <c r="L57" s="614"/>
      <c r="M57" s="614"/>
      <c r="N57" s="614"/>
      <c r="O57" s="614"/>
      <c r="P57" s="614"/>
      <c r="Q57" s="551"/>
      <c r="R57" s="551"/>
      <c r="S57" s="551"/>
      <c r="T57" s="551"/>
      <c r="U57" s="551"/>
      <c r="V57" s="551"/>
      <c r="W57" s="551"/>
      <c r="X57" s="551"/>
      <c r="Y57" s="551"/>
      <c r="Z57" s="551"/>
      <c r="AA57" s="551"/>
      <c r="AB57" s="551"/>
      <c r="AC57" s="551"/>
      <c r="AD57" s="551"/>
      <c r="AE57" s="551"/>
      <c r="AF57" s="551"/>
    </row>
    <row r="58" spans="1:42">
      <c r="A58" s="586"/>
      <c r="B58" s="648" t="s">
        <v>32</v>
      </c>
      <c r="C58" s="662" t="str">
        <f>IF(W52="","",(IF(AO52&gt;AP52,D52,F52)))</f>
        <v/>
      </c>
      <c r="D58" s="662"/>
      <c r="E58" s="646"/>
      <c r="F58" s="646"/>
      <c r="G58" s="614"/>
      <c r="H58" s="649" t="s">
        <v>588</v>
      </c>
      <c r="I58" s="614"/>
      <c r="J58" s="614"/>
      <c r="K58" s="614"/>
      <c r="L58" s="602"/>
      <c r="M58" s="602"/>
      <c r="N58" s="650"/>
      <c r="O58" s="650"/>
      <c r="P58" s="551"/>
      <c r="X58" s="551"/>
    </row>
    <row r="59" spans="1:42">
      <c r="B59" s="648" t="s">
        <v>33</v>
      </c>
      <c r="C59" s="662" t="str">
        <f>IF(W52="","",(IF(AO52&lt;AP52,D52,F52)))</f>
        <v/>
      </c>
      <c r="D59" s="662"/>
      <c r="E59" s="614"/>
      <c r="F59" s="614"/>
      <c r="G59" s="614"/>
      <c r="H59" s="614"/>
      <c r="I59" s="614"/>
      <c r="J59" s="614"/>
      <c r="K59" s="614"/>
      <c r="L59" s="602"/>
      <c r="M59" s="602"/>
      <c r="N59" s="650"/>
      <c r="O59" s="650"/>
      <c r="P59" s="650"/>
      <c r="T59" s="577"/>
      <c r="X59" s="551"/>
    </row>
    <row r="60" spans="1:42">
      <c r="A60" s="586"/>
      <c r="B60" s="648" t="s">
        <v>38</v>
      </c>
      <c r="C60" s="662" t="str">
        <f>IF(W49="","",IF(AO49&gt;AP49,D49,F49))</f>
        <v/>
      </c>
      <c r="D60" s="662"/>
      <c r="E60" s="646"/>
      <c r="F60" s="646"/>
      <c r="G60" s="614"/>
      <c r="H60" s="614"/>
      <c r="I60" s="614"/>
      <c r="J60" s="614"/>
      <c r="K60" s="614"/>
      <c r="L60" s="602"/>
      <c r="M60" s="602"/>
      <c r="N60" s="650"/>
      <c r="O60" s="650"/>
      <c r="P60" s="551"/>
      <c r="X60" s="551"/>
    </row>
    <row r="61" spans="1:42">
      <c r="A61" s="586"/>
      <c r="B61" s="648" t="s">
        <v>43</v>
      </c>
      <c r="C61" s="662" t="str">
        <f>IF(W49="","",IF(AO49&lt;AP49,D49,F49))</f>
        <v/>
      </c>
      <c r="D61" s="662"/>
      <c r="E61" s="614"/>
      <c r="F61" s="614"/>
      <c r="L61" s="602"/>
      <c r="M61" s="602"/>
      <c r="N61" s="650"/>
      <c r="O61" s="650"/>
      <c r="P61" s="551"/>
      <c r="X61" s="551"/>
    </row>
    <row r="62" spans="1:42">
      <c r="A62" s="586"/>
      <c r="B62" s="648" t="s">
        <v>48</v>
      </c>
      <c r="C62" s="662" t="str">
        <f>IF(W40="","",IF(AO40&gt;AP40,D40,F40))</f>
        <v/>
      </c>
      <c r="D62" s="662"/>
      <c r="F62" s="614"/>
      <c r="G62" s="614"/>
      <c r="H62" s="614"/>
      <c r="I62" s="614"/>
      <c r="J62" s="614"/>
      <c r="K62" s="614"/>
      <c r="L62" s="602"/>
      <c r="M62" s="602"/>
      <c r="N62" s="650"/>
      <c r="O62" s="650"/>
      <c r="P62" s="551"/>
      <c r="X62" s="551"/>
    </row>
    <row r="63" spans="1:42">
      <c r="B63" s="648" t="s">
        <v>87</v>
      </c>
      <c r="C63" s="662" t="str">
        <f>IF(W40="","",IF(AO40&lt;AP40,D40,F40))</f>
        <v/>
      </c>
      <c r="D63" s="662"/>
      <c r="L63" s="614"/>
      <c r="M63" s="614"/>
      <c r="N63" s="614"/>
      <c r="O63" s="614"/>
      <c r="P63" s="614"/>
      <c r="Q63" s="577"/>
      <c r="S63" s="577"/>
      <c r="X63" s="580"/>
    </row>
    <row r="64" spans="1:42">
      <c r="A64" s="586"/>
      <c r="B64" s="628"/>
      <c r="C64" s="610"/>
      <c r="D64" s="646"/>
      <c r="F64" s="614"/>
      <c r="G64" s="614"/>
      <c r="H64" s="614"/>
      <c r="I64" s="614"/>
      <c r="J64" s="614"/>
      <c r="K64" s="614"/>
      <c r="L64" s="614"/>
      <c r="M64" s="614"/>
      <c r="N64" s="614"/>
      <c r="O64" s="614"/>
      <c r="P64" s="614"/>
    </row>
    <row r="65" spans="1:32">
      <c r="B65" s="610"/>
      <c r="C65" s="651"/>
      <c r="D65" s="614"/>
      <c r="E65" s="576"/>
      <c r="F65" s="575"/>
      <c r="G65" s="575"/>
      <c r="H65" s="575"/>
      <c r="I65" s="575"/>
      <c r="J65" s="575"/>
      <c r="K65" s="575"/>
    </row>
    <row r="66" spans="1:32">
      <c r="A66" s="586"/>
      <c r="B66" s="628"/>
      <c r="C66" s="628"/>
      <c r="D66" s="646"/>
      <c r="E66" s="576"/>
      <c r="F66" s="575"/>
      <c r="G66" s="575"/>
      <c r="H66" s="575"/>
      <c r="I66" s="575"/>
      <c r="J66" s="575"/>
      <c r="K66" s="575"/>
      <c r="L66" s="614"/>
      <c r="M66" s="614"/>
      <c r="N66" s="614"/>
      <c r="O66" s="614"/>
      <c r="P66" s="614"/>
      <c r="T66" s="577"/>
    </row>
    <row r="67" spans="1:32" s="575" customFormat="1">
      <c r="A67" s="574"/>
      <c r="B67" s="610"/>
      <c r="C67" s="651"/>
      <c r="D67" s="614"/>
      <c r="E67" s="576"/>
      <c r="L67" s="614"/>
      <c r="M67" s="614"/>
      <c r="N67" s="614"/>
      <c r="O67" s="614"/>
      <c r="P67" s="614"/>
      <c r="Q67" s="551"/>
      <c r="R67" s="551"/>
      <c r="S67" s="551"/>
      <c r="T67" s="551"/>
      <c r="U67" s="551"/>
      <c r="V67" s="551"/>
      <c r="W67" s="551"/>
      <c r="X67" s="578"/>
      <c r="Y67" s="551"/>
      <c r="Z67" s="551"/>
      <c r="AA67" s="551"/>
      <c r="AB67" s="551"/>
      <c r="AC67" s="551"/>
      <c r="AD67" s="551"/>
      <c r="AE67" s="551"/>
      <c r="AF67" s="551"/>
    </row>
    <row r="68" spans="1:32" s="575" customFormat="1">
      <c r="A68" s="574"/>
      <c r="B68" s="628"/>
      <c r="C68" s="628"/>
      <c r="D68" s="646"/>
      <c r="E68" s="576"/>
      <c r="L68" s="614"/>
      <c r="M68" s="614"/>
      <c r="N68" s="614"/>
      <c r="O68" s="614"/>
      <c r="P68" s="614"/>
      <c r="Q68" s="551"/>
      <c r="R68" s="551"/>
      <c r="S68" s="551"/>
      <c r="T68" s="551"/>
      <c r="U68" s="551"/>
      <c r="V68" s="551"/>
      <c r="W68" s="551"/>
      <c r="X68" s="578"/>
      <c r="Y68" s="551"/>
      <c r="Z68" s="551"/>
      <c r="AA68" s="551"/>
      <c r="AB68" s="551"/>
      <c r="AC68" s="551"/>
      <c r="AD68" s="551"/>
      <c r="AE68" s="551"/>
      <c r="AF68" s="551"/>
    </row>
    <row r="69" spans="1:32" s="575" customFormat="1">
      <c r="A69" s="574"/>
      <c r="B69" s="628"/>
      <c r="C69" s="610"/>
      <c r="D69" s="614"/>
      <c r="E69" s="576"/>
      <c r="L69" s="578"/>
      <c r="M69" s="578"/>
      <c r="N69" s="578"/>
      <c r="O69" s="578"/>
      <c r="P69" s="578"/>
      <c r="Q69" s="551"/>
      <c r="R69" s="551"/>
      <c r="S69" s="551"/>
      <c r="T69" s="551"/>
      <c r="U69" s="551"/>
      <c r="V69" s="551"/>
      <c r="W69" s="551"/>
      <c r="X69" s="578"/>
      <c r="Y69" s="551"/>
      <c r="Z69" s="551"/>
      <c r="AA69" s="551"/>
      <c r="AB69" s="551"/>
      <c r="AC69" s="551"/>
      <c r="AD69" s="551"/>
      <c r="AE69" s="551"/>
      <c r="AF69" s="551"/>
    </row>
    <row r="70" spans="1:32" s="575" customFormat="1">
      <c r="A70" s="574"/>
      <c r="B70" s="586"/>
      <c r="C70" s="586"/>
      <c r="D70" s="614"/>
      <c r="E70" s="576"/>
      <c r="L70" s="614"/>
      <c r="M70" s="614"/>
      <c r="N70" s="614"/>
      <c r="O70" s="614"/>
      <c r="P70" s="614"/>
      <c r="Q70" s="551"/>
      <c r="R70" s="551"/>
      <c r="S70" s="551"/>
      <c r="T70" s="577"/>
      <c r="U70" s="551"/>
      <c r="V70" s="551"/>
      <c r="W70" s="551"/>
      <c r="X70" s="578"/>
      <c r="Y70" s="551"/>
      <c r="Z70" s="551"/>
      <c r="AA70" s="551"/>
      <c r="AB70" s="551"/>
      <c r="AC70" s="551"/>
      <c r="AD70" s="551"/>
      <c r="AE70" s="551"/>
      <c r="AF70" s="551"/>
    </row>
    <row r="71" spans="1:32" s="575" customFormat="1">
      <c r="A71" s="574"/>
      <c r="B71" s="578"/>
      <c r="C71" s="578"/>
      <c r="D71" s="578"/>
      <c r="E71" s="576"/>
      <c r="L71" s="578"/>
      <c r="M71" s="578"/>
      <c r="N71" s="578"/>
      <c r="O71" s="578"/>
      <c r="P71" s="578"/>
      <c r="Q71" s="551"/>
      <c r="R71" s="551"/>
      <c r="S71" s="551"/>
      <c r="T71" s="551"/>
      <c r="U71" s="551"/>
      <c r="V71" s="551"/>
      <c r="W71" s="551"/>
      <c r="X71" s="578"/>
      <c r="Y71" s="551"/>
      <c r="Z71" s="551"/>
      <c r="AA71" s="551"/>
      <c r="AB71" s="551"/>
      <c r="AC71" s="551"/>
      <c r="AD71" s="551"/>
      <c r="AE71" s="551"/>
      <c r="AF71" s="551"/>
    </row>
    <row r="72" spans="1:32" s="575" customFormat="1">
      <c r="A72" s="574"/>
      <c r="B72" s="586"/>
      <c r="C72" s="586"/>
      <c r="D72" s="614"/>
      <c r="E72" s="576"/>
      <c r="L72" s="614"/>
      <c r="M72" s="614"/>
      <c r="N72" s="614"/>
      <c r="O72" s="614"/>
      <c r="P72" s="614"/>
      <c r="Q72" s="551"/>
      <c r="R72" s="551"/>
      <c r="S72" s="551"/>
      <c r="T72" s="577"/>
      <c r="U72" s="577"/>
      <c r="V72" s="577"/>
      <c r="W72" s="577"/>
      <c r="X72" s="578"/>
      <c r="Y72" s="577"/>
      <c r="Z72" s="577"/>
      <c r="AA72" s="577"/>
      <c r="AB72" s="577"/>
      <c r="AC72" s="577"/>
      <c r="AD72" s="577"/>
      <c r="AE72" s="577"/>
      <c r="AF72" s="577"/>
    </row>
    <row r="73" spans="1:32" s="575" customFormat="1">
      <c r="A73" s="574"/>
      <c r="B73" s="574"/>
      <c r="C73" s="574"/>
      <c r="E73" s="576"/>
      <c r="Q73" s="577"/>
      <c r="R73" s="577"/>
      <c r="S73" s="577"/>
      <c r="T73" s="577"/>
      <c r="U73" s="577"/>
      <c r="V73" s="577"/>
      <c r="W73" s="577"/>
      <c r="Y73" s="577"/>
      <c r="Z73" s="577"/>
      <c r="AA73" s="577"/>
      <c r="AB73" s="577"/>
      <c r="AC73" s="577"/>
      <c r="AD73" s="577"/>
      <c r="AE73" s="577"/>
      <c r="AF73" s="577"/>
    </row>
    <row r="74" spans="1:32" s="575" customFormat="1">
      <c r="A74" s="574"/>
      <c r="B74" s="574"/>
      <c r="C74" s="574"/>
      <c r="E74" s="576"/>
      <c r="Q74" s="577"/>
      <c r="R74" s="577"/>
      <c r="S74" s="577"/>
      <c r="T74" s="577"/>
      <c r="U74" s="577"/>
      <c r="V74" s="577"/>
      <c r="W74" s="577"/>
      <c r="Y74" s="577"/>
      <c r="Z74" s="577"/>
      <c r="AA74" s="577"/>
      <c r="AB74" s="577"/>
      <c r="AC74" s="577"/>
      <c r="AD74" s="577"/>
      <c r="AE74" s="577"/>
      <c r="AF74" s="577"/>
    </row>
    <row r="75" spans="1:32" s="575" customFormat="1">
      <c r="A75" s="574"/>
      <c r="B75" s="574"/>
      <c r="C75" s="574"/>
      <c r="E75" s="595"/>
      <c r="F75" s="578"/>
      <c r="G75" s="578"/>
      <c r="H75" s="578"/>
      <c r="I75" s="578"/>
      <c r="J75" s="578"/>
      <c r="K75" s="578"/>
      <c r="Q75" s="577"/>
      <c r="R75" s="577"/>
      <c r="S75" s="577"/>
      <c r="T75" s="577"/>
      <c r="U75" s="577"/>
      <c r="V75" s="577"/>
      <c r="W75" s="577"/>
      <c r="Y75" s="577"/>
      <c r="Z75" s="577"/>
      <c r="AA75" s="577"/>
      <c r="AB75" s="577"/>
      <c r="AC75" s="577"/>
      <c r="AD75" s="577"/>
      <c r="AE75" s="577"/>
      <c r="AF75" s="577"/>
    </row>
    <row r="76" spans="1:32" s="575" customFormat="1">
      <c r="A76" s="574"/>
      <c r="B76" s="574"/>
      <c r="C76" s="574"/>
      <c r="E76" s="595"/>
      <c r="F76" s="578"/>
      <c r="G76" s="578"/>
      <c r="H76" s="578"/>
      <c r="I76" s="578"/>
      <c r="J76" s="578"/>
      <c r="K76" s="578"/>
      <c r="Q76" s="577"/>
      <c r="R76" s="577"/>
      <c r="S76" s="577"/>
      <c r="T76" s="577"/>
      <c r="U76" s="577"/>
      <c r="V76" s="577"/>
      <c r="W76" s="577"/>
      <c r="Y76" s="577"/>
      <c r="Z76" s="577"/>
      <c r="AA76" s="577"/>
      <c r="AB76" s="577"/>
      <c r="AC76" s="577"/>
      <c r="AD76" s="577"/>
      <c r="AE76" s="577"/>
      <c r="AF76" s="577"/>
    </row>
    <row r="77" spans="1:32">
      <c r="B77" s="574"/>
      <c r="C77" s="574"/>
      <c r="D77" s="575"/>
      <c r="L77" s="575"/>
      <c r="M77" s="575"/>
      <c r="N77" s="575"/>
      <c r="O77" s="575"/>
      <c r="P77" s="575"/>
      <c r="Q77" s="577"/>
      <c r="R77" s="577"/>
      <c r="S77" s="577"/>
      <c r="T77" s="577"/>
      <c r="U77" s="577"/>
      <c r="V77" s="577"/>
      <c r="W77" s="577"/>
      <c r="X77" s="575"/>
      <c r="Y77" s="577"/>
      <c r="Z77" s="577"/>
      <c r="AA77" s="577"/>
      <c r="AB77" s="577"/>
      <c r="AC77" s="577"/>
      <c r="AD77" s="577"/>
      <c r="AE77" s="577"/>
      <c r="AF77" s="577"/>
    </row>
    <row r="78" spans="1:32">
      <c r="B78" s="574"/>
      <c r="C78" s="574"/>
      <c r="D78" s="575"/>
      <c r="L78" s="575"/>
      <c r="M78" s="575"/>
      <c r="N78" s="575"/>
      <c r="O78" s="575"/>
      <c r="P78" s="575"/>
      <c r="Q78" s="577"/>
      <c r="R78" s="577"/>
      <c r="S78" s="577"/>
      <c r="T78" s="577"/>
      <c r="U78" s="577"/>
      <c r="V78" s="577"/>
      <c r="W78" s="577"/>
      <c r="X78" s="575"/>
      <c r="Y78" s="577"/>
      <c r="Z78" s="577"/>
      <c r="AA78" s="577"/>
      <c r="AB78" s="577"/>
      <c r="AC78" s="577"/>
      <c r="AD78" s="577"/>
      <c r="AE78" s="577"/>
      <c r="AF78" s="577"/>
    </row>
    <row r="79" spans="1:32">
      <c r="B79" s="574"/>
      <c r="C79" s="574"/>
      <c r="D79" s="575"/>
      <c r="L79" s="575"/>
      <c r="M79" s="575"/>
      <c r="N79" s="575"/>
      <c r="O79" s="575"/>
      <c r="P79" s="575"/>
      <c r="Q79" s="577"/>
      <c r="R79" s="577"/>
      <c r="S79" s="577"/>
      <c r="T79" s="577"/>
      <c r="U79" s="577"/>
      <c r="V79" s="577"/>
      <c r="W79" s="577"/>
      <c r="X79" s="575"/>
      <c r="Y79" s="577"/>
      <c r="Z79" s="577"/>
      <c r="AA79" s="577"/>
      <c r="AB79" s="577"/>
      <c r="AC79" s="577"/>
      <c r="AD79" s="577"/>
      <c r="AE79" s="577"/>
      <c r="AF79" s="577"/>
    </row>
    <row r="80" spans="1:32">
      <c r="B80" s="574"/>
      <c r="C80" s="574"/>
      <c r="D80" s="575"/>
      <c r="L80" s="575"/>
      <c r="M80" s="575"/>
      <c r="N80" s="575"/>
      <c r="O80" s="575"/>
      <c r="P80" s="575"/>
      <c r="Q80" s="577"/>
      <c r="R80" s="577"/>
      <c r="S80" s="577"/>
      <c r="X80" s="575"/>
    </row>
    <row r="81" spans="2:24">
      <c r="B81" s="574"/>
      <c r="C81" s="574"/>
      <c r="D81" s="575"/>
      <c r="L81" s="575"/>
      <c r="M81" s="575"/>
      <c r="N81" s="575"/>
      <c r="O81" s="575"/>
      <c r="P81" s="575"/>
      <c r="Q81" s="577"/>
      <c r="R81" s="577"/>
      <c r="S81" s="577"/>
      <c r="X81" s="575"/>
    </row>
    <row r="82" spans="2:24">
      <c r="B82" s="574"/>
      <c r="C82" s="574"/>
      <c r="D82" s="575"/>
      <c r="L82" s="575"/>
      <c r="M82" s="575"/>
      <c r="N82" s="575"/>
      <c r="O82" s="575"/>
      <c r="P82" s="575"/>
      <c r="Q82" s="577"/>
      <c r="R82" s="577"/>
      <c r="S82" s="577"/>
      <c r="X82" s="575"/>
    </row>
  </sheetData>
  <sheetProtection sheet="1" objects="1" scenarios="1" selectLockedCells="1"/>
  <mergeCells count="6">
    <mergeCell ref="C63:D63"/>
    <mergeCell ref="C58:D58"/>
    <mergeCell ref="C59:D59"/>
    <mergeCell ref="C60:D60"/>
    <mergeCell ref="C61:D61"/>
    <mergeCell ref="C62:D62"/>
  </mergeCells>
  <pageMargins left="0.31496062992125984" right="0.23622047244094491" top="0.62992125984251968" bottom="0.43307086614173229" header="0.27559055118110237" footer="0.23622047244094491"/>
  <pageSetup paperSize="9" scale="90" orientation="portrait" cellComments="asDisplayed" verticalDpi="300" r:id="rId1"/>
  <headerFooter alignWithMargins="0">
    <oddHeader>&amp;C&amp;"Arial,Fett"&amp;18Spielplan Hallensaison 2017/2018 der U14 männlich</oddHeader>
    <oddFooter>&amp;CErstellt von Markus Knodel am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80"/>
  <sheetViews>
    <sheetView view="pageLayout" zoomScaleNormal="100" workbookViewId="0"/>
  </sheetViews>
  <sheetFormatPr baseColWidth="10" defaultColWidth="11.28515625" defaultRowHeight="12.75"/>
  <cols>
    <col min="1" max="3" width="5" customWidth="1"/>
    <col min="4" max="4" width="18" customWidth="1"/>
    <col min="5" max="5" width="2.7109375" customWidth="1"/>
    <col min="6" max="7" width="18" customWidth="1"/>
    <col min="8" max="8" width="3.85546875" style="3" customWidth="1"/>
    <col min="9" max="9" width="1.7109375" style="3" customWidth="1"/>
    <col min="10" max="10" width="3.85546875" style="3" customWidth="1"/>
    <col min="11" max="11" width="1.7109375" style="3" customWidth="1"/>
    <col min="12" max="12" width="3.85546875" style="3" customWidth="1"/>
    <col min="13" max="13" width="1.7109375" style="3" customWidth="1"/>
    <col min="14" max="14" width="3.85546875" style="3" customWidth="1"/>
    <col min="15" max="15" width="1.7109375" customWidth="1"/>
    <col min="16" max="16" width="3.85546875" customWidth="1"/>
    <col min="17" max="17" width="1.7109375" customWidth="1"/>
    <col min="18" max="18" width="3.85546875" customWidth="1"/>
  </cols>
  <sheetData>
    <row r="1" spans="1:18">
      <c r="A1" s="11" t="s">
        <v>81</v>
      </c>
      <c r="B1" s="11"/>
      <c r="H1" s="323"/>
      <c r="I1" s="323"/>
      <c r="J1" s="323"/>
      <c r="K1" s="323"/>
      <c r="L1" s="323"/>
      <c r="M1" s="323"/>
      <c r="N1" s="323"/>
    </row>
    <row r="2" spans="1:18" s="178" customFormat="1">
      <c r="A2" s="177" t="s">
        <v>7</v>
      </c>
      <c r="B2" s="177"/>
      <c r="C2" s="177"/>
      <c r="D2" s="178" t="s">
        <v>13</v>
      </c>
      <c r="G2" s="178" t="s">
        <v>14</v>
      </c>
      <c r="H2" s="179"/>
      <c r="I2" s="179"/>
      <c r="J2" s="179"/>
      <c r="K2" s="179"/>
      <c r="L2" s="179"/>
      <c r="M2" s="179"/>
      <c r="N2" s="179"/>
    </row>
    <row r="3" spans="1:18" s="178" customFormat="1">
      <c r="A3" s="177" t="s">
        <v>88</v>
      </c>
      <c r="B3" s="177"/>
      <c r="C3" s="177"/>
      <c r="D3" s="11" t="s">
        <v>449</v>
      </c>
      <c r="E3" s="5"/>
      <c r="F3" s="5"/>
      <c r="G3" s="11" t="s">
        <v>458</v>
      </c>
      <c r="H3" s="179"/>
      <c r="I3" s="179"/>
      <c r="J3" s="179"/>
      <c r="K3" s="179"/>
      <c r="L3" s="179"/>
      <c r="M3" s="179"/>
      <c r="N3" s="179"/>
    </row>
    <row r="4" spans="1:18" s="178" customFormat="1">
      <c r="A4" s="177"/>
      <c r="B4" s="177"/>
      <c r="C4" s="177"/>
      <c r="D4" s="129" t="s">
        <v>450</v>
      </c>
      <c r="E4" s="5"/>
      <c r="F4" s="5"/>
      <c r="G4" s="11" t="s">
        <v>459</v>
      </c>
      <c r="H4" s="179"/>
      <c r="I4" s="179"/>
      <c r="J4" s="179"/>
      <c r="K4" s="179"/>
      <c r="L4" s="179"/>
      <c r="M4" s="179"/>
      <c r="N4" s="179"/>
    </row>
    <row r="5" spans="1:18" s="178" customFormat="1">
      <c r="A5" s="177"/>
      <c r="B5" s="177"/>
      <c r="C5" s="177"/>
      <c r="D5" s="11" t="s">
        <v>451</v>
      </c>
      <c r="E5" s="5"/>
      <c r="F5" s="5"/>
      <c r="G5" s="129" t="s">
        <v>460</v>
      </c>
      <c r="H5" s="179"/>
      <c r="I5" s="179"/>
      <c r="J5" s="179"/>
      <c r="K5" s="179"/>
      <c r="L5" s="179"/>
      <c r="M5" s="179"/>
      <c r="N5" s="179"/>
    </row>
    <row r="6" spans="1:18" s="178" customFormat="1" ht="12" customHeight="1">
      <c r="A6" s="177"/>
      <c r="B6" s="177"/>
      <c r="C6" s="177"/>
      <c r="D6"/>
      <c r="E6"/>
      <c r="H6" s="179"/>
      <c r="I6" s="179"/>
      <c r="J6" s="179"/>
      <c r="K6" s="14"/>
      <c r="L6" s="14"/>
      <c r="M6" s="3"/>
      <c r="N6" s="14"/>
    </row>
    <row r="7" spans="1:18" s="178" customFormat="1">
      <c r="A7" s="177" t="s">
        <v>3</v>
      </c>
      <c r="B7" s="177"/>
      <c r="C7" s="177"/>
      <c r="D7" s="182">
        <f>Spielplan!C35</f>
        <v>43135</v>
      </c>
      <c r="H7" s="179"/>
      <c r="I7" s="179"/>
      <c r="J7" s="179"/>
      <c r="K7" s="179"/>
      <c r="L7" s="179"/>
      <c r="M7" s="179"/>
      <c r="N7" s="179"/>
    </row>
    <row r="8" spans="1:18" s="5" customFormat="1">
      <c r="A8" s="6" t="s">
        <v>4</v>
      </c>
      <c r="B8" s="6"/>
      <c r="C8" s="6"/>
      <c r="D8" s="133"/>
      <c r="H8" s="4"/>
      <c r="I8" s="4"/>
      <c r="J8" s="4"/>
      <c r="K8" s="4"/>
      <c r="L8" s="4"/>
      <c r="M8" s="4"/>
      <c r="N8" s="4"/>
    </row>
    <row r="9" spans="1:18" s="281" customFormat="1">
      <c r="A9" s="6" t="s">
        <v>6</v>
      </c>
      <c r="B9" s="6"/>
      <c r="C9" s="6"/>
      <c r="D9" s="11"/>
      <c r="H9" s="282"/>
      <c r="I9" s="282"/>
      <c r="J9" s="282"/>
      <c r="K9" s="282"/>
      <c r="L9" s="282"/>
      <c r="M9" s="282"/>
      <c r="N9" s="282"/>
    </row>
    <row r="10" spans="1:18" s="178" customFormat="1">
      <c r="A10" s="177" t="s">
        <v>84</v>
      </c>
      <c r="B10" s="177"/>
      <c r="C10" s="177"/>
      <c r="D10" s="290">
        <f>Spielplan!E35</f>
        <v>0.41666666666666669</v>
      </c>
      <c r="H10" s="179"/>
      <c r="I10" s="179"/>
      <c r="J10" s="179"/>
      <c r="K10" s="179"/>
      <c r="L10" s="179"/>
      <c r="M10" s="179"/>
      <c r="N10" s="179"/>
    </row>
    <row r="11" spans="1:18" s="178" customFormat="1">
      <c r="A11" s="177" t="s">
        <v>5</v>
      </c>
      <c r="B11" s="177"/>
      <c r="C11" s="177"/>
      <c r="D11" s="199" t="s">
        <v>215</v>
      </c>
      <c r="E11" s="275"/>
      <c r="F11" s="275"/>
      <c r="G11" s="275"/>
      <c r="H11" s="179"/>
      <c r="I11" s="179"/>
      <c r="J11" s="179"/>
      <c r="K11" s="179"/>
      <c r="L11" s="179"/>
      <c r="M11" s="179"/>
      <c r="N11" s="179"/>
    </row>
    <row r="12" spans="1:18" s="178" customFormat="1">
      <c r="A12" s="177"/>
      <c r="B12" s="177"/>
      <c r="C12" s="177"/>
      <c r="H12" s="179"/>
      <c r="I12" s="179"/>
      <c r="J12" s="179"/>
      <c r="K12" s="179"/>
      <c r="L12" s="179"/>
      <c r="M12" s="179"/>
      <c r="N12" s="179"/>
    </row>
    <row r="13" spans="1:18" s="181" customFormat="1">
      <c r="A13" s="146" t="s">
        <v>560</v>
      </c>
      <c r="B13" s="146" t="s">
        <v>561</v>
      </c>
      <c r="C13" s="146" t="s">
        <v>85</v>
      </c>
      <c r="D13" s="178" t="s">
        <v>9</v>
      </c>
      <c r="E13" s="178"/>
      <c r="F13" s="178" t="s">
        <v>10</v>
      </c>
      <c r="G13" s="178" t="s">
        <v>11</v>
      </c>
      <c r="H13"/>
      <c r="I13" s="4" t="s">
        <v>134</v>
      </c>
      <c r="J13" s="179"/>
      <c r="K13" s="14"/>
      <c r="L13" s="179"/>
      <c r="M13" s="4" t="s">
        <v>135</v>
      </c>
      <c r="N13" s="179"/>
      <c r="P13" s="5"/>
      <c r="Q13" s="179"/>
      <c r="R13" s="179"/>
    </row>
    <row r="14" spans="1:18" s="181" customFormat="1">
      <c r="A14" s="180"/>
      <c r="B14" s="180"/>
      <c r="C14" s="180"/>
      <c r="D14" s="179"/>
      <c r="E14" s="179"/>
      <c r="F14" s="179"/>
      <c r="G14" s="179"/>
      <c r="H14" s="179"/>
      <c r="I14" s="179"/>
      <c r="J14" s="179"/>
      <c r="K14" s="4"/>
      <c r="L14" s="179"/>
      <c r="M14" s="179"/>
      <c r="N14" s="179"/>
    </row>
    <row r="15" spans="1:18" s="15" customFormat="1">
      <c r="A15" s="12">
        <v>147</v>
      </c>
      <c r="B15" s="12">
        <v>1</v>
      </c>
      <c r="C15" s="12">
        <v>1</v>
      </c>
      <c r="D15" s="11" t="str">
        <f>D3</f>
        <v>1. ZR 1</v>
      </c>
      <c r="E15" s="16" t="s">
        <v>2</v>
      </c>
      <c r="F15" s="11" t="str">
        <f>D4</f>
        <v>2. ZR 2</v>
      </c>
      <c r="G15" s="129" t="str">
        <f>D5</f>
        <v>3. ZR 1</v>
      </c>
      <c r="H15" s="14"/>
      <c r="I15" s="14" t="s">
        <v>2</v>
      </c>
      <c r="J15" s="14"/>
      <c r="K15" s="14"/>
      <c r="L15" s="14" t="str">
        <f>IF(H15="","",IF(H15=J15,"1",IF(H15&gt;J15,"2","0")))</f>
        <v/>
      </c>
      <c r="M15" s="3" t="s">
        <v>2</v>
      </c>
      <c r="N15" s="14" t="str">
        <f>IF(H15="","",IF(J15=H15,"1",IF(J15&gt;H15,"2","0")))</f>
        <v/>
      </c>
      <c r="P15" s="3"/>
    </row>
    <row r="16" spans="1:18" s="15" customFormat="1">
      <c r="A16" s="555">
        <v>148</v>
      </c>
      <c r="B16" s="555">
        <v>2</v>
      </c>
      <c r="C16" s="12">
        <v>1</v>
      </c>
      <c r="D16" s="129" t="str">
        <f>G5</f>
        <v>3. ZR 2</v>
      </c>
      <c r="E16" s="16" t="s">
        <v>2</v>
      </c>
      <c r="F16" s="11" t="str">
        <f>G4</f>
        <v>2. ZR 1</v>
      </c>
      <c r="G16" s="11" t="str">
        <f>G3</f>
        <v>1. ZR 2</v>
      </c>
      <c r="H16" s="14"/>
      <c r="I16" s="14" t="s">
        <v>2</v>
      </c>
      <c r="J16" s="14"/>
      <c r="K16" s="14"/>
      <c r="L16" s="14" t="str">
        <f>IF(H16="","",IF(H16=J16,"1",IF(H16&gt;J16,"2","0")))</f>
        <v/>
      </c>
      <c r="M16" s="3" t="s">
        <v>2</v>
      </c>
      <c r="N16" s="14" t="str">
        <f>IF(H16="","",IF(J16=H16,"1",IF(J16&gt;H16,"2","0")))</f>
        <v/>
      </c>
      <c r="P16" s="3"/>
    </row>
    <row r="17" spans="1:18" s="15" customFormat="1">
      <c r="A17" s="555"/>
      <c r="B17" s="555"/>
      <c r="C17" s="556"/>
      <c r="D17" s="8"/>
      <c r="E17" s="8"/>
      <c r="F17" s="8"/>
      <c r="G17" s="8"/>
      <c r="H17" s="14"/>
      <c r="I17" s="14"/>
      <c r="J17" s="14"/>
      <c r="K17" s="14"/>
      <c r="L17" s="14"/>
      <c r="M17" s="3"/>
      <c r="N17" s="14"/>
      <c r="P17" s="3"/>
    </row>
    <row r="18" spans="1:18" s="15" customFormat="1">
      <c r="A18" s="555">
        <v>149</v>
      </c>
      <c r="B18" s="555">
        <v>3</v>
      </c>
      <c r="C18" s="12">
        <v>1</v>
      </c>
      <c r="D18" s="129" t="str">
        <f>D3</f>
        <v>1. ZR 1</v>
      </c>
      <c r="E18" s="16" t="s">
        <v>2</v>
      </c>
      <c r="F18" s="11" t="str">
        <f>D5</f>
        <v>3. ZR 1</v>
      </c>
      <c r="G18" s="11" t="str">
        <f>D4</f>
        <v>2. ZR 2</v>
      </c>
      <c r="H18" s="14"/>
      <c r="I18" s="14" t="s">
        <v>2</v>
      </c>
      <c r="J18" s="14"/>
      <c r="K18" s="14"/>
      <c r="L18" s="14" t="str">
        <f>IF(H18="","",IF(H18=J18,"1",IF(H18&gt;J18,"2","0")))</f>
        <v/>
      </c>
      <c r="M18" s="3" t="s">
        <v>2</v>
      </c>
      <c r="N18" s="14" t="str">
        <f>IF(H18="","",IF(J18=H18,"1",IF(J18&gt;H18,"2","0")))</f>
        <v/>
      </c>
      <c r="P18" s="3"/>
    </row>
    <row r="19" spans="1:18" s="15" customFormat="1">
      <c r="A19" s="12">
        <v>150</v>
      </c>
      <c r="B19" s="12">
        <v>4</v>
      </c>
      <c r="C19" s="12">
        <v>1</v>
      </c>
      <c r="D19" s="11" t="str">
        <f>G3</f>
        <v>1. ZR 2</v>
      </c>
      <c r="E19" s="16" t="s">
        <v>2</v>
      </c>
      <c r="F19" s="129" t="str">
        <f>G5</f>
        <v>3. ZR 2</v>
      </c>
      <c r="G19" s="11" t="str">
        <f>G4</f>
        <v>2. ZR 1</v>
      </c>
      <c r="H19" s="14"/>
      <c r="I19" s="14" t="s">
        <v>2</v>
      </c>
      <c r="J19" s="14"/>
      <c r="K19" s="14"/>
      <c r="L19" s="14" t="str">
        <f>IF(H19="","",IF(H19=J19,"1",IF(H19&gt;J19,"2","0")))</f>
        <v/>
      </c>
      <c r="M19" s="3" t="s">
        <v>2</v>
      </c>
      <c r="N19" s="14" t="str">
        <f>IF(H19="","",IF(J19=H19,"1",IF(J19&gt;H19,"2","0")))</f>
        <v/>
      </c>
      <c r="P19" s="3"/>
    </row>
    <row r="20" spans="1:18" s="15" customFormat="1">
      <c r="A20" s="555"/>
      <c r="B20" s="555"/>
      <c r="C20" s="12"/>
      <c r="D20" s="25"/>
      <c r="E20" s="25"/>
      <c r="F20" s="25"/>
      <c r="G20" s="16"/>
      <c r="H20" s="14"/>
      <c r="I20" s="14"/>
      <c r="J20" s="14"/>
      <c r="K20" s="14"/>
      <c r="L20" s="14"/>
      <c r="M20" s="3"/>
      <c r="N20" s="14"/>
      <c r="P20" s="3"/>
    </row>
    <row r="21" spans="1:18" s="15" customFormat="1">
      <c r="A21" s="555">
        <v>151</v>
      </c>
      <c r="B21" s="555">
        <v>5</v>
      </c>
      <c r="C21" s="12">
        <v>1</v>
      </c>
      <c r="D21" s="11" t="str">
        <f>D4</f>
        <v>2. ZR 2</v>
      </c>
      <c r="E21" s="16" t="s">
        <v>2</v>
      </c>
      <c r="F21" s="129" t="str">
        <f>D5</f>
        <v>3. ZR 1</v>
      </c>
      <c r="G21" s="11" t="str">
        <f>D3</f>
        <v>1. ZR 1</v>
      </c>
      <c r="H21" s="14"/>
      <c r="I21" s="14" t="s">
        <v>2</v>
      </c>
      <c r="J21" s="14"/>
      <c r="K21" s="14"/>
      <c r="L21" s="14" t="str">
        <f>IF(H21="","",IF(H21=J21,"1",IF(H21&gt;J21,"2","0")))</f>
        <v/>
      </c>
      <c r="M21" s="3" t="s">
        <v>2</v>
      </c>
      <c r="N21" s="14" t="str">
        <f>IF(H21="","",IF(J21=H21,"1",IF(J21&gt;H21,"2","0")))</f>
        <v/>
      </c>
      <c r="P21" s="3"/>
    </row>
    <row r="22" spans="1:18" s="15" customFormat="1">
      <c r="A22" s="555">
        <v>152</v>
      </c>
      <c r="B22" s="555">
        <v>6</v>
      </c>
      <c r="C22" s="12">
        <v>1</v>
      </c>
      <c r="D22" s="11" t="str">
        <f>G4</f>
        <v>2. ZR 1</v>
      </c>
      <c r="E22" s="16" t="s">
        <v>2</v>
      </c>
      <c r="F22" s="11" t="str">
        <f>G3</f>
        <v>1. ZR 2</v>
      </c>
      <c r="G22" s="129" t="str">
        <f>G5</f>
        <v>3. ZR 2</v>
      </c>
      <c r="H22" s="14"/>
      <c r="I22" s="14" t="s">
        <v>2</v>
      </c>
      <c r="J22" s="14"/>
      <c r="K22" s="14"/>
      <c r="L22" s="14" t="str">
        <f>IF(H22="","",IF(H22=J22,"1",IF(H22&gt;J22,"2","0")))</f>
        <v/>
      </c>
      <c r="M22" s="3" t="s">
        <v>2</v>
      </c>
      <c r="N22" s="14" t="str">
        <f>IF(H22="","",IF(J22=H22,"1",IF(J22&gt;H22,"2","0")))</f>
        <v/>
      </c>
      <c r="P22" s="3"/>
    </row>
    <row r="23" spans="1:18" s="15" customFormat="1">
      <c r="A23" s="555"/>
      <c r="B23" s="555"/>
      <c r="C23" s="12"/>
      <c r="D23" s="150" t="s">
        <v>218</v>
      </c>
      <c r="E23" s="16"/>
      <c r="F23" s="11"/>
      <c r="G23" s="129"/>
      <c r="H23" s="14"/>
      <c r="I23" s="14"/>
      <c r="J23" s="14"/>
      <c r="K23" s="14"/>
      <c r="L23" s="14"/>
      <c r="M23" s="3"/>
      <c r="N23" s="14"/>
      <c r="P23" s="331"/>
      <c r="Q23" s="330" t="s">
        <v>222</v>
      </c>
      <c r="R23" s="332"/>
    </row>
    <row r="24" spans="1:18" s="11" customFormat="1">
      <c r="A24" s="12">
        <v>153</v>
      </c>
      <c r="B24" s="12">
        <v>7</v>
      </c>
      <c r="C24" s="12">
        <v>1</v>
      </c>
      <c r="D24" s="16" t="s">
        <v>89</v>
      </c>
      <c r="E24" s="16" t="s">
        <v>2</v>
      </c>
      <c r="F24" s="16" t="s">
        <v>90</v>
      </c>
      <c r="G24" s="16" t="s">
        <v>185</v>
      </c>
      <c r="H24" s="4"/>
      <c r="I24" s="14" t="s">
        <v>2</v>
      </c>
      <c r="J24" s="4"/>
      <c r="K24" s="14"/>
      <c r="L24" s="14"/>
      <c r="M24" s="14" t="s">
        <v>2</v>
      </c>
      <c r="N24" s="14"/>
      <c r="P24" s="3"/>
      <c r="Q24" s="15" t="s">
        <v>2</v>
      </c>
    </row>
    <row r="25" spans="1:18" s="15" customFormat="1">
      <c r="A25" s="555"/>
      <c r="B25" s="555"/>
      <c r="C25" s="12"/>
      <c r="D25" s="150" t="s">
        <v>219</v>
      </c>
      <c r="E25" s="16"/>
      <c r="F25" s="16"/>
      <c r="G25" s="16"/>
      <c r="H25" s="14"/>
      <c r="I25" s="14"/>
      <c r="J25" s="3"/>
      <c r="K25" s="3"/>
      <c r="L25" s="14"/>
      <c r="M25" s="3"/>
      <c r="N25" s="14"/>
      <c r="P25" s="3"/>
    </row>
    <row r="26" spans="1:18" s="15" customFormat="1">
      <c r="A26" s="12">
        <v>154</v>
      </c>
      <c r="B26" s="12">
        <v>8</v>
      </c>
      <c r="C26" s="12">
        <v>1</v>
      </c>
      <c r="D26" s="16" t="s">
        <v>91</v>
      </c>
      <c r="E26" s="16" t="s">
        <v>2</v>
      </c>
      <c r="F26" s="16" t="s">
        <v>92</v>
      </c>
      <c r="G26" s="16" t="s">
        <v>174</v>
      </c>
      <c r="H26" s="14"/>
      <c r="I26" s="14" t="s">
        <v>2</v>
      </c>
      <c r="J26" s="14"/>
      <c r="K26" s="14"/>
      <c r="L26" s="14"/>
      <c r="M26" s="14" t="s">
        <v>2</v>
      </c>
      <c r="N26" s="14"/>
      <c r="P26" s="3"/>
      <c r="Q26" s="15" t="s">
        <v>2</v>
      </c>
    </row>
    <row r="27" spans="1:18" s="15" customFormat="1">
      <c r="A27" s="555"/>
      <c r="B27" s="555"/>
      <c r="C27" s="12"/>
      <c r="D27" s="150" t="s">
        <v>220</v>
      </c>
      <c r="E27" s="16"/>
      <c r="F27" s="16"/>
      <c r="G27" s="16"/>
      <c r="H27" s="14"/>
      <c r="I27" s="14"/>
      <c r="J27" s="14"/>
      <c r="K27" s="14"/>
      <c r="L27" s="14"/>
      <c r="M27" s="3"/>
      <c r="N27" s="14"/>
      <c r="P27" s="3"/>
    </row>
    <row r="28" spans="1:18" s="15" customFormat="1">
      <c r="A28" s="12">
        <v>155</v>
      </c>
      <c r="B28" s="12">
        <v>9</v>
      </c>
      <c r="C28" s="2">
        <v>1</v>
      </c>
      <c r="D28" s="16" t="s">
        <v>93</v>
      </c>
      <c r="E28" s="16" t="s">
        <v>2</v>
      </c>
      <c r="F28" s="16" t="s">
        <v>94</v>
      </c>
      <c r="G28" s="16" t="s">
        <v>216</v>
      </c>
      <c r="H28" s="14"/>
      <c r="I28" s="14" t="s">
        <v>2</v>
      </c>
      <c r="J28" s="14"/>
      <c r="K28" s="14"/>
      <c r="L28" s="14"/>
      <c r="M28" s="14" t="s">
        <v>2</v>
      </c>
      <c r="N28" s="14"/>
      <c r="P28" s="3"/>
      <c r="Q28" s="15" t="s">
        <v>2</v>
      </c>
    </row>
    <row r="29" spans="1:18" s="15" customFormat="1">
      <c r="A29" s="555"/>
      <c r="B29" s="555"/>
      <c r="C29" s="555"/>
      <c r="D29" s="150" t="s">
        <v>221</v>
      </c>
      <c r="E29" s="16"/>
      <c r="F29" s="16"/>
      <c r="G29" s="16"/>
      <c r="H29" s="14"/>
      <c r="I29" s="14"/>
      <c r="J29" s="14"/>
      <c r="K29" s="14"/>
      <c r="L29" s="14"/>
      <c r="M29" s="3"/>
      <c r="N29" s="14"/>
      <c r="P29" s="3"/>
    </row>
    <row r="30" spans="1:18" s="14" customFormat="1">
      <c r="A30" s="12">
        <v>156</v>
      </c>
      <c r="B30" s="12">
        <v>10</v>
      </c>
      <c r="C30" s="2">
        <v>1</v>
      </c>
      <c r="D30" s="16" t="s">
        <v>98</v>
      </c>
      <c r="E30" s="16" t="s">
        <v>2</v>
      </c>
      <c r="F30" s="16" t="s">
        <v>99</v>
      </c>
      <c r="G30" s="16" t="s">
        <v>175</v>
      </c>
      <c r="I30" s="14" t="s">
        <v>2</v>
      </c>
      <c r="M30" s="14" t="s">
        <v>2</v>
      </c>
      <c r="P30" s="3"/>
      <c r="Q30" s="14" t="s">
        <v>2</v>
      </c>
    </row>
    <row r="31" spans="1:18" s="14" customFormat="1">
      <c r="A31" s="555"/>
      <c r="B31" s="555"/>
      <c r="C31" s="555"/>
      <c r="D31" s="180" t="s">
        <v>95</v>
      </c>
      <c r="E31" s="8"/>
      <c r="F31" s="8"/>
      <c r="G31" s="8"/>
      <c r="M31" s="3"/>
      <c r="P31" s="3"/>
    </row>
    <row r="32" spans="1:18">
      <c r="A32" s="555">
        <v>157</v>
      </c>
      <c r="B32" s="555">
        <v>11</v>
      </c>
      <c r="C32" s="12">
        <v>1</v>
      </c>
      <c r="D32" s="16" t="s">
        <v>96</v>
      </c>
      <c r="E32" s="16" t="s">
        <v>2</v>
      </c>
      <c r="F32" s="16" t="s">
        <v>97</v>
      </c>
      <c r="G32" s="16" t="s">
        <v>217</v>
      </c>
      <c r="I32" s="14" t="s">
        <v>2</v>
      </c>
      <c r="K32" s="14"/>
      <c r="L32" s="14"/>
      <c r="M32" s="14" t="s">
        <v>2</v>
      </c>
      <c r="N32" s="14"/>
      <c r="P32" s="3"/>
      <c r="Q32" s="15" t="s">
        <v>2</v>
      </c>
    </row>
    <row r="33" spans="1:17">
      <c r="A33" s="180"/>
      <c r="B33" s="180"/>
      <c r="C33" s="12"/>
      <c r="D33" s="433"/>
      <c r="E33" s="433"/>
      <c r="F33" s="433"/>
      <c r="G33" s="433"/>
      <c r="H33" s="332"/>
      <c r="I33" s="418"/>
      <c r="J33" s="332"/>
      <c r="K33" s="418"/>
      <c r="L33" s="418"/>
      <c r="M33" s="418"/>
      <c r="N33" s="418"/>
      <c r="P33" s="332"/>
      <c r="Q33" s="15"/>
    </row>
    <row r="34" spans="1:17">
      <c r="A34" s="196" t="s">
        <v>130</v>
      </c>
      <c r="B34" s="196"/>
      <c r="C34" s="196"/>
      <c r="D34" s="8"/>
      <c r="E34" s="8"/>
      <c r="F34" s="8"/>
      <c r="G34" s="8"/>
      <c r="I34" s="14"/>
      <c r="L34" s="14"/>
      <c r="N34" s="14"/>
    </row>
    <row r="35" spans="1:17">
      <c r="A35" s="170" t="s">
        <v>131</v>
      </c>
      <c r="B35" s="170"/>
      <c r="C35" s="170"/>
      <c r="D35" s="8"/>
      <c r="E35" s="8"/>
      <c r="F35" s="11"/>
      <c r="G35" s="8"/>
      <c r="K35" s="179"/>
      <c r="L35" s="14"/>
      <c r="N35" s="14"/>
    </row>
    <row r="36" spans="1:17">
      <c r="A36" s="170" t="s">
        <v>33</v>
      </c>
      <c r="B36" s="170"/>
      <c r="C36" s="170"/>
      <c r="D36" s="8"/>
      <c r="E36" s="8"/>
      <c r="F36" s="11"/>
      <c r="G36" s="8"/>
      <c r="I36" s="14"/>
      <c r="K36" s="179"/>
      <c r="L36" s="14"/>
      <c r="N36" s="14"/>
    </row>
    <row r="37" spans="1:17">
      <c r="A37" s="162" t="s">
        <v>38</v>
      </c>
      <c r="B37" s="162"/>
      <c r="C37" s="162"/>
      <c r="D37" s="8"/>
      <c r="E37" s="8"/>
      <c r="F37" s="11"/>
      <c r="G37" s="8"/>
      <c r="K37" s="179"/>
      <c r="L37" s="179"/>
      <c r="M37" s="179"/>
      <c r="N37" s="179"/>
    </row>
    <row r="38" spans="1:17">
      <c r="A38" s="162" t="s">
        <v>43</v>
      </c>
      <c r="B38" s="162"/>
      <c r="C38" s="162"/>
      <c r="D38" s="8"/>
      <c r="E38" s="8"/>
      <c r="F38" s="129"/>
      <c r="G38" s="8"/>
      <c r="K38" s="179"/>
      <c r="L38" s="179"/>
      <c r="M38" s="179"/>
      <c r="N38" s="179"/>
    </row>
    <row r="39" spans="1:17">
      <c r="A39" s="162" t="s">
        <v>48</v>
      </c>
      <c r="B39" s="162"/>
      <c r="C39" s="162"/>
      <c r="D39" s="8"/>
      <c r="E39" s="8"/>
      <c r="F39" s="11"/>
      <c r="G39" s="8"/>
      <c r="K39" s="179"/>
      <c r="L39" s="179"/>
    </row>
    <row r="40" spans="1:17" s="178" customFormat="1">
      <c r="A40" s="197" t="s">
        <v>87</v>
      </c>
      <c r="B40" s="197"/>
      <c r="C40" s="197"/>
      <c r="D40" s="198"/>
      <c r="F40" s="129"/>
      <c r="H40" s="179"/>
      <c r="I40" s="179"/>
      <c r="J40" s="179"/>
      <c r="K40" s="179"/>
      <c r="L40" s="179"/>
      <c r="M40" s="179"/>
      <c r="N40" s="179"/>
    </row>
    <row r="41" spans="1:17" s="178" customFormat="1">
      <c r="A41" s="177"/>
      <c r="B41" s="177"/>
      <c r="C41" s="177"/>
      <c r="H41" s="179"/>
      <c r="I41" s="179"/>
      <c r="J41" s="179"/>
      <c r="K41" s="14"/>
      <c r="L41" s="179"/>
      <c r="M41" s="179"/>
      <c r="N41" s="179"/>
    </row>
    <row r="42" spans="1:17">
      <c r="A42" s="180"/>
      <c r="B42" s="180"/>
      <c r="C42" s="180"/>
      <c r="F42" s="3"/>
      <c r="G42" s="3"/>
    </row>
    <row r="43" spans="1:17">
      <c r="A43" s="180"/>
      <c r="B43" s="180"/>
      <c r="C43" s="180"/>
      <c r="F43" s="3"/>
      <c r="G43" s="3"/>
    </row>
    <row r="44" spans="1:17">
      <c r="A44" s="180"/>
      <c r="B44" s="180"/>
      <c r="C44" s="180"/>
      <c r="F44" s="3"/>
      <c r="G44" s="3"/>
    </row>
    <row r="45" spans="1:17">
      <c r="A45" s="180"/>
      <c r="B45" s="180"/>
      <c r="C45" s="180"/>
      <c r="F45" s="3"/>
      <c r="G45" s="3"/>
    </row>
    <row r="46" spans="1:17">
      <c r="A46" s="180"/>
      <c r="B46" s="180"/>
      <c r="C46" s="180"/>
      <c r="F46" s="3"/>
      <c r="G46" s="3"/>
    </row>
    <row r="47" spans="1:17">
      <c r="A47" s="180"/>
      <c r="B47" s="180"/>
      <c r="C47" s="180"/>
      <c r="F47" s="3"/>
      <c r="G47" s="3"/>
    </row>
    <row r="50" spans="11:14">
      <c r="L50" s="14"/>
      <c r="N50" s="14"/>
    </row>
    <row r="51" spans="11:14">
      <c r="L51" s="14"/>
      <c r="N51" s="14"/>
    </row>
    <row r="53" spans="11:14">
      <c r="L53" s="14"/>
      <c r="N53" s="14"/>
    </row>
    <row r="54" spans="11:14">
      <c r="L54" s="14"/>
      <c r="N54" s="14"/>
    </row>
    <row r="56" spans="11:14">
      <c r="L56" s="14"/>
      <c r="N56" s="14"/>
    </row>
    <row r="57" spans="11:14">
      <c r="L57" s="14"/>
      <c r="N57" s="14"/>
    </row>
    <row r="58" spans="11:14">
      <c r="K58" s="179"/>
    </row>
    <row r="59" spans="11:14">
      <c r="K59" s="179"/>
      <c r="L59" s="14"/>
      <c r="N59" s="14"/>
    </row>
    <row r="60" spans="11:14">
      <c r="K60" s="179"/>
      <c r="L60" s="14"/>
      <c r="N60" s="14"/>
    </row>
    <row r="61" spans="11:14">
      <c r="K61" s="179"/>
    </row>
    <row r="62" spans="11:14">
      <c r="L62" s="14"/>
      <c r="N62" s="14"/>
    </row>
    <row r="63" spans="11:14">
      <c r="K63" s="179"/>
      <c r="L63" s="14"/>
      <c r="N63" s="14"/>
    </row>
    <row r="65" spans="11:14">
      <c r="L65" s="14"/>
      <c r="N65" s="14"/>
    </row>
    <row r="66" spans="11:14">
      <c r="L66" s="14"/>
      <c r="N66" s="14"/>
    </row>
    <row r="67" spans="11:14">
      <c r="L67" s="14"/>
      <c r="N67" s="14"/>
    </row>
    <row r="68" spans="11:14">
      <c r="L68" s="14"/>
      <c r="N68" s="14"/>
    </row>
    <row r="69" spans="11:14">
      <c r="L69" s="14"/>
      <c r="N69" s="14"/>
    </row>
    <row r="70" spans="11:14">
      <c r="L70" s="179"/>
      <c r="M70" s="179"/>
      <c r="N70" s="179"/>
    </row>
    <row r="73" spans="11:14">
      <c r="K73" s="179"/>
    </row>
    <row r="74" spans="11:14">
      <c r="K74" s="179"/>
    </row>
    <row r="75" spans="11:14">
      <c r="K75" s="179"/>
    </row>
    <row r="76" spans="11:14">
      <c r="K76" s="179"/>
    </row>
    <row r="79" spans="11:14">
      <c r="K79" s="179"/>
    </row>
    <row r="80" spans="11:14">
      <c r="K80" s="179"/>
    </row>
  </sheetData>
  <sheetProtection selectLockedCells="1"/>
  <customSheetViews>
    <customSheetView guid="{25948C26-48C0-4C68-A3D0-23B3A9528908}" showPageBreaks="1" view="pageLayout">
      <selection activeCell="S31" sqref="S31"/>
      <pageMargins left="0.43307086614173229" right="0.27559055118110237" top="0.78740157480314965" bottom="0.51041666666666663" header="0.31496062992125984" footer="0.31496062992125984"/>
      <pageSetup paperSize="9" orientation="landscape" horizontalDpi="300" verticalDpi="300" r:id="rId1"/>
      <headerFooter>
        <oddHeader>&amp;C&amp;"Arial,Fett"&amp;18Spielplan Hallensaison 2017/2018 der U14 männlich</oddHeader>
      </headerFooter>
    </customSheetView>
  </customSheetViews>
  <pageMargins left="0.43307086614173229" right="0.27559055118110237" top="0.78740157480314965" bottom="0.51041666666666663" header="0.31496062992125984" footer="0.31496062992125984"/>
  <pageSetup paperSize="9" orientation="landscape" horizontalDpi="300" verticalDpi="300" r:id="rId2"/>
  <headerFooter>
    <oddHeader>&amp;C&amp;"Arial,Fett"&amp;18Spielplan Hallensaison 2017/2018 der U14 männlich</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N144"/>
  <sheetViews>
    <sheetView view="pageLayout" zoomScaleNormal="125" workbookViewId="0">
      <selection activeCell="W6" sqref="W6"/>
    </sheetView>
  </sheetViews>
  <sheetFormatPr baseColWidth="10" defaultColWidth="3.42578125" defaultRowHeight="12.75"/>
  <cols>
    <col min="1" max="34" width="2.85546875" style="554" customWidth="1"/>
    <col min="35" max="16384" width="3.42578125" style="546"/>
  </cols>
  <sheetData>
    <row r="1" spans="1:40" ht="39.950000000000003" customHeight="1">
      <c r="A1" s="437"/>
      <c r="B1" s="438"/>
      <c r="C1" s="438"/>
      <c r="D1" s="438"/>
      <c r="E1" s="438"/>
      <c r="F1" s="663" t="s">
        <v>462</v>
      </c>
      <c r="G1" s="663"/>
      <c r="H1" s="663"/>
      <c r="I1" s="663"/>
      <c r="J1" s="663"/>
      <c r="K1" s="663"/>
      <c r="L1" s="663"/>
      <c r="M1" s="663"/>
      <c r="N1" s="663"/>
      <c r="O1" s="663"/>
      <c r="P1" s="663"/>
      <c r="Q1" s="663"/>
      <c r="R1" s="663"/>
      <c r="S1" s="663"/>
      <c r="T1" s="663"/>
      <c r="U1" s="663"/>
      <c r="V1" s="663"/>
      <c r="W1" s="663"/>
      <c r="X1" s="663"/>
      <c r="Y1" s="663"/>
      <c r="Z1" s="663"/>
      <c r="AA1" s="663"/>
      <c r="AB1" s="663"/>
      <c r="AC1" s="663"/>
      <c r="AD1" s="438"/>
      <c r="AE1" s="438"/>
      <c r="AF1" s="438"/>
      <c r="AG1" s="438"/>
      <c r="AH1" s="439"/>
    </row>
    <row r="2" spans="1:40" ht="17.25" customHeight="1" thickBot="1">
      <c r="A2" s="440"/>
      <c r="B2" s="441"/>
      <c r="C2" s="441"/>
      <c r="D2" s="441"/>
      <c r="E2" s="441"/>
      <c r="F2" s="664" t="s">
        <v>463</v>
      </c>
      <c r="G2" s="664"/>
      <c r="H2" s="664"/>
      <c r="I2" s="664"/>
      <c r="J2" s="664"/>
      <c r="K2" s="664"/>
      <c r="L2" s="664"/>
      <c r="M2" s="664"/>
      <c r="N2" s="664"/>
      <c r="O2" s="664"/>
      <c r="P2" s="664"/>
      <c r="Q2" s="664"/>
      <c r="R2" s="664"/>
      <c r="S2" s="664"/>
      <c r="T2" s="664"/>
      <c r="U2" s="664"/>
      <c r="V2" s="664"/>
      <c r="W2" s="664"/>
      <c r="X2" s="664"/>
      <c r="Y2" s="664"/>
      <c r="Z2" s="664"/>
      <c r="AA2" s="664"/>
      <c r="AB2" s="664"/>
      <c r="AC2" s="664"/>
      <c r="AD2" s="441"/>
      <c r="AE2" s="441"/>
      <c r="AF2" s="441"/>
      <c r="AG2" s="441"/>
      <c r="AH2" s="442"/>
    </row>
    <row r="3" spans="1:40" ht="21" customHeight="1" thickTop="1">
      <c r="A3" s="665" t="s">
        <v>464</v>
      </c>
      <c r="B3" s="665"/>
      <c r="C3" s="665"/>
      <c r="D3" s="665"/>
      <c r="E3" s="665"/>
      <c r="F3" s="666" t="s">
        <v>559</v>
      </c>
      <c r="G3" s="666"/>
      <c r="H3" s="666"/>
      <c r="I3" s="666"/>
      <c r="J3" s="666"/>
      <c r="K3" s="666"/>
      <c r="L3" s="666"/>
      <c r="M3" s="666"/>
      <c r="N3" s="666"/>
      <c r="O3" s="666"/>
      <c r="P3" s="666"/>
      <c r="Q3" s="666"/>
      <c r="R3" s="667" t="s">
        <v>51</v>
      </c>
      <c r="S3" s="667"/>
      <c r="T3" s="667"/>
      <c r="U3" s="667"/>
      <c r="V3" s="667"/>
      <c r="W3" s="700">
        <f ca="1">VLOOKUP($W$6,INDIRECT("'"&amp;INDEX({"VR Gr.A";"VR Gr.B";"VR Gr.C";"Hoffnungsrunde";"Zwischenrunde 1";"Zwischenrunde 2";"BZM";"LLM";"WM"},MATCH(1,(COUNTIF(INDIRECT("'"&amp;{"VR Gr.A";"VR Gr.B";"VR Gr.C";"Hoffnungsrunde";"Zwischenrunde 1";"Zwischenrunde 2";"BZM";"LLM";"WM"}&amp;"'!A:A"),$W$6)&gt;0)+0,0))&amp;"'!A:ZZ"),29,0)</f>
        <v>43128</v>
      </c>
      <c r="X3" s="701"/>
      <c r="Y3" s="701"/>
      <c r="Z3" s="701"/>
      <c r="AA3" s="701"/>
      <c r="AB3" s="701"/>
      <c r="AC3" s="701"/>
      <c r="AD3" s="701"/>
      <c r="AE3" s="701"/>
      <c r="AF3" s="701"/>
      <c r="AG3" s="701"/>
      <c r="AH3" s="702"/>
      <c r="AK3" s="552"/>
      <c r="AL3" s="553"/>
      <c r="AM3" s="553"/>
      <c r="AN3" s="553"/>
    </row>
    <row r="4" spans="1:40" ht="21" customHeight="1">
      <c r="A4" s="668" t="s">
        <v>4</v>
      </c>
      <c r="B4" s="668"/>
      <c r="C4" s="668"/>
      <c r="D4" s="668"/>
      <c r="E4" s="668"/>
      <c r="F4" s="669">
        <f ca="1">VLOOKUP($W$6,INDIRECT("'"&amp;INDEX({"VR Gr.A";"VR Gr.B";"VR Gr.C";"Hoffnungsrunde";"Zwischenrunde 1";"Zwischenrunde 2";"BZM";"LLM";"WM"},MATCH(1,(COUNTIF(INDIRECT("'"&amp;{"VR Gr.A";"VR Gr.B";"VR Gr.C";"Hoffnungsrunde";"Zwischenrunde 1";"Zwischenrunde 2";"BZM";"LLM";"WM"}&amp;"'!A:A"),$W$6)&gt;0)+0,0))&amp;"'!A:ZZ"),31,0)</f>
        <v>0</v>
      </c>
      <c r="G4" s="669"/>
      <c r="H4" s="669"/>
      <c r="I4" s="669"/>
      <c r="J4" s="669"/>
      <c r="K4" s="669"/>
      <c r="L4" s="669"/>
      <c r="M4" s="669"/>
      <c r="N4" s="669"/>
      <c r="O4" s="669"/>
      <c r="P4" s="669"/>
      <c r="Q4" s="669"/>
      <c r="R4" s="670" t="s">
        <v>84</v>
      </c>
      <c r="S4" s="670"/>
      <c r="T4" s="670"/>
      <c r="U4" s="670"/>
      <c r="V4" s="670"/>
      <c r="W4" s="697">
        <f ca="1">VLOOKUP($W$6,INDIRECT("'"&amp;INDEX({"VR Gr.A";"VR Gr.B";"VR Gr.C";"Hoffnungsrunde";"Zwischenrunde 1";"Zwischenrunde 2";"BZM";"LLM";"WM"},MATCH(1,(COUNTIF(INDIRECT("'"&amp;{"VR Gr.A";"VR Gr.B";"VR Gr.C";"Hoffnungsrunde";"Zwischenrunde 1";"Zwischenrunde 2";"BZM";"LLM";"WM"}&amp;"'!A:A"),$W$6)&gt;0)+0,0))&amp;"'!A:ZZ"),30,0)</f>
        <v>0.57291666666666685</v>
      </c>
      <c r="X4" s="698"/>
      <c r="Y4" s="698"/>
      <c r="Z4" s="699"/>
      <c r="AA4" s="443" t="s">
        <v>467</v>
      </c>
      <c r="AB4" s="444"/>
      <c r="AC4" s="444"/>
      <c r="AD4" s="445"/>
      <c r="AE4" s="447"/>
      <c r="AF4" s="447"/>
      <c r="AG4" s="443" t="s">
        <v>466</v>
      </c>
      <c r="AH4" s="446"/>
      <c r="AK4" s="552"/>
      <c r="AL4" s="553"/>
      <c r="AM4" s="553"/>
      <c r="AN4" s="553"/>
    </row>
    <row r="5" spans="1:40" ht="21" customHeight="1">
      <c r="A5" s="668" t="s">
        <v>465</v>
      </c>
      <c r="B5" s="668"/>
      <c r="C5" s="668"/>
      <c r="D5" s="668"/>
      <c r="E5" s="668"/>
      <c r="F5" s="669" t="str">
        <f ca="1">VLOOKUP($W$6,INDIRECT("'"&amp;INDEX({"VR Gr.A";"VR Gr.B";"VR Gr.C";"Hoffnungsrunde";"Zwischenrunde 1";"Zwischenrunde 2";"BZM";"LLM";"WM"},MATCH(1,(COUNTIF(INDIRECT("'"&amp;{"VR Gr.A";"VR Gr.B";"VR Gr.C";"Hoffnungsrunde";"Zwischenrunde 1";"Zwischenrunde 2";"BZM";"LLM";"WM"}&amp;"'!A:A"),$W$6)&gt;0)+0,0))&amp;"'!A:ZZ"),16,0)</f>
        <v>2. HR</v>
      </c>
      <c r="G5" s="669"/>
      <c r="H5" s="669"/>
      <c r="I5" s="669"/>
      <c r="J5" s="669"/>
      <c r="K5" s="669"/>
      <c r="L5" s="669"/>
      <c r="M5" s="669"/>
      <c r="N5" s="669"/>
      <c r="O5" s="669"/>
      <c r="P5" s="669"/>
      <c r="Q5" s="669"/>
      <c r="R5" s="670" t="s">
        <v>469</v>
      </c>
      <c r="S5" s="670"/>
      <c r="T5" s="670"/>
      <c r="U5" s="670"/>
      <c r="V5" s="670"/>
      <c r="W5" s="691">
        <f ca="1">VLOOKUP($W$6,INDIRECT("'"&amp;INDEX({"VR Gr.A";"VR Gr.B";"VR Gr.C";"Hoffnungsrunde";"Zwischenrunde 1";"Zwischenrunde 2";"BZM";"LLM";"WM"},MATCH(1,(COUNTIF(INDIRECT("'"&amp;{"VR Gr.A";"VR Gr.B";"VR Gr.C";"Hoffnungsrunde";"Zwischenrunde 1";"Zwischenrunde 2";"BZM";"LLM";"WM"}&amp;"'!A:A"),$W$6)&gt;0)+0,0))&amp;"'!A:ZZ"),2,0)</f>
        <v>10</v>
      </c>
      <c r="X5" s="692"/>
      <c r="Y5" s="692"/>
      <c r="Z5" s="692"/>
      <c r="AA5" s="692"/>
      <c r="AB5" s="692"/>
      <c r="AC5" s="692"/>
      <c r="AD5" s="692"/>
      <c r="AE5" s="692"/>
      <c r="AF5" s="692"/>
      <c r="AG5" s="692"/>
      <c r="AH5" s="693"/>
    </row>
    <row r="6" spans="1:40" ht="21" customHeight="1">
      <c r="A6" s="671" t="s">
        <v>468</v>
      </c>
      <c r="B6" s="672"/>
      <c r="C6" s="672"/>
      <c r="D6" s="672"/>
      <c r="E6" s="673"/>
      <c r="F6" s="669" t="str">
        <f ca="1">VLOOKUP($W$6,INDIRECT("'"&amp;INDEX({"VR Gr.A";"VR Gr.B";"VR Gr.C";"Hoffnungsrunde";"Zwischenrunde 1";"Zwischenrunde 2";"BZM";"LLM";"WM"},MATCH(1,(COUNTIF(INDIRECT("'"&amp;{"VR Gr.A";"VR Gr.B";"VR Gr.C";"Hoffnungsrunde";"Zwischenrunde 1";"Zwischenrunde 2";"BZM";"LLM";"WM"}&amp;"'!A:A"),$W$6)&gt;0)+0,0))&amp;"'!A:ZZ"),16,0)</f>
        <v>2. HR</v>
      </c>
      <c r="G6" s="674"/>
      <c r="H6" s="674"/>
      <c r="I6" s="674"/>
      <c r="J6" s="674"/>
      <c r="K6" s="674"/>
      <c r="L6" s="674"/>
      <c r="M6" s="674"/>
      <c r="N6" s="674"/>
      <c r="O6" s="674"/>
      <c r="P6" s="674"/>
      <c r="Q6" s="675"/>
      <c r="R6" s="670" t="s">
        <v>471</v>
      </c>
      <c r="S6" s="670"/>
      <c r="T6" s="670"/>
      <c r="U6" s="670"/>
      <c r="V6" s="670"/>
      <c r="W6" s="605">
        <v>105</v>
      </c>
      <c r="X6" s="606"/>
      <c r="Y6" s="447"/>
      <c r="Z6" s="447"/>
      <c r="AA6" s="447"/>
      <c r="AB6" s="447"/>
      <c r="AC6" s="447"/>
      <c r="AD6" s="447"/>
      <c r="AE6" s="447"/>
      <c r="AF6" s="447"/>
      <c r="AG6" s="447"/>
      <c r="AH6" s="547"/>
    </row>
    <row r="7" spans="1:40" ht="21" customHeight="1" thickBot="1">
      <c r="A7" s="671" t="s">
        <v>470</v>
      </c>
      <c r="B7" s="672"/>
      <c r="C7" s="672"/>
      <c r="D7" s="672"/>
      <c r="E7" s="673"/>
      <c r="F7" s="669" t="str">
        <f ca="1">VLOOKUP($W$6,INDIRECT("'"&amp;INDEX({"VR Gr.A";"VR Gr.B";"VR Gr.C";"Hoffnungsrunde";"Zwischenrunde 1";"Zwischenrunde 2";"BZM";"LLM";"WM"},MATCH(1,(COUNTIF(INDIRECT("'"&amp;{"VR Gr.A";"VR Gr.B";"VR Gr.C";"Hoffnungsrunde";"Zwischenrunde 1";"Zwischenrunde 2";"BZM";"LLM";"WM"}&amp;"'!A:A"),$W$6)&gt;0)+0,0))&amp;"'!A:ZZ"),16,0)</f>
        <v>2. HR</v>
      </c>
      <c r="G7" s="674"/>
      <c r="H7" s="674"/>
      <c r="I7" s="674"/>
      <c r="J7" s="674"/>
      <c r="K7" s="674"/>
      <c r="L7" s="674"/>
      <c r="M7" s="674"/>
      <c r="N7" s="674"/>
      <c r="O7" s="674"/>
      <c r="P7" s="674"/>
      <c r="Q7" s="675"/>
      <c r="R7" s="676" t="s">
        <v>229</v>
      </c>
      <c r="S7" s="676"/>
      <c r="T7" s="676"/>
      <c r="U7" s="676"/>
      <c r="V7" s="676"/>
      <c r="W7" s="694">
        <f ca="1">VLOOKUP($W$6,INDIRECT("'"&amp;INDEX({"VR Gr.A";"VR Gr.B";"VR Gr.C";"Hoffnungsrunde";"Zwischenrunde 1";"Zwischenrunde 2";"BZM";"LLM";"WM"},MATCH(1,(COUNTIF(INDIRECT("'"&amp;{"VR Gr.A";"VR Gr.B";"VR Gr.C";"Hoffnungsrunde";"Zwischenrunde 1";"Zwischenrunde 2";"BZM";"LLM";"WM"}&amp;"'!A:A"),$W$6)&gt;0)+0,0))&amp;"'!A:ZZ"),3,0)</f>
        <v>1</v>
      </c>
      <c r="X7" s="695"/>
      <c r="Y7" s="695"/>
      <c r="Z7" s="695"/>
      <c r="AA7" s="695"/>
      <c r="AB7" s="695"/>
      <c r="AC7" s="695"/>
      <c r="AD7" s="695"/>
      <c r="AE7" s="695"/>
      <c r="AF7" s="695"/>
      <c r="AG7" s="695"/>
      <c r="AH7" s="696"/>
    </row>
    <row r="8" spans="1:40" ht="21" customHeight="1" thickTop="1" thickBot="1">
      <c r="A8" s="448" t="s">
        <v>472</v>
      </c>
      <c r="B8" s="449"/>
      <c r="C8" s="449"/>
      <c r="D8" s="449"/>
      <c r="E8" s="449"/>
      <c r="F8" s="680" t="str">
        <f ca="1">VLOOKUP($W$6,INDIRECT("'"&amp;INDEX({"VR Gr.A";"VR Gr.B";"VR Gr.C";"Hoffnungsrunde";"Zwischenrunde 1";"Zwischenrunde 2";"BZM";"LLM";"WM"},MATCH(1,(COUNTIF(INDIRECT("'"&amp;{"VR Gr.A";"VR Gr.B";"VR Gr.C";"Hoffnungsrunde";"Zwischenrunde 1";"Zwischenrunde 2";"BZM";"LLM";"WM"}&amp;"'!A:A"),$W$6)&gt;0)+0,0))&amp;"'!A:ZZ"),4,0)</f>
        <v>TV Hohenklingen 1</v>
      </c>
      <c r="G8" s="680"/>
      <c r="H8" s="680"/>
      <c r="I8" s="680"/>
      <c r="J8" s="680"/>
      <c r="K8" s="680"/>
      <c r="L8" s="680"/>
      <c r="M8" s="680"/>
      <c r="N8" s="681" t="s">
        <v>473</v>
      </c>
      <c r="O8" s="681"/>
      <c r="P8" s="677" t="s">
        <v>474</v>
      </c>
      <c r="Q8" s="677"/>
      <c r="R8" s="450" t="s">
        <v>475</v>
      </c>
      <c r="S8" s="449"/>
      <c r="T8" s="449"/>
      <c r="U8" s="449"/>
      <c r="V8" s="449"/>
      <c r="W8" s="680" t="str">
        <f ca="1">VLOOKUP($W$6,INDIRECT("'"&amp;INDEX({"VR Gr.A";"VR Gr.B";"VR Gr.C";"Hoffnungsrunde";"Zwischenrunde 1";"Zwischenrunde 2";"BZM";"LLM";"WM"},MATCH(1,(COUNTIF(INDIRECT("'"&amp;{"VR Gr.A";"VR Gr.B";"VR Gr.C";"Hoffnungsrunde";"Zwischenrunde 1";"Zwischenrunde 2";"BZM";"LLM";"WM"}&amp;"'!A:A"),$W$6)&gt;0)+0,0))&amp;"'!A:ZZ"),6,0)</f>
        <v>3. HR</v>
      </c>
      <c r="X8" s="680"/>
      <c r="Y8" s="680"/>
      <c r="Z8" s="680"/>
      <c r="AA8" s="680"/>
      <c r="AB8" s="680"/>
      <c r="AC8" s="680"/>
      <c r="AD8" s="680"/>
      <c r="AE8" s="681" t="s">
        <v>473</v>
      </c>
      <c r="AF8" s="681"/>
      <c r="AG8" s="677" t="s">
        <v>474</v>
      </c>
      <c r="AH8" s="677"/>
    </row>
    <row r="9" spans="1:40" ht="21" customHeight="1" thickBot="1">
      <c r="A9" s="451" t="s">
        <v>476</v>
      </c>
      <c r="B9" s="452" t="s">
        <v>477</v>
      </c>
      <c r="C9" s="453" t="s">
        <v>478</v>
      </c>
      <c r="D9" s="678" t="s">
        <v>479</v>
      </c>
      <c r="E9" s="678"/>
      <c r="F9" s="678"/>
      <c r="G9" s="678"/>
      <c r="H9" s="678"/>
      <c r="I9" s="678"/>
      <c r="J9" s="678"/>
      <c r="K9" s="678"/>
      <c r="L9" s="678"/>
      <c r="M9" s="678"/>
      <c r="N9" s="454"/>
      <c r="O9" s="455"/>
      <c r="P9" s="456"/>
      <c r="Q9" s="457"/>
      <c r="R9" s="451" t="s">
        <v>476</v>
      </c>
      <c r="S9" s="452" t="s">
        <v>477</v>
      </c>
      <c r="T9" s="453" t="s">
        <v>478</v>
      </c>
      <c r="U9" s="678" t="s">
        <v>479</v>
      </c>
      <c r="V9" s="678"/>
      <c r="W9" s="678"/>
      <c r="X9" s="678"/>
      <c r="Y9" s="678"/>
      <c r="Z9" s="678"/>
      <c r="AA9" s="678"/>
      <c r="AB9" s="678"/>
      <c r="AC9" s="678"/>
      <c r="AD9" s="678"/>
      <c r="AE9" s="454"/>
      <c r="AF9" s="455"/>
      <c r="AG9" s="456"/>
      <c r="AH9" s="457"/>
    </row>
    <row r="10" spans="1:40" ht="21" customHeight="1">
      <c r="A10" s="458"/>
      <c r="B10" s="459"/>
      <c r="C10" s="460"/>
      <c r="D10" s="679"/>
      <c r="E10" s="679"/>
      <c r="F10" s="679"/>
      <c r="G10" s="679"/>
      <c r="H10" s="679"/>
      <c r="I10" s="679"/>
      <c r="J10" s="679"/>
      <c r="K10" s="679"/>
      <c r="L10" s="679"/>
      <c r="M10" s="679"/>
      <c r="N10" s="461"/>
      <c r="O10" s="462"/>
      <c r="P10" s="463"/>
      <c r="Q10" s="464"/>
      <c r="R10" s="465"/>
      <c r="S10" s="459"/>
      <c r="T10" s="460"/>
      <c r="U10" s="679"/>
      <c r="V10" s="679"/>
      <c r="W10" s="679"/>
      <c r="X10" s="679"/>
      <c r="Y10" s="679"/>
      <c r="Z10" s="679"/>
      <c r="AA10" s="679"/>
      <c r="AB10" s="679"/>
      <c r="AC10" s="679"/>
      <c r="AD10" s="679"/>
      <c r="AE10" s="461"/>
      <c r="AF10" s="462"/>
      <c r="AG10" s="463"/>
      <c r="AH10" s="464"/>
    </row>
    <row r="11" spans="1:40" ht="21" customHeight="1">
      <c r="A11" s="466"/>
      <c r="B11" s="467"/>
      <c r="C11" s="468"/>
      <c r="D11" s="682"/>
      <c r="E11" s="682"/>
      <c r="F11" s="682"/>
      <c r="G11" s="682"/>
      <c r="H11" s="682"/>
      <c r="I11" s="682"/>
      <c r="J11" s="682"/>
      <c r="K11" s="682"/>
      <c r="L11" s="682"/>
      <c r="M11" s="682"/>
      <c r="N11" s="469"/>
      <c r="O11" s="470"/>
      <c r="P11" s="471"/>
      <c r="Q11" s="472"/>
      <c r="R11" s="473"/>
      <c r="S11" s="467"/>
      <c r="T11" s="468"/>
      <c r="U11" s="682"/>
      <c r="V11" s="682"/>
      <c r="W11" s="682"/>
      <c r="X11" s="682"/>
      <c r="Y11" s="682"/>
      <c r="Z11" s="682"/>
      <c r="AA11" s="682"/>
      <c r="AB11" s="682"/>
      <c r="AC11" s="682"/>
      <c r="AD11" s="682"/>
      <c r="AE11" s="469"/>
      <c r="AF11" s="470"/>
      <c r="AG11" s="471"/>
      <c r="AH11" s="472"/>
    </row>
    <row r="12" spans="1:40" ht="21" customHeight="1">
      <c r="A12" s="466"/>
      <c r="B12" s="467"/>
      <c r="C12" s="468"/>
      <c r="D12" s="682"/>
      <c r="E12" s="682"/>
      <c r="F12" s="682"/>
      <c r="G12" s="682"/>
      <c r="H12" s="682"/>
      <c r="I12" s="682"/>
      <c r="J12" s="682"/>
      <c r="K12" s="682"/>
      <c r="L12" s="682"/>
      <c r="M12" s="682"/>
      <c r="N12" s="469"/>
      <c r="O12" s="470"/>
      <c r="P12" s="471"/>
      <c r="Q12" s="472"/>
      <c r="R12" s="473"/>
      <c r="S12" s="467"/>
      <c r="T12" s="468"/>
      <c r="U12" s="682"/>
      <c r="V12" s="682"/>
      <c r="W12" s="682"/>
      <c r="X12" s="682"/>
      <c r="Y12" s="682"/>
      <c r="Z12" s="682"/>
      <c r="AA12" s="682"/>
      <c r="AB12" s="682"/>
      <c r="AC12" s="682"/>
      <c r="AD12" s="682"/>
      <c r="AE12" s="469"/>
      <c r="AF12" s="470"/>
      <c r="AG12" s="471"/>
      <c r="AH12" s="472"/>
    </row>
    <row r="13" spans="1:40" ht="21" customHeight="1">
      <c r="A13" s="466"/>
      <c r="B13" s="467"/>
      <c r="C13" s="468"/>
      <c r="D13" s="682"/>
      <c r="E13" s="682"/>
      <c r="F13" s="682"/>
      <c r="G13" s="682"/>
      <c r="H13" s="682"/>
      <c r="I13" s="682"/>
      <c r="J13" s="682"/>
      <c r="K13" s="682"/>
      <c r="L13" s="682"/>
      <c r="M13" s="682"/>
      <c r="N13" s="469"/>
      <c r="O13" s="470"/>
      <c r="P13" s="471"/>
      <c r="Q13" s="472"/>
      <c r="R13" s="473"/>
      <c r="S13" s="467"/>
      <c r="T13" s="468"/>
      <c r="U13" s="682"/>
      <c r="V13" s="682"/>
      <c r="W13" s="682"/>
      <c r="X13" s="682"/>
      <c r="Y13" s="682"/>
      <c r="Z13" s="682"/>
      <c r="AA13" s="682"/>
      <c r="AB13" s="682"/>
      <c r="AC13" s="682"/>
      <c r="AD13" s="682"/>
      <c r="AE13" s="469"/>
      <c r="AF13" s="470"/>
      <c r="AG13" s="471"/>
      <c r="AH13" s="472"/>
    </row>
    <row r="14" spans="1:40" ht="21" customHeight="1">
      <c r="A14" s="466"/>
      <c r="B14" s="467"/>
      <c r="C14" s="468"/>
      <c r="D14" s="682"/>
      <c r="E14" s="682"/>
      <c r="F14" s="682"/>
      <c r="G14" s="682"/>
      <c r="H14" s="682"/>
      <c r="I14" s="682"/>
      <c r="J14" s="682"/>
      <c r="K14" s="682"/>
      <c r="L14" s="682"/>
      <c r="M14" s="682"/>
      <c r="N14" s="469"/>
      <c r="O14" s="470"/>
      <c r="P14" s="471"/>
      <c r="Q14" s="472"/>
      <c r="R14" s="473"/>
      <c r="S14" s="467"/>
      <c r="T14" s="468"/>
      <c r="U14" s="682"/>
      <c r="V14" s="682"/>
      <c r="W14" s="682"/>
      <c r="X14" s="682"/>
      <c r="Y14" s="682"/>
      <c r="Z14" s="682"/>
      <c r="AA14" s="682"/>
      <c r="AB14" s="682"/>
      <c r="AC14" s="682"/>
      <c r="AD14" s="682"/>
      <c r="AE14" s="469"/>
      <c r="AF14" s="470"/>
      <c r="AG14" s="471"/>
      <c r="AH14" s="472"/>
    </row>
    <row r="15" spans="1:40" ht="21" customHeight="1">
      <c r="A15" s="466"/>
      <c r="B15" s="467"/>
      <c r="C15" s="468"/>
      <c r="D15" s="682"/>
      <c r="E15" s="682"/>
      <c r="F15" s="682"/>
      <c r="G15" s="682"/>
      <c r="H15" s="682"/>
      <c r="I15" s="682"/>
      <c r="J15" s="682"/>
      <c r="K15" s="682"/>
      <c r="L15" s="682"/>
      <c r="M15" s="682"/>
      <c r="N15" s="469"/>
      <c r="O15" s="470"/>
      <c r="P15" s="471"/>
      <c r="Q15" s="472"/>
      <c r="R15" s="473"/>
      <c r="S15" s="467"/>
      <c r="T15" s="468"/>
      <c r="U15" s="682"/>
      <c r="V15" s="682"/>
      <c r="W15" s="682"/>
      <c r="X15" s="682"/>
      <c r="Y15" s="682"/>
      <c r="Z15" s="682"/>
      <c r="AA15" s="682"/>
      <c r="AB15" s="682"/>
      <c r="AC15" s="682"/>
      <c r="AD15" s="682"/>
      <c r="AE15" s="469"/>
      <c r="AF15" s="470"/>
      <c r="AG15" s="471"/>
      <c r="AH15" s="472"/>
    </row>
    <row r="16" spans="1:40" ht="21" customHeight="1">
      <c r="A16" s="466"/>
      <c r="B16" s="467"/>
      <c r="C16" s="468"/>
      <c r="D16" s="682"/>
      <c r="E16" s="682"/>
      <c r="F16" s="682"/>
      <c r="G16" s="682"/>
      <c r="H16" s="682"/>
      <c r="I16" s="682"/>
      <c r="J16" s="682"/>
      <c r="K16" s="682"/>
      <c r="L16" s="682"/>
      <c r="M16" s="682"/>
      <c r="N16" s="469"/>
      <c r="O16" s="470"/>
      <c r="P16" s="471"/>
      <c r="Q16" s="472"/>
      <c r="R16" s="473"/>
      <c r="S16" s="467"/>
      <c r="T16" s="468"/>
      <c r="U16" s="682"/>
      <c r="V16" s="682"/>
      <c r="W16" s="682"/>
      <c r="X16" s="682"/>
      <c r="Y16" s="682"/>
      <c r="Z16" s="682"/>
      <c r="AA16" s="682"/>
      <c r="AB16" s="682"/>
      <c r="AC16" s="682"/>
      <c r="AD16" s="682"/>
      <c r="AE16" s="469"/>
      <c r="AF16" s="470"/>
      <c r="AG16" s="471"/>
      <c r="AH16" s="472"/>
    </row>
    <row r="17" spans="1:34" ht="21" customHeight="1">
      <c r="A17" s="466"/>
      <c r="B17" s="467"/>
      <c r="C17" s="468"/>
      <c r="D17" s="682"/>
      <c r="E17" s="682"/>
      <c r="F17" s="682"/>
      <c r="G17" s="682"/>
      <c r="H17" s="682"/>
      <c r="I17" s="682"/>
      <c r="J17" s="682"/>
      <c r="K17" s="682"/>
      <c r="L17" s="682"/>
      <c r="M17" s="682"/>
      <c r="N17" s="469"/>
      <c r="O17" s="470"/>
      <c r="P17" s="471"/>
      <c r="Q17" s="472"/>
      <c r="R17" s="473"/>
      <c r="S17" s="467"/>
      <c r="T17" s="468"/>
      <c r="U17" s="682"/>
      <c r="V17" s="682"/>
      <c r="W17" s="682"/>
      <c r="X17" s="682"/>
      <c r="Y17" s="682"/>
      <c r="Z17" s="682"/>
      <c r="AA17" s="682"/>
      <c r="AB17" s="682"/>
      <c r="AC17" s="682"/>
      <c r="AD17" s="682"/>
      <c r="AE17" s="469"/>
      <c r="AF17" s="470"/>
      <c r="AG17" s="471"/>
      <c r="AH17" s="472"/>
    </row>
    <row r="18" spans="1:34" ht="21" customHeight="1">
      <c r="A18" s="466"/>
      <c r="B18" s="467"/>
      <c r="C18" s="468"/>
      <c r="D18" s="682"/>
      <c r="E18" s="682"/>
      <c r="F18" s="682"/>
      <c r="G18" s="682"/>
      <c r="H18" s="682"/>
      <c r="I18" s="682"/>
      <c r="J18" s="682"/>
      <c r="K18" s="682"/>
      <c r="L18" s="682"/>
      <c r="M18" s="682"/>
      <c r="N18" s="469"/>
      <c r="O18" s="470"/>
      <c r="P18" s="471"/>
      <c r="Q18" s="472"/>
      <c r="R18" s="473"/>
      <c r="S18" s="467"/>
      <c r="T18" s="468"/>
      <c r="U18" s="682"/>
      <c r="V18" s="682"/>
      <c r="W18" s="682"/>
      <c r="X18" s="682"/>
      <c r="Y18" s="682"/>
      <c r="Z18" s="682"/>
      <c r="AA18" s="682"/>
      <c r="AB18" s="682"/>
      <c r="AC18" s="682"/>
      <c r="AD18" s="682"/>
      <c r="AE18" s="469"/>
      <c r="AF18" s="470"/>
      <c r="AG18" s="471"/>
      <c r="AH18" s="472"/>
    </row>
    <row r="19" spans="1:34" ht="21" customHeight="1" thickBot="1">
      <c r="A19" s="474"/>
      <c r="B19" s="475"/>
      <c r="C19" s="476"/>
      <c r="D19" s="683"/>
      <c r="E19" s="683"/>
      <c r="F19" s="683"/>
      <c r="G19" s="683"/>
      <c r="H19" s="683"/>
      <c r="I19" s="683"/>
      <c r="J19" s="683"/>
      <c r="K19" s="683"/>
      <c r="L19" s="683"/>
      <c r="M19" s="683"/>
      <c r="N19" s="477"/>
      <c r="O19" s="478"/>
      <c r="P19" s="479"/>
      <c r="Q19" s="480"/>
      <c r="R19" s="481"/>
      <c r="S19" s="475"/>
      <c r="T19" s="476"/>
      <c r="U19" s="683"/>
      <c r="V19" s="683"/>
      <c r="W19" s="683"/>
      <c r="X19" s="683"/>
      <c r="Y19" s="683"/>
      <c r="Z19" s="683"/>
      <c r="AA19" s="683"/>
      <c r="AB19" s="683"/>
      <c r="AC19" s="683"/>
      <c r="AD19" s="683"/>
      <c r="AE19" s="477"/>
      <c r="AF19" s="478"/>
      <c r="AG19" s="479"/>
      <c r="AH19" s="480"/>
    </row>
    <row r="20" spans="1:34" ht="21" customHeight="1">
      <c r="A20" s="482" t="s">
        <v>480</v>
      </c>
      <c r="B20" s="483"/>
      <c r="C20" s="484"/>
      <c r="D20" s="679"/>
      <c r="E20" s="679"/>
      <c r="F20" s="679"/>
      <c r="G20" s="679"/>
      <c r="H20" s="679"/>
      <c r="I20" s="679"/>
      <c r="J20" s="679"/>
      <c r="K20" s="679"/>
      <c r="L20" s="679"/>
      <c r="M20" s="679"/>
      <c r="N20" s="485"/>
      <c r="O20" s="486"/>
      <c r="P20" s="487"/>
      <c r="Q20" s="488"/>
      <c r="R20" s="489" t="s">
        <v>480</v>
      </c>
      <c r="S20" s="483"/>
      <c r="T20" s="484"/>
      <c r="U20" s="679"/>
      <c r="V20" s="679"/>
      <c r="W20" s="679"/>
      <c r="X20" s="679"/>
      <c r="Y20" s="679"/>
      <c r="Z20" s="679"/>
      <c r="AA20" s="679"/>
      <c r="AB20" s="679"/>
      <c r="AC20" s="679"/>
      <c r="AD20" s="679"/>
      <c r="AE20" s="485"/>
      <c r="AF20" s="486"/>
      <c r="AG20" s="487"/>
      <c r="AH20" s="488"/>
    </row>
    <row r="21" spans="1:34" ht="21" customHeight="1" thickBot="1">
      <c r="A21" s="490" t="s">
        <v>481</v>
      </c>
      <c r="B21" s="491"/>
      <c r="C21" s="492"/>
      <c r="D21" s="683"/>
      <c r="E21" s="683"/>
      <c r="F21" s="683"/>
      <c r="G21" s="683"/>
      <c r="H21" s="683"/>
      <c r="I21" s="683"/>
      <c r="J21" s="683"/>
      <c r="K21" s="683"/>
      <c r="L21" s="683"/>
      <c r="M21" s="683"/>
      <c r="N21" s="493"/>
      <c r="O21" s="494"/>
      <c r="P21" s="495"/>
      <c r="Q21" s="496"/>
      <c r="R21" s="497" t="s">
        <v>481</v>
      </c>
      <c r="S21" s="491"/>
      <c r="T21" s="492"/>
      <c r="U21" s="683"/>
      <c r="V21" s="683"/>
      <c r="W21" s="683"/>
      <c r="X21" s="683"/>
      <c r="Y21" s="683"/>
      <c r="Z21" s="683"/>
      <c r="AA21" s="683"/>
      <c r="AB21" s="683"/>
      <c r="AC21" s="683"/>
      <c r="AD21" s="683"/>
      <c r="AE21" s="493"/>
      <c r="AF21" s="494"/>
      <c r="AG21" s="495"/>
      <c r="AH21" s="496"/>
    </row>
    <row r="22" spans="1:34" ht="16.5" customHeight="1" thickTop="1" thickBot="1">
      <c r="A22" s="706" t="s">
        <v>482</v>
      </c>
      <c r="B22" s="706"/>
      <c r="C22" s="706"/>
      <c r="D22" s="706"/>
      <c r="E22" s="706"/>
      <c r="F22" s="706"/>
      <c r="G22" s="706"/>
      <c r="H22" s="706"/>
      <c r="I22" s="706"/>
      <c r="J22" s="706"/>
      <c r="K22" s="706"/>
      <c r="L22" s="706"/>
      <c r="M22" s="706"/>
      <c r="N22" s="706"/>
      <c r="O22" s="706"/>
      <c r="P22" s="706"/>
      <c r="Q22" s="706"/>
      <c r="R22" s="706"/>
      <c r="S22" s="706"/>
      <c r="T22" s="706"/>
      <c r="U22" s="706"/>
      <c r="V22" s="706"/>
      <c r="W22" s="706"/>
      <c r="X22" s="706"/>
      <c r="Y22" s="706"/>
      <c r="Z22" s="706"/>
      <c r="AA22" s="706"/>
      <c r="AB22" s="706"/>
      <c r="AC22" s="706"/>
      <c r="AD22" s="706"/>
      <c r="AE22" s="706"/>
      <c r="AF22" s="706"/>
      <c r="AG22" s="706"/>
      <c r="AH22" s="706"/>
    </row>
    <row r="23" spans="1:34" ht="21" customHeight="1" thickTop="1" thickBot="1">
      <c r="A23" s="498" t="s">
        <v>483</v>
      </c>
      <c r="B23" s="341"/>
      <c r="C23" s="338"/>
      <c r="D23" s="338"/>
      <c r="E23" s="338"/>
      <c r="F23" s="339"/>
      <c r="G23" s="335"/>
      <c r="H23" s="335"/>
      <c r="I23" s="336"/>
      <c r="J23" s="339"/>
      <c r="K23" s="337"/>
      <c r="L23" s="340"/>
      <c r="M23" s="338" t="s">
        <v>13</v>
      </c>
      <c r="N23" s="337"/>
      <c r="O23" s="339"/>
      <c r="P23" s="337"/>
      <c r="Q23" s="499"/>
      <c r="R23" s="339"/>
      <c r="S23" s="339"/>
      <c r="T23" s="335"/>
      <c r="U23" s="338" t="s">
        <v>14</v>
      </c>
      <c r="V23" s="337"/>
      <c r="W23" s="335"/>
      <c r="X23" s="335"/>
      <c r="Y23" s="335"/>
      <c r="Z23" s="337"/>
      <c r="AA23" s="335"/>
      <c r="AB23" s="335"/>
      <c r="AC23" s="335"/>
      <c r="AD23" s="337"/>
      <c r="AE23" s="336"/>
      <c r="AF23" s="335"/>
      <c r="AG23" s="335"/>
      <c r="AH23" s="334"/>
    </row>
    <row r="24" spans="1:34" ht="21" customHeight="1" thickTop="1" thickBot="1">
      <c r="A24" s="704" t="s">
        <v>484</v>
      </c>
      <c r="B24" s="704"/>
      <c r="C24" s="705" t="s">
        <v>485</v>
      </c>
      <c r="D24" s="500"/>
      <c r="E24" s="501" t="s">
        <v>13</v>
      </c>
      <c r="F24" s="502"/>
      <c r="G24" s="503"/>
      <c r="H24" s="503"/>
      <c r="I24" s="503"/>
      <c r="J24" s="504"/>
      <c r="K24" s="502"/>
      <c r="L24" s="503"/>
      <c r="M24" s="503"/>
      <c r="N24" s="503"/>
      <c r="O24" s="504"/>
      <c r="P24" s="502"/>
      <c r="Q24" s="503"/>
      <c r="R24" s="503"/>
      <c r="S24" s="503"/>
      <c r="T24" s="504"/>
      <c r="U24" s="502"/>
      <c r="V24" s="503"/>
      <c r="W24" s="503"/>
      <c r="X24" s="503"/>
      <c r="Y24" s="504"/>
      <c r="Z24" s="502"/>
      <c r="AA24" s="503"/>
      <c r="AB24" s="503"/>
      <c r="AC24" s="503"/>
      <c r="AD24" s="504"/>
      <c r="AE24" s="502"/>
      <c r="AF24" s="503"/>
      <c r="AG24" s="503"/>
      <c r="AH24" s="505"/>
    </row>
    <row r="25" spans="1:34" ht="21" customHeight="1" thickTop="1" thickBot="1">
      <c r="A25" s="704"/>
      <c r="B25" s="704"/>
      <c r="C25" s="705"/>
      <c r="D25" s="506"/>
      <c r="E25" s="507" t="s">
        <v>14</v>
      </c>
      <c r="F25" s="508"/>
      <c r="G25" s="509"/>
      <c r="H25" s="509"/>
      <c r="I25" s="509"/>
      <c r="J25" s="510"/>
      <c r="K25" s="508"/>
      <c r="L25" s="509"/>
      <c r="M25" s="509"/>
      <c r="N25" s="509"/>
      <c r="O25" s="510"/>
      <c r="P25" s="508"/>
      <c r="Q25" s="509"/>
      <c r="R25" s="509"/>
      <c r="S25" s="509"/>
      <c r="T25" s="510"/>
      <c r="U25" s="508"/>
      <c r="V25" s="509"/>
      <c r="W25" s="509"/>
      <c r="X25" s="509"/>
      <c r="Y25" s="510"/>
      <c r="Z25" s="508"/>
      <c r="AA25" s="509"/>
      <c r="AB25" s="509"/>
      <c r="AC25" s="509"/>
      <c r="AD25" s="510"/>
      <c r="AE25" s="508"/>
      <c r="AF25" s="509"/>
      <c r="AG25" s="509"/>
      <c r="AH25" s="511"/>
    </row>
    <row r="26" spans="1:34" ht="21" customHeight="1" thickTop="1" thickBot="1">
      <c r="A26" s="704" t="s">
        <v>486</v>
      </c>
      <c r="B26" s="704"/>
      <c r="C26" s="705" t="s">
        <v>485</v>
      </c>
      <c r="D26" s="500"/>
      <c r="E26" s="512" t="s">
        <v>13</v>
      </c>
      <c r="F26" s="513"/>
      <c r="G26" s="514"/>
      <c r="H26" s="514"/>
      <c r="I26" s="514"/>
      <c r="J26" s="515"/>
      <c r="K26" s="513"/>
      <c r="L26" s="514"/>
      <c r="M26" s="514"/>
      <c r="N26" s="514"/>
      <c r="O26" s="515"/>
      <c r="P26" s="513"/>
      <c r="Q26" s="514"/>
      <c r="R26" s="514"/>
      <c r="S26" s="514"/>
      <c r="T26" s="515"/>
      <c r="U26" s="513"/>
      <c r="V26" s="514"/>
      <c r="W26" s="514"/>
      <c r="X26" s="514"/>
      <c r="Y26" s="515"/>
      <c r="Z26" s="513"/>
      <c r="AA26" s="514"/>
      <c r="AB26" s="514"/>
      <c r="AC26" s="514"/>
      <c r="AD26" s="515"/>
      <c r="AE26" s="513"/>
      <c r="AF26" s="514"/>
      <c r="AG26" s="514"/>
      <c r="AH26" s="516"/>
    </row>
    <row r="27" spans="1:34" ht="21" customHeight="1" thickTop="1" thickBot="1">
      <c r="A27" s="704"/>
      <c r="B27" s="704"/>
      <c r="C27" s="705"/>
      <c r="D27" s="506"/>
      <c r="E27" s="517" t="s">
        <v>14</v>
      </c>
      <c r="F27" s="508"/>
      <c r="G27" s="509"/>
      <c r="H27" s="509"/>
      <c r="I27" s="509"/>
      <c r="J27" s="510"/>
      <c r="K27" s="508"/>
      <c r="L27" s="509"/>
      <c r="M27" s="509"/>
      <c r="N27" s="509"/>
      <c r="O27" s="510"/>
      <c r="P27" s="508"/>
      <c r="Q27" s="509"/>
      <c r="R27" s="509"/>
      <c r="S27" s="509"/>
      <c r="T27" s="510"/>
      <c r="U27" s="508"/>
      <c r="V27" s="509"/>
      <c r="W27" s="509"/>
      <c r="X27" s="509"/>
      <c r="Y27" s="510"/>
      <c r="Z27" s="508"/>
      <c r="AA27" s="509"/>
      <c r="AB27" s="509"/>
      <c r="AC27" s="509"/>
      <c r="AD27" s="510"/>
      <c r="AE27" s="508"/>
      <c r="AF27" s="509"/>
      <c r="AG27" s="509"/>
      <c r="AH27" s="511"/>
    </row>
    <row r="28" spans="1:34" ht="21" customHeight="1" thickTop="1" thickBot="1">
      <c r="A28" s="704" t="s">
        <v>487</v>
      </c>
      <c r="B28" s="704"/>
      <c r="C28" s="705" t="s">
        <v>485</v>
      </c>
      <c r="D28" s="500"/>
      <c r="E28" s="512" t="s">
        <v>13</v>
      </c>
      <c r="F28" s="513"/>
      <c r="G28" s="514"/>
      <c r="H28" s="514"/>
      <c r="I28" s="514"/>
      <c r="J28" s="515"/>
      <c r="K28" s="513"/>
      <c r="L28" s="514"/>
      <c r="M28" s="514"/>
      <c r="N28" s="514"/>
      <c r="O28" s="515"/>
      <c r="P28" s="513"/>
      <c r="Q28" s="514"/>
      <c r="R28" s="514"/>
      <c r="S28" s="514"/>
      <c r="T28" s="515"/>
      <c r="U28" s="513"/>
      <c r="V28" s="514"/>
      <c r="W28" s="514"/>
      <c r="X28" s="514"/>
      <c r="Y28" s="515"/>
      <c r="Z28" s="513"/>
      <c r="AA28" s="514"/>
      <c r="AB28" s="514"/>
      <c r="AC28" s="514"/>
      <c r="AD28" s="515"/>
      <c r="AE28" s="513"/>
      <c r="AF28" s="514"/>
      <c r="AG28" s="514"/>
      <c r="AH28" s="516"/>
    </row>
    <row r="29" spans="1:34" ht="21" customHeight="1" thickTop="1" thickBot="1">
      <c r="A29" s="704"/>
      <c r="B29" s="704"/>
      <c r="C29" s="705"/>
      <c r="D29" s="506"/>
      <c r="E29" s="517" t="s">
        <v>14</v>
      </c>
      <c r="F29" s="508"/>
      <c r="G29" s="509"/>
      <c r="H29" s="509"/>
      <c r="I29" s="509"/>
      <c r="J29" s="510"/>
      <c r="K29" s="508"/>
      <c r="L29" s="509"/>
      <c r="M29" s="509"/>
      <c r="N29" s="509"/>
      <c r="O29" s="510"/>
      <c r="P29" s="508"/>
      <c r="Q29" s="509"/>
      <c r="R29" s="509"/>
      <c r="S29" s="509"/>
      <c r="T29" s="510"/>
      <c r="U29" s="508"/>
      <c r="V29" s="509"/>
      <c r="W29" s="509"/>
      <c r="X29" s="509"/>
      <c r="Y29" s="510"/>
      <c r="Z29" s="508"/>
      <c r="AA29" s="509"/>
      <c r="AB29" s="509"/>
      <c r="AC29" s="509"/>
      <c r="AD29" s="510"/>
      <c r="AE29" s="508"/>
      <c r="AF29" s="509"/>
      <c r="AG29" s="509"/>
      <c r="AH29" s="511"/>
    </row>
    <row r="30" spans="1:34" ht="21" customHeight="1" thickTop="1" thickBot="1">
      <c r="A30" s="687" t="s">
        <v>488</v>
      </c>
      <c r="B30" s="687"/>
      <c r="C30" s="687"/>
      <c r="D30" s="687"/>
      <c r="E30" s="687"/>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7"/>
      <c r="AF30" s="687"/>
      <c r="AG30" s="687"/>
      <c r="AH30" s="687"/>
    </row>
    <row r="31" spans="1:34" ht="21" customHeight="1" thickTop="1" thickBot="1">
      <c r="A31" s="688" t="s">
        <v>489</v>
      </c>
      <c r="B31" s="688"/>
      <c r="C31" s="688"/>
      <c r="D31" s="688"/>
      <c r="E31" s="688"/>
      <c r="F31" s="689" t="s">
        <v>121</v>
      </c>
      <c r="G31" s="689"/>
      <c r="H31" s="689"/>
      <c r="I31" s="689"/>
      <c r="J31" s="689"/>
      <c r="K31" s="689" t="s">
        <v>122</v>
      </c>
      <c r="L31" s="689"/>
      <c r="M31" s="689"/>
      <c r="N31" s="689"/>
      <c r="O31" s="689"/>
      <c r="P31" s="689" t="s">
        <v>222</v>
      </c>
      <c r="Q31" s="689"/>
      <c r="R31" s="689"/>
      <c r="S31" s="689"/>
      <c r="T31" s="689"/>
      <c r="U31" s="689" t="s">
        <v>490</v>
      </c>
      <c r="V31" s="689"/>
      <c r="W31" s="689"/>
      <c r="X31" s="689"/>
      <c r="Y31" s="689"/>
      <c r="Z31" s="689" t="s">
        <v>491</v>
      </c>
      <c r="AA31" s="689"/>
      <c r="AB31" s="689"/>
      <c r="AC31" s="689"/>
      <c r="AD31" s="689"/>
      <c r="AE31" s="690" t="s">
        <v>492</v>
      </c>
      <c r="AF31" s="690"/>
      <c r="AG31" s="690"/>
      <c r="AH31" s="690"/>
    </row>
    <row r="32" spans="1:34" ht="21" customHeight="1" thickBot="1">
      <c r="A32" s="688"/>
      <c r="B32" s="688"/>
      <c r="C32" s="688"/>
      <c r="D32" s="688"/>
      <c r="E32" s="688"/>
      <c r="F32" s="518"/>
      <c r="G32" s="519"/>
      <c r="H32" s="519" t="s">
        <v>2</v>
      </c>
      <c r="I32" s="519"/>
      <c r="J32" s="520"/>
      <c r="K32" s="518"/>
      <c r="L32" s="519"/>
      <c r="M32" s="519" t="s">
        <v>2</v>
      </c>
      <c r="N32" s="519"/>
      <c r="O32" s="520"/>
      <c r="P32" s="518"/>
      <c r="Q32" s="519"/>
      <c r="R32" s="519" t="s">
        <v>2</v>
      </c>
      <c r="S32" s="519"/>
      <c r="T32" s="520"/>
      <c r="U32" s="518"/>
      <c r="V32" s="519"/>
      <c r="W32" s="519" t="s">
        <v>2</v>
      </c>
      <c r="X32" s="519"/>
      <c r="Y32" s="520"/>
      <c r="Z32" s="518"/>
      <c r="AA32" s="519"/>
      <c r="AB32" s="519" t="s">
        <v>2</v>
      </c>
      <c r="AC32" s="519"/>
      <c r="AD32" s="520"/>
      <c r="AE32" s="518"/>
      <c r="AF32" s="521" t="s">
        <v>2</v>
      </c>
      <c r="AG32" s="519"/>
      <c r="AH32" s="522"/>
    </row>
    <row r="33" spans="1:34" ht="21" customHeight="1" thickBot="1">
      <c r="A33" s="523" t="s">
        <v>493</v>
      </c>
      <c r="B33" s="524"/>
      <c r="C33" s="525"/>
      <c r="D33" s="525"/>
      <c r="E33" s="525"/>
      <c r="F33" s="526"/>
      <c r="G33" s="526"/>
      <c r="H33" s="526"/>
      <c r="I33" s="526"/>
      <c r="J33" s="526"/>
      <c r="K33" s="525"/>
      <c r="L33" s="525"/>
      <c r="M33" s="525"/>
      <c r="N33" s="525"/>
      <c r="O33" s="525"/>
      <c r="P33" s="525"/>
      <c r="Q33" s="525"/>
      <c r="R33" s="525"/>
      <c r="S33" s="525"/>
      <c r="T33" s="525"/>
      <c r="U33" s="525"/>
      <c r="V33" s="525"/>
      <c r="W33" s="525"/>
      <c r="X33" s="525"/>
      <c r="Y33" s="525"/>
      <c r="Z33" s="525"/>
      <c r="AA33" s="525"/>
      <c r="AB33" s="525"/>
      <c r="AC33" s="525"/>
      <c r="AD33" s="525"/>
      <c r="AE33" s="525"/>
      <c r="AF33" s="525"/>
      <c r="AG33" s="525"/>
      <c r="AH33" s="527"/>
    </row>
    <row r="34" spans="1:34" ht="15.75" customHeight="1" thickTop="1" thickBot="1">
      <c r="A34" s="703" t="s">
        <v>494</v>
      </c>
      <c r="B34" s="703"/>
      <c r="C34" s="703"/>
      <c r="D34" s="703"/>
      <c r="E34" s="703"/>
      <c r="F34" s="703"/>
      <c r="G34" s="703"/>
      <c r="H34" s="703"/>
      <c r="I34" s="703"/>
      <c r="J34" s="703"/>
      <c r="K34" s="703"/>
      <c r="L34" s="703"/>
      <c r="M34" s="703"/>
      <c r="N34" s="703"/>
      <c r="O34" s="703"/>
      <c r="P34" s="703"/>
      <c r="Q34" s="703"/>
      <c r="R34" s="703"/>
      <c r="S34" s="703"/>
      <c r="T34" s="703"/>
      <c r="U34" s="703"/>
      <c r="V34" s="703"/>
      <c r="W34" s="703"/>
      <c r="X34" s="703"/>
      <c r="Y34" s="703"/>
      <c r="Z34" s="703"/>
      <c r="AA34" s="703"/>
      <c r="AB34" s="703"/>
      <c r="AC34" s="703"/>
      <c r="AD34" s="703"/>
      <c r="AE34" s="703"/>
      <c r="AF34" s="703"/>
      <c r="AG34" s="703"/>
      <c r="AH34" s="703"/>
    </row>
    <row r="35" spans="1:34" ht="21" customHeight="1" thickBot="1">
      <c r="A35" s="528" t="s">
        <v>495</v>
      </c>
      <c r="B35" s="529"/>
      <c r="C35" s="529"/>
      <c r="D35" s="529"/>
      <c r="E35" s="529"/>
      <c r="F35" s="530"/>
      <c r="G35" s="530"/>
      <c r="H35" s="530"/>
      <c r="I35" s="529"/>
      <c r="J35" s="529"/>
      <c r="K35" s="529"/>
      <c r="L35" s="529"/>
      <c r="M35" s="529"/>
      <c r="N35" s="529"/>
      <c r="O35" s="529"/>
      <c r="P35" s="529"/>
      <c r="Q35" s="529"/>
      <c r="R35" s="531" t="s">
        <v>496</v>
      </c>
      <c r="S35" s="529"/>
      <c r="T35" s="529"/>
      <c r="U35" s="529"/>
      <c r="V35" s="532"/>
      <c r="W35" s="533"/>
      <c r="X35" s="533"/>
      <c r="Y35" s="533"/>
      <c r="Z35" s="533"/>
      <c r="AA35" s="533"/>
      <c r="AB35" s="533"/>
      <c r="AC35" s="533"/>
      <c r="AD35" s="533"/>
      <c r="AE35" s="533"/>
      <c r="AF35" s="533"/>
      <c r="AG35" s="533"/>
      <c r="AH35" s="534"/>
    </row>
    <row r="36" spans="1:34" ht="21" customHeight="1" thickBot="1">
      <c r="A36" s="535" t="s">
        <v>468</v>
      </c>
      <c r="B36" s="536"/>
      <c r="C36" s="536"/>
      <c r="D36" s="536"/>
      <c r="E36" s="536"/>
      <c r="F36" s="536"/>
      <c r="G36" s="536"/>
      <c r="H36" s="536"/>
      <c r="I36" s="536"/>
      <c r="J36" s="536"/>
      <c r="K36" s="536"/>
      <c r="L36" s="536"/>
      <c r="M36" s="536"/>
      <c r="N36" s="536"/>
      <c r="O36" s="536"/>
      <c r="P36" s="536"/>
      <c r="Q36" s="536"/>
      <c r="R36" s="531" t="s">
        <v>497</v>
      </c>
      <c r="S36" s="536"/>
      <c r="T36" s="536"/>
      <c r="U36" s="536"/>
      <c r="V36" s="537"/>
      <c r="W36" s="536"/>
      <c r="X36" s="536"/>
      <c r="Y36" s="536"/>
      <c r="Z36" s="536"/>
      <c r="AA36" s="536"/>
      <c r="AB36" s="536"/>
      <c r="AC36" s="536"/>
      <c r="AD36" s="536"/>
      <c r="AE36" s="536"/>
      <c r="AF36" s="536"/>
      <c r="AG36" s="536"/>
      <c r="AH36" s="538"/>
    </row>
    <row r="37" spans="1:34" ht="21" customHeight="1" thickTop="1" thickBot="1">
      <c r="A37" s="539" t="s">
        <v>498</v>
      </c>
      <c r="B37" s="540"/>
      <c r="C37" s="540"/>
      <c r="D37" s="540"/>
      <c r="E37" s="540"/>
      <c r="F37" s="540"/>
      <c r="G37" s="540"/>
      <c r="H37" s="540"/>
      <c r="I37" s="540"/>
      <c r="J37" s="541"/>
      <c r="K37" s="684" t="s">
        <v>499</v>
      </c>
      <c r="L37" s="684"/>
      <c r="M37" s="684"/>
      <c r="N37" s="684"/>
      <c r="O37" s="684"/>
      <c r="P37" s="542"/>
      <c r="Q37" s="685" t="s">
        <v>500</v>
      </c>
      <c r="R37" s="685"/>
      <c r="S37" s="685"/>
      <c r="T37" s="685"/>
      <c r="U37" s="685"/>
      <c r="V37" s="542"/>
      <c r="W37" s="686" t="s">
        <v>501</v>
      </c>
      <c r="X37" s="686"/>
      <c r="Y37" s="686"/>
      <c r="Z37" s="686"/>
      <c r="AA37" s="686"/>
      <c r="AB37" s="542"/>
      <c r="AC37" s="540"/>
      <c r="AD37" s="543" t="s">
        <v>502</v>
      </c>
      <c r="AE37" s="544"/>
      <c r="AF37" s="544"/>
      <c r="AG37" s="544"/>
      <c r="AH37" s="545"/>
    </row>
    <row r="38" spans="1:34" ht="13.5" thickTop="1">
      <c r="A38" s="546"/>
      <c r="B38" s="546"/>
      <c r="C38" s="546"/>
      <c r="D38" s="546"/>
      <c r="E38" s="546"/>
      <c r="F38" s="546"/>
      <c r="G38" s="546"/>
      <c r="H38" s="546"/>
      <c r="I38" s="546"/>
      <c r="J38" s="546"/>
      <c r="K38" s="546"/>
      <c r="L38" s="546"/>
      <c r="M38" s="546"/>
      <c r="N38" s="546"/>
      <c r="O38" s="546"/>
      <c r="P38" s="546"/>
      <c r="Q38" s="546"/>
      <c r="R38" s="546"/>
      <c r="S38" s="546"/>
      <c r="T38" s="546"/>
      <c r="U38" s="546"/>
      <c r="V38" s="546"/>
      <c r="W38" s="546"/>
      <c r="X38" s="546"/>
      <c r="Y38" s="546"/>
      <c r="Z38" s="546"/>
      <c r="AA38" s="546"/>
      <c r="AB38" s="546"/>
      <c r="AC38" s="546"/>
      <c r="AD38" s="546"/>
      <c r="AE38" s="546"/>
      <c r="AF38" s="546"/>
      <c r="AG38" s="546"/>
      <c r="AH38" s="546"/>
    </row>
    <row r="39" spans="1:34">
      <c r="A39" s="546"/>
      <c r="B39" s="546"/>
      <c r="C39" s="546"/>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546"/>
      <c r="AG39" s="546"/>
      <c r="AH39" s="546"/>
    </row>
    <row r="40" spans="1:34">
      <c r="A40" s="546"/>
      <c r="B40" s="546"/>
      <c r="C40" s="546"/>
      <c r="D40" s="546"/>
      <c r="E40" s="546"/>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row>
    <row r="41" spans="1:34">
      <c r="A41" s="546"/>
      <c r="B41" s="546"/>
      <c r="C41" s="546"/>
      <c r="D41" s="546"/>
      <c r="E41" s="546"/>
      <c r="F41" s="546"/>
      <c r="G41" s="546"/>
      <c r="H41" s="546"/>
      <c r="I41" s="546"/>
      <c r="J41" s="546"/>
      <c r="K41" s="546"/>
      <c r="L41" s="546"/>
      <c r="M41" s="546"/>
      <c r="N41" s="546"/>
      <c r="O41" s="546"/>
      <c r="P41" s="546"/>
      <c r="Q41" s="546"/>
      <c r="R41" s="546"/>
      <c r="S41" s="546"/>
      <c r="T41" s="546"/>
      <c r="U41" s="546"/>
      <c r="V41" s="546"/>
      <c r="W41" s="546"/>
      <c r="X41" s="546"/>
      <c r="Y41" s="546"/>
      <c r="Z41" s="546"/>
      <c r="AA41" s="546"/>
      <c r="AB41" s="546"/>
      <c r="AC41" s="546"/>
      <c r="AD41" s="546"/>
      <c r="AE41" s="546"/>
      <c r="AF41" s="546"/>
      <c r="AG41" s="546"/>
      <c r="AH41" s="546"/>
    </row>
    <row r="42" spans="1:34">
      <c r="A42" s="546"/>
      <c r="B42" s="546"/>
      <c r="C42" s="546"/>
      <c r="D42" s="546"/>
      <c r="E42" s="546"/>
      <c r="F42" s="546"/>
      <c r="G42" s="546"/>
      <c r="H42" s="546"/>
      <c r="I42" s="546"/>
      <c r="J42" s="546"/>
      <c r="K42" s="546"/>
      <c r="L42" s="546"/>
      <c r="M42" s="546"/>
      <c r="N42" s="546"/>
      <c r="O42" s="546"/>
      <c r="P42" s="546"/>
      <c r="Q42" s="546"/>
      <c r="R42" s="546"/>
      <c r="S42" s="546"/>
      <c r="T42" s="546"/>
      <c r="U42" s="546"/>
      <c r="V42" s="546"/>
      <c r="W42" s="546"/>
      <c r="X42" s="546"/>
      <c r="Y42" s="546"/>
      <c r="Z42" s="546"/>
      <c r="AA42" s="546"/>
      <c r="AB42" s="546"/>
      <c r="AC42" s="546"/>
      <c r="AD42" s="546"/>
      <c r="AE42" s="546"/>
      <c r="AF42" s="546"/>
      <c r="AG42" s="546"/>
      <c r="AH42" s="546"/>
    </row>
    <row r="43" spans="1:34">
      <c r="A43" s="546"/>
      <c r="B43" s="546"/>
      <c r="C43" s="546"/>
      <c r="D43" s="546"/>
      <c r="E43" s="546"/>
      <c r="F43" s="546"/>
      <c r="G43" s="546"/>
      <c r="H43" s="546"/>
      <c r="I43" s="546"/>
      <c r="J43" s="546"/>
      <c r="K43" s="546"/>
      <c r="L43" s="546"/>
      <c r="M43" s="546"/>
      <c r="N43" s="546"/>
      <c r="O43" s="546"/>
      <c r="P43" s="546"/>
      <c r="Q43" s="546"/>
      <c r="R43" s="546"/>
      <c r="S43" s="546"/>
      <c r="T43" s="546"/>
      <c r="U43" s="546"/>
      <c r="V43" s="546"/>
      <c r="W43" s="546"/>
      <c r="X43" s="546"/>
      <c r="Y43" s="546"/>
      <c r="Z43" s="546"/>
      <c r="AA43" s="546"/>
      <c r="AB43" s="546"/>
      <c r="AC43" s="546"/>
      <c r="AD43" s="546"/>
      <c r="AE43" s="546"/>
      <c r="AF43" s="546"/>
      <c r="AG43" s="546"/>
      <c r="AH43" s="546"/>
    </row>
    <row r="44" spans="1:34">
      <c r="A44" s="546"/>
      <c r="B44" s="546"/>
      <c r="C44" s="546"/>
      <c r="D44" s="546"/>
      <c r="E44" s="546"/>
      <c r="F44" s="546"/>
      <c r="G44" s="546"/>
      <c r="H44" s="546"/>
      <c r="I44" s="546"/>
      <c r="J44" s="546"/>
      <c r="K44" s="546"/>
      <c r="L44" s="546"/>
      <c r="M44" s="546"/>
      <c r="N44" s="546"/>
      <c r="O44" s="546"/>
      <c r="P44" s="546"/>
      <c r="Q44" s="546"/>
      <c r="R44" s="546"/>
      <c r="S44" s="546"/>
      <c r="T44" s="546"/>
      <c r="U44" s="546"/>
      <c r="V44" s="546"/>
      <c r="W44" s="546"/>
      <c r="X44" s="546"/>
      <c r="Y44" s="546"/>
      <c r="Z44" s="546"/>
      <c r="AA44" s="546"/>
      <c r="AB44" s="546"/>
      <c r="AC44" s="546"/>
      <c r="AD44" s="546"/>
      <c r="AE44" s="546"/>
      <c r="AF44" s="546"/>
      <c r="AG44" s="546"/>
      <c r="AH44" s="546"/>
    </row>
    <row r="45" spans="1:34">
      <c r="A45" s="546"/>
      <c r="B45" s="546"/>
      <c r="C45" s="546"/>
      <c r="D45" s="546"/>
      <c r="E45" s="546"/>
      <c r="F45" s="546"/>
      <c r="G45" s="546"/>
      <c r="H45" s="546"/>
      <c r="I45" s="546"/>
      <c r="J45" s="546"/>
      <c r="K45" s="546"/>
      <c r="L45" s="546"/>
      <c r="M45" s="546"/>
      <c r="N45" s="546"/>
      <c r="O45" s="546"/>
      <c r="P45" s="546"/>
      <c r="Q45" s="546"/>
      <c r="R45" s="546"/>
      <c r="S45" s="546"/>
      <c r="T45" s="546"/>
      <c r="U45" s="546"/>
      <c r="V45" s="546"/>
      <c r="W45" s="546"/>
      <c r="X45" s="546"/>
      <c r="Y45" s="546"/>
      <c r="Z45" s="546"/>
      <c r="AA45" s="546"/>
      <c r="AB45" s="546"/>
      <c r="AC45" s="546"/>
      <c r="AD45" s="546"/>
      <c r="AE45" s="546"/>
      <c r="AF45" s="546"/>
      <c r="AG45" s="546"/>
      <c r="AH45" s="546"/>
    </row>
    <row r="46" spans="1:34">
      <c r="A46" s="546"/>
      <c r="B46" s="546"/>
      <c r="C46" s="546"/>
      <c r="D46" s="546"/>
      <c r="E46" s="546"/>
      <c r="F46" s="546"/>
      <c r="G46" s="546"/>
      <c r="H46" s="546"/>
      <c r="I46" s="546"/>
      <c r="J46" s="546"/>
      <c r="K46" s="546"/>
      <c r="L46" s="546"/>
      <c r="M46" s="546"/>
      <c r="N46" s="546"/>
      <c r="O46" s="546"/>
      <c r="P46" s="546"/>
      <c r="Q46" s="546"/>
      <c r="R46" s="546"/>
      <c r="S46" s="546"/>
      <c r="T46" s="546"/>
      <c r="U46" s="546"/>
      <c r="V46" s="546"/>
      <c r="W46" s="546"/>
      <c r="X46" s="546"/>
      <c r="Y46" s="546"/>
      <c r="Z46" s="546"/>
      <c r="AA46" s="546"/>
      <c r="AB46" s="546"/>
      <c r="AC46" s="546"/>
      <c r="AD46" s="546"/>
      <c r="AE46" s="546"/>
      <c r="AF46" s="546"/>
      <c r="AG46" s="546"/>
      <c r="AH46" s="546"/>
    </row>
    <row r="47" spans="1:34">
      <c r="A47" s="546"/>
      <c r="B47" s="546"/>
      <c r="C47" s="546"/>
      <c r="D47" s="546"/>
      <c r="E47" s="546"/>
      <c r="F47" s="546"/>
      <c r="G47" s="546"/>
      <c r="H47" s="546"/>
      <c r="I47" s="546"/>
      <c r="J47" s="546"/>
      <c r="K47" s="546"/>
      <c r="L47" s="546"/>
      <c r="M47" s="546"/>
      <c r="N47" s="546"/>
      <c r="O47" s="546"/>
      <c r="P47" s="546"/>
      <c r="Q47" s="546"/>
      <c r="R47" s="546"/>
      <c r="S47" s="546"/>
      <c r="T47" s="546"/>
      <c r="U47" s="546"/>
      <c r="V47" s="546"/>
      <c r="W47" s="546"/>
      <c r="X47" s="546"/>
      <c r="Y47" s="546"/>
      <c r="Z47" s="546"/>
      <c r="AA47" s="546"/>
      <c r="AB47" s="546"/>
      <c r="AC47" s="546"/>
      <c r="AD47" s="546"/>
      <c r="AE47" s="546"/>
      <c r="AF47" s="546"/>
      <c r="AG47" s="546"/>
      <c r="AH47" s="546"/>
    </row>
    <row r="48" spans="1:34">
      <c r="A48" s="546"/>
      <c r="B48" s="546"/>
      <c r="C48" s="546"/>
      <c r="D48" s="546"/>
      <c r="E48" s="546"/>
      <c r="F48" s="546"/>
      <c r="G48" s="546"/>
      <c r="H48" s="546"/>
      <c r="I48" s="546"/>
      <c r="J48" s="546"/>
      <c r="K48" s="546"/>
      <c r="L48" s="546"/>
      <c r="M48" s="546"/>
      <c r="N48" s="546"/>
      <c r="O48" s="546"/>
      <c r="P48" s="546"/>
      <c r="Q48" s="546"/>
      <c r="R48" s="546"/>
      <c r="S48" s="546"/>
      <c r="T48" s="546"/>
      <c r="U48" s="546"/>
      <c r="V48" s="546"/>
      <c r="W48" s="546"/>
      <c r="X48" s="546"/>
      <c r="Y48" s="546"/>
      <c r="Z48" s="546"/>
      <c r="AA48" s="546"/>
      <c r="AB48" s="546"/>
      <c r="AC48" s="546"/>
      <c r="AD48" s="546"/>
      <c r="AE48" s="546"/>
      <c r="AF48" s="546"/>
      <c r="AG48" s="546"/>
      <c r="AH48" s="546"/>
    </row>
    <row r="49" spans="1:34">
      <c r="A49" s="546"/>
      <c r="B49" s="546"/>
      <c r="C49" s="546"/>
      <c r="D49" s="546"/>
      <c r="E49" s="546"/>
      <c r="F49" s="546"/>
      <c r="G49" s="546"/>
      <c r="H49" s="546"/>
      <c r="I49" s="546"/>
      <c r="J49" s="546"/>
      <c r="K49" s="546"/>
      <c r="L49" s="546"/>
      <c r="M49" s="546"/>
      <c r="N49" s="546"/>
      <c r="O49" s="546"/>
      <c r="P49" s="546"/>
      <c r="Q49" s="546"/>
      <c r="R49" s="546"/>
      <c r="S49" s="546"/>
      <c r="T49" s="546"/>
      <c r="U49" s="546"/>
      <c r="V49" s="546"/>
      <c r="W49" s="546"/>
      <c r="X49" s="546"/>
      <c r="Y49" s="546"/>
      <c r="Z49" s="546"/>
      <c r="AA49" s="546"/>
      <c r="AB49" s="546"/>
      <c r="AC49" s="546"/>
      <c r="AD49" s="546"/>
      <c r="AE49" s="546"/>
      <c r="AF49" s="546"/>
      <c r="AG49" s="546"/>
      <c r="AH49" s="546"/>
    </row>
    <row r="50" spans="1:34">
      <c r="A50" s="546"/>
      <c r="B50" s="546"/>
      <c r="C50" s="546"/>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c r="AB50" s="546"/>
      <c r="AC50" s="546"/>
      <c r="AD50" s="546"/>
      <c r="AE50" s="546"/>
      <c r="AF50" s="546"/>
      <c r="AG50" s="546"/>
      <c r="AH50" s="546"/>
    </row>
    <row r="51" spans="1:34">
      <c r="A51" s="546"/>
      <c r="B51" s="546"/>
      <c r="C51" s="546"/>
      <c r="D51" s="546"/>
      <c r="E51" s="546"/>
      <c r="F51" s="546"/>
      <c r="G51" s="546"/>
      <c r="H51" s="546"/>
      <c r="I51" s="546"/>
      <c r="J51" s="546"/>
      <c r="K51" s="546"/>
      <c r="L51" s="546"/>
      <c r="M51" s="546"/>
      <c r="N51" s="546"/>
      <c r="O51" s="546"/>
      <c r="P51" s="546"/>
      <c r="Q51" s="546"/>
      <c r="R51" s="546"/>
      <c r="S51" s="546"/>
      <c r="T51" s="546"/>
      <c r="U51" s="546"/>
      <c r="V51" s="546"/>
      <c r="W51" s="546"/>
      <c r="X51" s="546"/>
      <c r="Y51" s="546"/>
      <c r="Z51" s="546"/>
      <c r="AA51" s="546"/>
      <c r="AB51" s="546"/>
      <c r="AC51" s="546"/>
      <c r="AD51" s="546"/>
      <c r="AE51" s="546"/>
      <c r="AF51" s="546"/>
      <c r="AG51" s="546"/>
      <c r="AH51" s="546"/>
    </row>
    <row r="52" spans="1:34">
      <c r="A52" s="546"/>
      <c r="B52" s="546"/>
      <c r="C52" s="546"/>
      <c r="D52" s="546"/>
      <c r="E52" s="546"/>
      <c r="F52" s="546"/>
      <c r="G52" s="546"/>
      <c r="H52" s="546"/>
      <c r="I52" s="546"/>
      <c r="J52" s="546"/>
      <c r="K52" s="546"/>
      <c r="L52" s="546"/>
      <c r="M52" s="546"/>
      <c r="N52" s="546"/>
      <c r="O52" s="546"/>
      <c r="P52" s="546"/>
      <c r="Q52" s="546"/>
      <c r="R52" s="546"/>
      <c r="S52" s="546"/>
      <c r="T52" s="546"/>
      <c r="U52" s="546"/>
      <c r="V52" s="546"/>
      <c r="W52" s="546"/>
      <c r="X52" s="546"/>
      <c r="Y52" s="546"/>
      <c r="Z52" s="546"/>
      <c r="AA52" s="546"/>
      <c r="AB52" s="546"/>
      <c r="AC52" s="546"/>
      <c r="AD52" s="546"/>
      <c r="AE52" s="546"/>
      <c r="AF52" s="546"/>
      <c r="AG52" s="546"/>
      <c r="AH52" s="546"/>
    </row>
    <row r="53" spans="1:34">
      <c r="A53" s="546"/>
      <c r="B53" s="546"/>
      <c r="C53" s="546"/>
      <c r="D53" s="546"/>
      <c r="E53" s="546"/>
      <c r="F53" s="546"/>
      <c r="G53" s="546"/>
      <c r="H53" s="546"/>
      <c r="I53" s="546"/>
      <c r="J53" s="546"/>
      <c r="K53" s="546"/>
      <c r="L53" s="546"/>
      <c r="M53" s="546"/>
      <c r="N53" s="546"/>
      <c r="O53" s="546"/>
      <c r="P53" s="546"/>
      <c r="Q53" s="546"/>
      <c r="R53" s="546"/>
      <c r="S53" s="546"/>
      <c r="T53" s="546"/>
      <c r="U53" s="546"/>
      <c r="V53" s="546"/>
      <c r="W53" s="546"/>
      <c r="X53" s="546"/>
      <c r="Y53" s="546"/>
      <c r="Z53" s="546"/>
      <c r="AA53" s="546"/>
      <c r="AB53" s="546"/>
      <c r="AC53" s="546"/>
      <c r="AD53" s="546"/>
      <c r="AE53" s="546"/>
      <c r="AF53" s="546"/>
      <c r="AG53" s="546"/>
      <c r="AH53" s="546"/>
    </row>
    <row r="54" spans="1:34">
      <c r="A54" s="546"/>
      <c r="B54" s="546"/>
      <c r="C54" s="546"/>
      <c r="D54" s="546"/>
      <c r="E54" s="546"/>
      <c r="F54" s="546"/>
      <c r="G54" s="546"/>
      <c r="H54" s="546"/>
      <c r="I54" s="546"/>
      <c r="J54" s="546"/>
      <c r="K54" s="546"/>
      <c r="L54" s="546"/>
      <c r="M54" s="546"/>
      <c r="N54" s="546"/>
      <c r="O54" s="546"/>
      <c r="P54" s="546"/>
      <c r="Q54" s="546"/>
      <c r="R54" s="546"/>
      <c r="S54" s="546"/>
      <c r="T54" s="546"/>
      <c r="U54" s="546"/>
      <c r="V54" s="546"/>
      <c r="W54" s="546"/>
      <c r="X54" s="546"/>
      <c r="Y54" s="546"/>
      <c r="Z54" s="546"/>
      <c r="AA54" s="546"/>
      <c r="AB54" s="546"/>
      <c r="AC54" s="546"/>
      <c r="AD54" s="546"/>
      <c r="AE54" s="546"/>
      <c r="AF54" s="546"/>
      <c r="AG54" s="546"/>
      <c r="AH54" s="546"/>
    </row>
    <row r="55" spans="1:34">
      <c r="A55" s="546"/>
      <c r="B55" s="546"/>
      <c r="C55" s="546"/>
      <c r="D55" s="546"/>
      <c r="E55" s="546"/>
      <c r="F55" s="546"/>
      <c r="G55" s="546"/>
      <c r="H55" s="546"/>
      <c r="I55" s="546"/>
      <c r="J55" s="546"/>
      <c r="K55" s="546"/>
      <c r="L55" s="546"/>
      <c r="M55" s="546"/>
      <c r="N55" s="546"/>
      <c r="O55" s="546"/>
      <c r="P55" s="546"/>
      <c r="Q55" s="546"/>
      <c r="R55" s="546"/>
      <c r="S55" s="546"/>
      <c r="T55" s="546"/>
      <c r="U55" s="546"/>
      <c r="V55" s="546"/>
      <c r="W55" s="546"/>
      <c r="X55" s="546"/>
      <c r="Y55" s="546"/>
      <c r="Z55" s="546"/>
      <c r="AA55" s="546"/>
      <c r="AB55" s="546"/>
      <c r="AC55" s="546"/>
      <c r="AD55" s="546"/>
      <c r="AE55" s="546"/>
      <c r="AF55" s="546"/>
      <c r="AG55" s="546"/>
      <c r="AH55" s="546"/>
    </row>
    <row r="56" spans="1:34">
      <c r="A56" s="546"/>
      <c r="B56" s="546"/>
      <c r="C56" s="546"/>
      <c r="D56" s="546"/>
      <c r="E56" s="546"/>
      <c r="F56" s="546"/>
      <c r="G56" s="546"/>
      <c r="H56" s="546"/>
      <c r="I56" s="546"/>
      <c r="J56" s="546"/>
      <c r="K56" s="546"/>
      <c r="L56" s="546"/>
      <c r="M56" s="546"/>
      <c r="N56" s="546"/>
      <c r="O56" s="546"/>
      <c r="P56" s="546"/>
      <c r="Q56" s="546"/>
      <c r="R56" s="546"/>
      <c r="S56" s="546"/>
      <c r="T56" s="546"/>
      <c r="U56" s="546"/>
      <c r="V56" s="546"/>
      <c r="W56" s="546"/>
      <c r="X56" s="546"/>
      <c r="Y56" s="546"/>
      <c r="Z56" s="546"/>
      <c r="AA56" s="546"/>
      <c r="AB56" s="546"/>
      <c r="AC56" s="546"/>
      <c r="AD56" s="546"/>
      <c r="AE56" s="546"/>
      <c r="AF56" s="546"/>
      <c r="AG56" s="546"/>
      <c r="AH56" s="546"/>
    </row>
    <row r="57" spans="1:34">
      <c r="A57" s="546"/>
      <c r="B57" s="546"/>
      <c r="C57" s="546"/>
      <c r="D57" s="546"/>
      <c r="E57" s="546"/>
      <c r="F57" s="546"/>
      <c r="G57" s="546"/>
      <c r="H57" s="546"/>
      <c r="I57" s="546"/>
      <c r="J57" s="546"/>
      <c r="K57" s="546"/>
      <c r="L57" s="546"/>
      <c r="M57" s="546"/>
      <c r="N57" s="546"/>
      <c r="O57" s="546"/>
      <c r="P57" s="546"/>
      <c r="Q57" s="546"/>
      <c r="R57" s="546"/>
      <c r="S57" s="546"/>
      <c r="T57" s="546"/>
      <c r="U57" s="546"/>
      <c r="V57" s="546"/>
      <c r="W57" s="546"/>
      <c r="X57" s="546"/>
      <c r="Y57" s="546"/>
      <c r="Z57" s="546"/>
      <c r="AA57" s="546"/>
      <c r="AB57" s="546"/>
      <c r="AC57" s="546"/>
      <c r="AD57" s="546"/>
      <c r="AE57" s="546"/>
      <c r="AF57" s="546"/>
      <c r="AG57" s="546"/>
      <c r="AH57" s="546"/>
    </row>
    <row r="58" spans="1:34">
      <c r="A58" s="546"/>
      <c r="B58" s="546"/>
      <c r="C58" s="546"/>
      <c r="D58" s="546"/>
      <c r="E58" s="546"/>
      <c r="F58" s="546"/>
      <c r="G58" s="546"/>
      <c r="H58" s="546"/>
      <c r="I58" s="546"/>
      <c r="J58" s="546"/>
      <c r="K58" s="546"/>
      <c r="L58" s="546"/>
      <c r="M58" s="546"/>
      <c r="N58" s="546"/>
      <c r="O58" s="546"/>
      <c r="P58" s="546"/>
      <c r="Q58" s="546"/>
      <c r="R58" s="546"/>
      <c r="S58" s="546"/>
      <c r="T58" s="546"/>
      <c r="U58" s="546"/>
      <c r="V58" s="546"/>
      <c r="W58" s="546"/>
      <c r="X58" s="546"/>
      <c r="Y58" s="546"/>
      <c r="Z58" s="546"/>
      <c r="AA58" s="546"/>
      <c r="AB58" s="546"/>
      <c r="AC58" s="546"/>
      <c r="AD58" s="546"/>
      <c r="AE58" s="546"/>
      <c r="AF58" s="546"/>
      <c r="AG58" s="546"/>
      <c r="AH58" s="546"/>
    </row>
    <row r="59" spans="1:34">
      <c r="A59" s="546"/>
      <c r="B59" s="546"/>
      <c r="C59" s="546"/>
      <c r="D59" s="546"/>
      <c r="E59" s="546"/>
      <c r="F59" s="546"/>
      <c r="G59" s="546"/>
      <c r="H59" s="546"/>
      <c r="I59" s="546"/>
      <c r="J59" s="546"/>
      <c r="K59" s="546"/>
      <c r="L59" s="546"/>
      <c r="M59" s="546"/>
      <c r="N59" s="546"/>
      <c r="O59" s="546"/>
      <c r="P59" s="546"/>
      <c r="Q59" s="546"/>
      <c r="R59" s="546"/>
      <c r="S59" s="546"/>
      <c r="T59" s="546"/>
      <c r="U59" s="546"/>
      <c r="V59" s="546"/>
      <c r="W59" s="546"/>
      <c r="X59" s="546"/>
      <c r="Y59" s="546"/>
      <c r="Z59" s="546"/>
      <c r="AA59" s="546"/>
      <c r="AB59" s="546"/>
      <c r="AC59" s="546"/>
      <c r="AD59" s="546"/>
      <c r="AE59" s="546"/>
      <c r="AF59" s="546"/>
      <c r="AG59" s="546"/>
      <c r="AH59" s="546"/>
    </row>
    <row r="60" spans="1:34">
      <c r="A60" s="546"/>
      <c r="B60" s="546"/>
      <c r="C60" s="546"/>
      <c r="D60" s="546"/>
      <c r="E60" s="546"/>
      <c r="F60" s="546"/>
      <c r="G60" s="546"/>
      <c r="H60" s="546"/>
      <c r="I60" s="546"/>
      <c r="J60" s="546"/>
      <c r="K60" s="546"/>
      <c r="L60" s="546"/>
      <c r="M60" s="546"/>
      <c r="N60" s="546"/>
      <c r="O60" s="546"/>
      <c r="P60" s="546"/>
      <c r="Q60" s="546"/>
      <c r="R60" s="546"/>
      <c r="S60" s="546"/>
      <c r="T60" s="546"/>
      <c r="U60" s="546"/>
      <c r="V60" s="546"/>
      <c r="W60" s="546"/>
      <c r="X60" s="546"/>
      <c r="Y60" s="546"/>
      <c r="Z60" s="546"/>
      <c r="AA60" s="546"/>
      <c r="AB60" s="546"/>
      <c r="AC60" s="546"/>
      <c r="AD60" s="546"/>
      <c r="AE60" s="546"/>
      <c r="AF60" s="546"/>
      <c r="AG60" s="546"/>
      <c r="AH60" s="546"/>
    </row>
    <row r="61" spans="1:34">
      <c r="A61" s="546"/>
      <c r="B61" s="546"/>
      <c r="C61" s="546"/>
      <c r="D61" s="546"/>
      <c r="E61" s="546"/>
      <c r="F61" s="546"/>
      <c r="G61" s="546"/>
      <c r="H61" s="546"/>
      <c r="I61" s="546"/>
      <c r="J61" s="546"/>
      <c r="K61" s="546"/>
      <c r="L61" s="546"/>
      <c r="M61" s="546"/>
      <c r="N61" s="546"/>
      <c r="O61" s="546"/>
      <c r="P61" s="546"/>
      <c r="Q61" s="546"/>
      <c r="R61" s="546"/>
      <c r="S61" s="546"/>
      <c r="T61" s="546"/>
      <c r="U61" s="546"/>
      <c r="V61" s="546"/>
      <c r="W61" s="546"/>
      <c r="X61" s="546"/>
      <c r="Y61" s="546"/>
      <c r="Z61" s="546"/>
      <c r="AA61" s="546"/>
      <c r="AB61" s="546"/>
      <c r="AC61" s="546"/>
      <c r="AD61" s="546"/>
      <c r="AE61" s="546"/>
      <c r="AF61" s="546"/>
      <c r="AG61" s="546"/>
      <c r="AH61" s="546"/>
    </row>
    <row r="62" spans="1:34">
      <c r="A62" s="546"/>
      <c r="B62" s="546"/>
      <c r="C62" s="546"/>
      <c r="D62" s="546"/>
      <c r="E62" s="546"/>
      <c r="F62" s="546"/>
      <c r="G62" s="546"/>
      <c r="H62" s="546"/>
      <c r="I62" s="546"/>
      <c r="J62" s="546"/>
      <c r="K62" s="546"/>
      <c r="L62" s="546"/>
      <c r="M62" s="546"/>
      <c r="N62" s="546"/>
      <c r="O62" s="546"/>
      <c r="P62" s="546"/>
      <c r="Q62" s="546"/>
      <c r="R62" s="546"/>
      <c r="S62" s="546"/>
      <c r="T62" s="546"/>
      <c r="U62" s="546"/>
      <c r="V62" s="546"/>
      <c r="W62" s="546"/>
      <c r="X62" s="546"/>
      <c r="Y62" s="546"/>
      <c r="Z62" s="546"/>
      <c r="AA62" s="546"/>
      <c r="AB62" s="546"/>
      <c r="AC62" s="546"/>
      <c r="AD62" s="546"/>
      <c r="AE62" s="546"/>
      <c r="AF62" s="546"/>
      <c r="AG62" s="546"/>
      <c r="AH62" s="546"/>
    </row>
    <row r="63" spans="1:34">
      <c r="A63" s="546"/>
      <c r="B63" s="546"/>
      <c r="C63" s="546"/>
      <c r="D63" s="546"/>
      <c r="E63" s="546"/>
      <c r="F63" s="546"/>
      <c r="G63" s="546"/>
      <c r="H63" s="546"/>
      <c r="I63" s="546"/>
      <c r="J63" s="546"/>
      <c r="K63" s="546"/>
      <c r="L63" s="546"/>
      <c r="M63" s="546"/>
      <c r="N63" s="546"/>
      <c r="O63" s="546"/>
      <c r="P63" s="546"/>
      <c r="Q63" s="546"/>
      <c r="R63" s="546"/>
      <c r="S63" s="546"/>
      <c r="T63" s="546"/>
      <c r="U63" s="546"/>
      <c r="V63" s="546"/>
      <c r="W63" s="546"/>
      <c r="X63" s="546"/>
      <c r="Y63" s="546"/>
      <c r="Z63" s="546"/>
      <c r="AA63" s="546"/>
      <c r="AB63" s="546"/>
      <c r="AC63" s="546"/>
      <c r="AD63" s="546"/>
      <c r="AE63" s="546"/>
      <c r="AF63" s="546"/>
      <c r="AG63" s="546"/>
      <c r="AH63" s="546"/>
    </row>
    <row r="64" spans="1:34">
      <c r="A64" s="546"/>
      <c r="B64" s="546"/>
      <c r="C64" s="546"/>
      <c r="D64" s="546"/>
      <c r="E64" s="546"/>
      <c r="F64" s="546"/>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row>
    <row r="65" spans="1:34">
      <c r="A65" s="546"/>
      <c r="B65" s="546"/>
      <c r="C65" s="546"/>
      <c r="D65" s="546"/>
      <c r="E65" s="546"/>
      <c r="F65" s="546"/>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c r="AD65" s="546"/>
      <c r="AE65" s="546"/>
      <c r="AF65" s="546"/>
      <c r="AG65" s="546"/>
      <c r="AH65" s="546"/>
    </row>
    <row r="66" spans="1:34">
      <c r="A66" s="546"/>
      <c r="B66" s="546"/>
      <c r="C66" s="546"/>
      <c r="D66" s="546"/>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row>
    <row r="67" spans="1:34">
      <c r="A67" s="546"/>
      <c r="B67" s="546"/>
      <c r="C67" s="546"/>
      <c r="D67" s="546"/>
      <c r="E67" s="546"/>
      <c r="F67" s="546"/>
      <c r="G67" s="546"/>
      <c r="H67" s="546"/>
      <c r="I67" s="546"/>
      <c r="J67" s="546"/>
      <c r="K67" s="546"/>
      <c r="L67" s="546"/>
      <c r="M67" s="546"/>
      <c r="N67" s="546"/>
      <c r="O67" s="546"/>
      <c r="P67" s="546"/>
      <c r="Q67" s="546"/>
      <c r="R67" s="546"/>
      <c r="S67" s="546"/>
      <c r="T67" s="546"/>
      <c r="U67" s="546"/>
      <c r="V67" s="546"/>
      <c r="W67" s="546"/>
      <c r="X67" s="546"/>
      <c r="Y67" s="546"/>
      <c r="Z67" s="546"/>
      <c r="AA67" s="546"/>
      <c r="AB67" s="546"/>
      <c r="AC67" s="546"/>
      <c r="AD67" s="546"/>
      <c r="AE67" s="546"/>
      <c r="AF67" s="546"/>
      <c r="AG67" s="546"/>
      <c r="AH67" s="546"/>
    </row>
    <row r="68" spans="1:34">
      <c r="A68" s="546"/>
      <c r="B68" s="546"/>
      <c r="C68" s="546"/>
      <c r="D68" s="546"/>
      <c r="E68" s="546"/>
      <c r="F68" s="546"/>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row>
    <row r="69" spans="1:34">
      <c r="A69" s="546"/>
      <c r="B69" s="546"/>
      <c r="C69" s="546"/>
      <c r="D69" s="546"/>
      <c r="E69" s="546"/>
      <c r="F69" s="546"/>
      <c r="G69" s="546"/>
      <c r="H69" s="546"/>
      <c r="I69" s="546"/>
      <c r="J69" s="546"/>
      <c r="K69" s="546"/>
      <c r="L69" s="546"/>
      <c r="M69" s="546"/>
      <c r="N69" s="546"/>
      <c r="O69" s="546"/>
      <c r="P69" s="546"/>
      <c r="Q69" s="546"/>
      <c r="R69" s="546"/>
      <c r="S69" s="546"/>
      <c r="T69" s="546"/>
      <c r="U69" s="546"/>
      <c r="V69" s="546"/>
      <c r="W69" s="546"/>
      <c r="X69" s="546"/>
      <c r="Y69" s="546"/>
      <c r="Z69" s="546"/>
      <c r="AA69" s="546"/>
      <c r="AB69" s="546"/>
      <c r="AC69" s="546"/>
      <c r="AD69" s="546"/>
      <c r="AE69" s="546"/>
      <c r="AF69" s="546"/>
      <c r="AG69" s="546"/>
      <c r="AH69" s="546"/>
    </row>
    <row r="70" spans="1:34">
      <c r="A70" s="546"/>
      <c r="B70" s="546"/>
      <c r="C70" s="546"/>
      <c r="D70" s="546"/>
      <c r="E70" s="546"/>
      <c r="F70" s="546"/>
      <c r="G70" s="546"/>
      <c r="H70" s="546"/>
      <c r="I70" s="546"/>
      <c r="J70" s="546"/>
      <c r="K70" s="546"/>
      <c r="L70" s="546"/>
      <c r="M70" s="546"/>
      <c r="N70" s="546"/>
      <c r="O70" s="546"/>
      <c r="P70" s="546"/>
      <c r="Q70" s="546"/>
      <c r="R70" s="546"/>
      <c r="S70" s="546"/>
      <c r="T70" s="546"/>
      <c r="U70" s="546"/>
      <c r="V70" s="546"/>
      <c r="W70" s="546"/>
      <c r="X70" s="546"/>
      <c r="Y70" s="546"/>
      <c r="Z70" s="546"/>
      <c r="AA70" s="546"/>
      <c r="AB70" s="546"/>
      <c r="AC70" s="546"/>
      <c r="AD70" s="546"/>
      <c r="AE70" s="546"/>
      <c r="AF70" s="546"/>
      <c r="AG70" s="546"/>
      <c r="AH70" s="546"/>
    </row>
    <row r="71" spans="1:34">
      <c r="A71" s="546"/>
      <c r="B71" s="546"/>
      <c r="C71" s="546"/>
      <c r="D71" s="546"/>
      <c r="E71" s="546"/>
      <c r="F71" s="546"/>
      <c r="G71" s="546"/>
      <c r="H71" s="546"/>
      <c r="I71" s="546"/>
      <c r="J71" s="546"/>
      <c r="K71" s="546"/>
      <c r="L71" s="546"/>
      <c r="M71" s="546"/>
      <c r="N71" s="546"/>
      <c r="O71" s="546"/>
      <c r="P71" s="546"/>
      <c r="Q71" s="546"/>
      <c r="R71" s="546"/>
      <c r="S71" s="546"/>
      <c r="T71" s="546"/>
      <c r="U71" s="546"/>
      <c r="V71" s="546"/>
      <c r="W71" s="546"/>
      <c r="X71" s="546"/>
      <c r="Y71" s="546"/>
      <c r="Z71" s="546"/>
      <c r="AA71" s="546"/>
      <c r="AB71" s="546"/>
      <c r="AC71" s="546"/>
      <c r="AD71" s="546"/>
      <c r="AE71" s="546"/>
      <c r="AF71" s="546"/>
      <c r="AG71" s="546"/>
      <c r="AH71" s="546"/>
    </row>
    <row r="72" spans="1:34">
      <c r="A72" s="546"/>
      <c r="B72" s="546"/>
      <c r="C72" s="546"/>
      <c r="D72" s="546"/>
      <c r="E72" s="546"/>
      <c r="F72" s="546"/>
      <c r="G72" s="546"/>
      <c r="H72" s="546"/>
      <c r="I72" s="546"/>
      <c r="J72" s="546"/>
      <c r="K72" s="546"/>
      <c r="L72" s="546"/>
      <c r="M72" s="546"/>
      <c r="N72" s="546"/>
      <c r="O72" s="546"/>
      <c r="P72" s="546"/>
      <c r="Q72" s="546"/>
      <c r="R72" s="546"/>
      <c r="S72" s="546"/>
      <c r="T72" s="546"/>
      <c r="U72" s="546"/>
      <c r="V72" s="546"/>
      <c r="W72" s="546"/>
      <c r="X72" s="546"/>
      <c r="Y72" s="546"/>
      <c r="Z72" s="546"/>
      <c r="AA72" s="546"/>
      <c r="AB72" s="546"/>
      <c r="AC72" s="546"/>
      <c r="AD72" s="546"/>
      <c r="AE72" s="546"/>
      <c r="AF72" s="546"/>
      <c r="AG72" s="546"/>
      <c r="AH72" s="546"/>
    </row>
    <row r="73" spans="1:34">
      <c r="A73" s="546"/>
      <c r="B73" s="546"/>
      <c r="C73" s="546"/>
      <c r="D73" s="546"/>
      <c r="E73" s="546"/>
      <c r="F73" s="546"/>
      <c r="G73" s="546"/>
      <c r="H73" s="546"/>
      <c r="I73" s="546"/>
      <c r="J73" s="546"/>
      <c r="K73" s="546"/>
      <c r="L73" s="546"/>
      <c r="M73" s="546"/>
      <c r="N73" s="546"/>
      <c r="O73" s="546"/>
      <c r="P73" s="546"/>
      <c r="Q73" s="546"/>
      <c r="R73" s="546"/>
      <c r="S73" s="546"/>
      <c r="T73" s="546"/>
      <c r="U73" s="546"/>
      <c r="V73" s="546"/>
      <c r="W73" s="546"/>
      <c r="X73" s="546"/>
      <c r="Y73" s="546"/>
      <c r="Z73" s="546"/>
      <c r="AA73" s="546"/>
      <c r="AB73" s="546"/>
      <c r="AC73" s="546"/>
      <c r="AD73" s="546"/>
      <c r="AE73" s="546"/>
      <c r="AF73" s="546"/>
      <c r="AG73" s="546"/>
      <c r="AH73" s="546"/>
    </row>
    <row r="74" spans="1:34">
      <c r="A74" s="546"/>
      <c r="B74" s="546"/>
      <c r="C74" s="546"/>
      <c r="D74" s="546"/>
      <c r="E74" s="546"/>
      <c r="F74" s="546"/>
      <c r="G74" s="546"/>
      <c r="H74" s="546"/>
      <c r="I74" s="546"/>
      <c r="J74" s="546"/>
      <c r="K74" s="546"/>
      <c r="L74" s="546"/>
      <c r="M74" s="546"/>
      <c r="N74" s="546"/>
      <c r="O74" s="546"/>
      <c r="P74" s="546"/>
      <c r="Q74" s="546"/>
      <c r="R74" s="546"/>
      <c r="S74" s="546"/>
      <c r="T74" s="546"/>
      <c r="U74" s="546"/>
      <c r="V74" s="546"/>
      <c r="W74" s="546"/>
      <c r="X74" s="546"/>
      <c r="Y74" s="546"/>
      <c r="Z74" s="546"/>
      <c r="AA74" s="546"/>
      <c r="AB74" s="546"/>
      <c r="AC74" s="546"/>
      <c r="AD74" s="546"/>
      <c r="AE74" s="546"/>
      <c r="AF74" s="546"/>
      <c r="AG74" s="546"/>
      <c r="AH74" s="546"/>
    </row>
    <row r="75" spans="1:34">
      <c r="A75" s="546"/>
      <c r="B75" s="546"/>
      <c r="C75" s="546"/>
      <c r="D75" s="546"/>
      <c r="E75" s="546"/>
      <c r="F75" s="546"/>
      <c r="G75" s="546"/>
      <c r="H75" s="546"/>
      <c r="I75" s="546"/>
      <c r="J75" s="546"/>
      <c r="K75" s="546"/>
      <c r="L75" s="546"/>
      <c r="M75" s="546"/>
      <c r="N75" s="546"/>
      <c r="O75" s="546"/>
      <c r="P75" s="546"/>
      <c r="Q75" s="546"/>
      <c r="R75" s="546"/>
      <c r="S75" s="546"/>
      <c r="T75" s="546"/>
      <c r="U75" s="546"/>
      <c r="V75" s="546"/>
      <c r="W75" s="546"/>
      <c r="X75" s="546"/>
      <c r="Y75" s="546"/>
      <c r="Z75" s="546"/>
      <c r="AA75" s="546"/>
      <c r="AB75" s="546"/>
      <c r="AC75" s="546"/>
      <c r="AD75" s="546"/>
      <c r="AE75" s="546"/>
      <c r="AF75" s="546"/>
      <c r="AG75" s="546"/>
      <c r="AH75" s="546"/>
    </row>
    <row r="76" spans="1:34">
      <c r="A76" s="546"/>
      <c r="B76" s="546"/>
      <c r="C76" s="546"/>
      <c r="D76" s="546"/>
      <c r="E76" s="546"/>
      <c r="F76" s="546"/>
      <c r="G76" s="546"/>
      <c r="H76" s="546"/>
      <c r="I76" s="546"/>
      <c r="J76" s="546"/>
      <c r="K76" s="546"/>
      <c r="L76" s="546"/>
      <c r="M76" s="546"/>
      <c r="N76" s="546"/>
      <c r="O76" s="546"/>
      <c r="P76" s="546"/>
      <c r="Q76" s="546"/>
      <c r="R76" s="546"/>
      <c r="S76" s="546"/>
      <c r="T76" s="546"/>
      <c r="U76" s="546"/>
      <c r="V76" s="546"/>
      <c r="W76" s="546"/>
      <c r="X76" s="546"/>
      <c r="Y76" s="546"/>
      <c r="Z76" s="546"/>
      <c r="AA76" s="546"/>
      <c r="AB76" s="546"/>
      <c r="AC76" s="546"/>
      <c r="AD76" s="546"/>
      <c r="AE76" s="546"/>
      <c r="AF76" s="546"/>
      <c r="AG76" s="546"/>
      <c r="AH76" s="546"/>
    </row>
    <row r="77" spans="1:34">
      <c r="A77" s="546"/>
      <c r="B77" s="546"/>
      <c r="C77" s="546"/>
      <c r="D77" s="546"/>
      <c r="E77" s="546"/>
      <c r="F77" s="546"/>
      <c r="G77" s="546"/>
      <c r="H77" s="546"/>
      <c r="I77" s="546"/>
      <c r="J77" s="546"/>
      <c r="K77" s="546"/>
      <c r="L77" s="546"/>
      <c r="M77" s="546"/>
      <c r="N77" s="546"/>
      <c r="O77" s="546"/>
      <c r="P77" s="546"/>
      <c r="Q77" s="546"/>
      <c r="R77" s="546"/>
      <c r="S77" s="546"/>
      <c r="T77" s="546"/>
      <c r="U77" s="546"/>
      <c r="V77" s="546"/>
      <c r="W77" s="546"/>
      <c r="X77" s="546"/>
      <c r="Y77" s="546"/>
      <c r="Z77" s="546"/>
      <c r="AA77" s="546"/>
      <c r="AB77" s="546"/>
      <c r="AC77" s="546"/>
      <c r="AD77" s="546"/>
      <c r="AE77" s="546"/>
      <c r="AF77" s="546"/>
      <c r="AG77" s="546"/>
      <c r="AH77" s="546"/>
    </row>
    <row r="78" spans="1:34">
      <c r="A78" s="546"/>
      <c r="B78" s="546"/>
      <c r="C78" s="546"/>
      <c r="D78" s="546"/>
      <c r="E78" s="546"/>
      <c r="F78" s="546"/>
      <c r="G78" s="546"/>
      <c r="H78" s="546"/>
      <c r="I78" s="546"/>
      <c r="J78" s="546"/>
      <c r="K78" s="546"/>
      <c r="L78" s="546"/>
      <c r="M78" s="546"/>
      <c r="N78" s="546"/>
      <c r="O78" s="546"/>
      <c r="P78" s="546"/>
      <c r="Q78" s="546"/>
      <c r="R78" s="546"/>
      <c r="S78" s="546"/>
      <c r="T78" s="546"/>
      <c r="U78" s="546"/>
      <c r="V78" s="546"/>
      <c r="W78" s="546"/>
      <c r="X78" s="546"/>
      <c r="Y78" s="546"/>
      <c r="Z78" s="546"/>
      <c r="AA78" s="546"/>
      <c r="AB78" s="546"/>
      <c r="AC78" s="546"/>
      <c r="AD78" s="546"/>
      <c r="AE78" s="546"/>
      <c r="AF78" s="546"/>
      <c r="AG78" s="546"/>
      <c r="AH78" s="546"/>
    </row>
    <row r="79" spans="1:34">
      <c r="A79" s="546"/>
      <c r="B79" s="546"/>
      <c r="C79" s="546"/>
      <c r="D79" s="546"/>
      <c r="E79" s="546"/>
      <c r="F79" s="546"/>
      <c r="G79" s="546"/>
      <c r="H79" s="546"/>
      <c r="I79" s="546"/>
      <c r="J79" s="546"/>
      <c r="K79" s="546"/>
      <c r="L79" s="546"/>
      <c r="M79" s="546"/>
      <c r="N79" s="546"/>
      <c r="O79" s="546"/>
      <c r="P79" s="546"/>
      <c r="Q79" s="546"/>
      <c r="R79" s="546"/>
      <c r="S79" s="546"/>
      <c r="T79" s="546"/>
      <c r="U79" s="546"/>
      <c r="V79" s="546"/>
      <c r="W79" s="546"/>
      <c r="X79" s="546"/>
      <c r="Y79" s="546"/>
      <c r="Z79" s="546"/>
      <c r="AA79" s="546"/>
      <c r="AB79" s="546"/>
      <c r="AC79" s="546"/>
      <c r="AD79" s="546"/>
      <c r="AE79" s="546"/>
      <c r="AF79" s="546"/>
      <c r="AG79" s="546"/>
      <c r="AH79" s="546"/>
    </row>
    <row r="80" spans="1:34">
      <c r="A80" s="546"/>
      <c r="B80" s="546"/>
      <c r="C80" s="546"/>
      <c r="D80" s="546"/>
      <c r="E80" s="546"/>
      <c r="F80" s="546"/>
      <c r="G80" s="546"/>
      <c r="H80" s="546"/>
      <c r="I80" s="546"/>
      <c r="J80" s="546"/>
      <c r="K80" s="546"/>
      <c r="L80" s="546"/>
      <c r="M80" s="546"/>
      <c r="N80" s="546"/>
      <c r="O80" s="546"/>
      <c r="P80" s="546"/>
      <c r="Q80" s="546"/>
      <c r="R80" s="546"/>
      <c r="S80" s="546"/>
      <c r="T80" s="546"/>
      <c r="U80" s="546"/>
      <c r="V80" s="546"/>
      <c r="W80" s="546"/>
      <c r="X80" s="546"/>
      <c r="Y80" s="546"/>
      <c r="Z80" s="546"/>
      <c r="AA80" s="546"/>
      <c r="AB80" s="546"/>
      <c r="AC80" s="546"/>
      <c r="AD80" s="546"/>
      <c r="AE80" s="546"/>
      <c r="AF80" s="546"/>
      <c r="AG80" s="546"/>
      <c r="AH80" s="546"/>
    </row>
    <row r="81" spans="1:34">
      <c r="A81" s="546"/>
      <c r="B81" s="546"/>
      <c r="C81" s="546"/>
      <c r="D81" s="546"/>
      <c r="E81" s="546"/>
      <c r="F81" s="546"/>
      <c r="G81" s="546"/>
      <c r="H81" s="546"/>
      <c r="I81" s="546"/>
      <c r="J81" s="546"/>
      <c r="K81" s="546"/>
      <c r="L81" s="546"/>
      <c r="M81" s="546"/>
      <c r="N81" s="546"/>
      <c r="O81" s="546"/>
      <c r="P81" s="546"/>
      <c r="Q81" s="546"/>
      <c r="R81" s="546"/>
      <c r="S81" s="546"/>
      <c r="T81" s="546"/>
      <c r="U81" s="546"/>
      <c r="V81" s="546"/>
      <c r="W81" s="546"/>
      <c r="X81" s="546"/>
      <c r="Y81" s="546"/>
      <c r="Z81" s="546"/>
      <c r="AA81" s="546"/>
      <c r="AB81" s="546"/>
      <c r="AC81" s="546"/>
      <c r="AD81" s="546"/>
      <c r="AE81" s="546"/>
      <c r="AF81" s="546"/>
      <c r="AG81" s="546"/>
      <c r="AH81" s="546"/>
    </row>
    <row r="82" spans="1:34">
      <c r="A82" s="546"/>
      <c r="B82" s="546"/>
      <c r="C82" s="546"/>
      <c r="D82" s="546"/>
      <c r="E82" s="546"/>
      <c r="F82" s="546"/>
      <c r="G82" s="546"/>
      <c r="H82" s="546"/>
      <c r="I82" s="546"/>
      <c r="J82" s="546"/>
      <c r="K82" s="546"/>
      <c r="L82" s="546"/>
      <c r="M82" s="546"/>
      <c r="N82" s="546"/>
      <c r="O82" s="546"/>
      <c r="P82" s="546"/>
      <c r="Q82" s="546"/>
      <c r="R82" s="546"/>
      <c r="S82" s="546"/>
      <c r="T82" s="546"/>
      <c r="U82" s="546"/>
      <c r="V82" s="546"/>
      <c r="W82" s="546"/>
      <c r="X82" s="546"/>
      <c r="Y82" s="546"/>
      <c r="Z82" s="546"/>
      <c r="AA82" s="546"/>
      <c r="AB82" s="546"/>
      <c r="AC82" s="546"/>
      <c r="AD82" s="546"/>
      <c r="AE82" s="546"/>
      <c r="AF82" s="546"/>
      <c r="AG82" s="546"/>
      <c r="AH82" s="546"/>
    </row>
    <row r="83" spans="1:34">
      <c r="A83" s="546"/>
      <c r="B83" s="546"/>
      <c r="C83" s="546"/>
      <c r="D83" s="546"/>
      <c r="E83" s="546"/>
      <c r="F83" s="546"/>
      <c r="G83" s="546"/>
      <c r="H83" s="546"/>
      <c r="I83" s="546"/>
      <c r="J83" s="546"/>
      <c r="K83" s="546"/>
      <c r="L83" s="546"/>
      <c r="M83" s="546"/>
      <c r="N83" s="546"/>
      <c r="O83" s="546"/>
      <c r="P83" s="546"/>
      <c r="Q83" s="546"/>
      <c r="R83" s="546"/>
      <c r="S83" s="546"/>
      <c r="T83" s="546"/>
      <c r="U83" s="546"/>
      <c r="V83" s="546"/>
      <c r="W83" s="546"/>
      <c r="X83" s="546"/>
      <c r="Y83" s="546"/>
      <c r="Z83" s="546"/>
      <c r="AA83" s="546"/>
      <c r="AB83" s="546"/>
      <c r="AC83" s="546"/>
      <c r="AD83" s="546"/>
      <c r="AE83" s="546"/>
      <c r="AF83" s="546"/>
      <c r="AG83" s="546"/>
      <c r="AH83" s="546"/>
    </row>
    <row r="84" spans="1:34">
      <c r="A84" s="546"/>
      <c r="B84" s="546"/>
      <c r="C84" s="546"/>
      <c r="D84" s="546"/>
      <c r="E84" s="546"/>
      <c r="F84" s="546"/>
      <c r="G84" s="546"/>
      <c r="H84" s="546"/>
      <c r="I84" s="546"/>
      <c r="J84" s="546"/>
      <c r="K84" s="546"/>
      <c r="L84" s="546"/>
      <c r="M84" s="546"/>
      <c r="N84" s="546"/>
      <c r="O84" s="546"/>
      <c r="P84" s="546"/>
      <c r="Q84" s="546"/>
      <c r="R84" s="546"/>
      <c r="S84" s="546"/>
      <c r="T84" s="546"/>
      <c r="U84" s="546"/>
      <c r="V84" s="546"/>
      <c r="W84" s="546"/>
      <c r="X84" s="546"/>
      <c r="Y84" s="546"/>
      <c r="Z84" s="546"/>
      <c r="AA84" s="546"/>
      <c r="AB84" s="546"/>
      <c r="AC84" s="546"/>
      <c r="AD84" s="546"/>
      <c r="AE84" s="546"/>
      <c r="AF84" s="546"/>
      <c r="AG84" s="546"/>
      <c r="AH84" s="546"/>
    </row>
    <row r="85" spans="1:34">
      <c r="A85" s="546"/>
      <c r="B85" s="546"/>
      <c r="C85" s="546"/>
      <c r="D85" s="546"/>
      <c r="E85" s="546"/>
      <c r="F85" s="546"/>
      <c r="G85" s="546"/>
      <c r="H85" s="546"/>
      <c r="I85" s="546"/>
      <c r="J85" s="546"/>
      <c r="K85" s="546"/>
      <c r="L85" s="546"/>
      <c r="M85" s="546"/>
      <c r="N85" s="546"/>
      <c r="O85" s="546"/>
      <c r="P85" s="546"/>
      <c r="Q85" s="546"/>
      <c r="R85" s="546"/>
      <c r="S85" s="546"/>
      <c r="T85" s="546"/>
      <c r="U85" s="546"/>
      <c r="V85" s="546"/>
      <c r="W85" s="546"/>
      <c r="X85" s="546"/>
      <c r="Y85" s="546"/>
      <c r="Z85" s="546"/>
      <c r="AA85" s="546"/>
      <c r="AB85" s="546"/>
      <c r="AC85" s="546"/>
      <c r="AD85" s="546"/>
      <c r="AE85" s="546"/>
      <c r="AF85" s="546"/>
      <c r="AG85" s="546"/>
      <c r="AH85" s="546"/>
    </row>
    <row r="86" spans="1:34">
      <c r="A86" s="546"/>
      <c r="B86" s="546"/>
      <c r="C86" s="546"/>
      <c r="D86" s="546"/>
      <c r="E86" s="546"/>
      <c r="F86" s="546"/>
      <c r="G86" s="546"/>
      <c r="H86" s="546"/>
      <c r="I86" s="546"/>
      <c r="J86" s="546"/>
      <c r="K86" s="546"/>
      <c r="L86" s="546"/>
      <c r="M86" s="546"/>
      <c r="N86" s="546"/>
      <c r="O86" s="546"/>
      <c r="P86" s="546"/>
      <c r="Q86" s="546"/>
      <c r="R86" s="546"/>
      <c r="S86" s="546"/>
      <c r="T86" s="546"/>
      <c r="U86" s="546"/>
      <c r="V86" s="546"/>
      <c r="W86" s="546"/>
      <c r="X86" s="546"/>
      <c r="Y86" s="546"/>
      <c r="Z86" s="546"/>
      <c r="AA86" s="546"/>
      <c r="AB86" s="546"/>
      <c r="AC86" s="546"/>
      <c r="AD86" s="546"/>
      <c r="AE86" s="546"/>
      <c r="AF86" s="546"/>
      <c r="AG86" s="546"/>
      <c r="AH86" s="546"/>
    </row>
    <row r="87" spans="1:34">
      <c r="A87" s="546"/>
      <c r="B87" s="546"/>
      <c r="C87" s="546"/>
      <c r="D87" s="546"/>
      <c r="E87" s="546"/>
      <c r="F87" s="546"/>
      <c r="G87" s="546"/>
      <c r="H87" s="546"/>
      <c r="I87" s="546"/>
      <c r="J87" s="546"/>
      <c r="K87" s="546"/>
      <c r="L87" s="546"/>
      <c r="M87" s="546"/>
      <c r="N87" s="546"/>
      <c r="O87" s="546"/>
      <c r="P87" s="546"/>
      <c r="Q87" s="546"/>
      <c r="R87" s="546"/>
      <c r="S87" s="546"/>
      <c r="T87" s="546"/>
      <c r="U87" s="546"/>
      <c r="V87" s="546"/>
      <c r="W87" s="546"/>
      <c r="X87" s="546"/>
      <c r="Y87" s="546"/>
      <c r="Z87" s="546"/>
      <c r="AA87" s="546"/>
      <c r="AB87" s="546"/>
      <c r="AC87" s="546"/>
      <c r="AD87" s="546"/>
      <c r="AE87" s="546"/>
      <c r="AF87" s="546"/>
      <c r="AG87" s="546"/>
      <c r="AH87" s="546"/>
    </row>
    <row r="88" spans="1:34">
      <c r="A88" s="546"/>
      <c r="B88" s="546"/>
      <c r="C88" s="546"/>
      <c r="D88" s="546"/>
      <c r="E88" s="546"/>
      <c r="F88" s="546"/>
      <c r="G88" s="546"/>
      <c r="H88" s="546"/>
      <c r="I88" s="546"/>
      <c r="J88" s="546"/>
      <c r="K88" s="546"/>
      <c r="L88" s="546"/>
      <c r="M88" s="546"/>
      <c r="N88" s="546"/>
      <c r="O88" s="546"/>
      <c r="P88" s="546"/>
      <c r="Q88" s="546"/>
      <c r="R88" s="546"/>
      <c r="S88" s="546"/>
      <c r="T88" s="546"/>
      <c r="U88" s="546"/>
      <c r="V88" s="546"/>
      <c r="W88" s="546"/>
      <c r="X88" s="546"/>
      <c r="Y88" s="546"/>
      <c r="Z88" s="546"/>
      <c r="AA88" s="546"/>
      <c r="AB88" s="546"/>
      <c r="AC88" s="546"/>
      <c r="AD88" s="546"/>
      <c r="AE88" s="546"/>
      <c r="AF88" s="546"/>
      <c r="AG88" s="546"/>
      <c r="AH88" s="546"/>
    </row>
    <row r="89" spans="1:34">
      <c r="A89" s="546"/>
      <c r="B89" s="546"/>
      <c r="C89" s="546"/>
      <c r="D89" s="546"/>
      <c r="E89" s="546"/>
      <c r="F89" s="546"/>
      <c r="G89" s="546"/>
      <c r="H89" s="546"/>
      <c r="I89" s="546"/>
      <c r="J89" s="546"/>
      <c r="K89" s="546"/>
      <c r="L89" s="546"/>
      <c r="M89" s="546"/>
      <c r="N89" s="546"/>
      <c r="O89" s="546"/>
      <c r="P89" s="546"/>
      <c r="Q89" s="546"/>
      <c r="R89" s="546"/>
      <c r="S89" s="546"/>
      <c r="T89" s="546"/>
      <c r="U89" s="546"/>
      <c r="V89" s="546"/>
      <c r="W89" s="546"/>
      <c r="X89" s="546"/>
      <c r="Y89" s="546"/>
      <c r="Z89" s="546"/>
      <c r="AA89" s="546"/>
      <c r="AB89" s="546"/>
      <c r="AC89" s="546"/>
      <c r="AD89" s="546"/>
      <c r="AE89" s="546"/>
      <c r="AF89" s="546"/>
      <c r="AG89" s="546"/>
      <c r="AH89" s="546"/>
    </row>
    <row r="90" spans="1:34">
      <c r="A90" s="546"/>
      <c r="B90" s="546"/>
      <c r="C90" s="546"/>
      <c r="D90" s="546"/>
      <c r="E90" s="546"/>
      <c r="F90" s="546"/>
      <c r="G90" s="546"/>
      <c r="H90" s="546"/>
      <c r="I90" s="546"/>
      <c r="J90" s="546"/>
      <c r="K90" s="546"/>
      <c r="L90" s="546"/>
      <c r="M90" s="546"/>
      <c r="N90" s="546"/>
      <c r="O90" s="546"/>
      <c r="P90" s="546"/>
      <c r="Q90" s="546"/>
      <c r="R90" s="546"/>
      <c r="S90" s="546"/>
      <c r="T90" s="546"/>
      <c r="U90" s="546"/>
      <c r="V90" s="546"/>
      <c r="W90" s="546"/>
      <c r="X90" s="546"/>
      <c r="Y90" s="546"/>
      <c r="Z90" s="546"/>
      <c r="AA90" s="546"/>
      <c r="AB90" s="546"/>
      <c r="AC90" s="546"/>
      <c r="AD90" s="546"/>
      <c r="AE90" s="546"/>
      <c r="AF90" s="546"/>
      <c r="AG90" s="546"/>
      <c r="AH90" s="546"/>
    </row>
    <row r="91" spans="1:34">
      <c r="A91" s="546"/>
      <c r="B91" s="546"/>
      <c r="C91" s="546"/>
      <c r="D91" s="546"/>
      <c r="E91" s="546"/>
      <c r="F91" s="546"/>
      <c r="G91" s="546"/>
      <c r="H91" s="546"/>
      <c r="I91" s="546"/>
      <c r="J91" s="546"/>
      <c r="K91" s="546"/>
      <c r="L91" s="546"/>
      <c r="M91" s="546"/>
      <c r="N91" s="546"/>
      <c r="O91" s="546"/>
      <c r="P91" s="546"/>
      <c r="Q91" s="546"/>
      <c r="R91" s="546"/>
      <c r="S91" s="546"/>
      <c r="T91" s="546"/>
      <c r="U91" s="546"/>
      <c r="V91" s="546"/>
      <c r="W91" s="546"/>
      <c r="X91" s="546"/>
      <c r="Y91" s="546"/>
      <c r="Z91" s="546"/>
      <c r="AA91" s="546"/>
      <c r="AB91" s="546"/>
      <c r="AC91" s="546"/>
      <c r="AD91" s="546"/>
      <c r="AE91" s="546"/>
      <c r="AF91" s="546"/>
      <c r="AG91" s="546"/>
      <c r="AH91" s="546"/>
    </row>
    <row r="92" spans="1:34">
      <c r="A92" s="546"/>
      <c r="B92" s="546"/>
      <c r="C92" s="546"/>
      <c r="D92" s="546"/>
      <c r="E92" s="546"/>
      <c r="F92" s="546"/>
      <c r="G92" s="546"/>
      <c r="H92" s="546"/>
      <c r="I92" s="546"/>
      <c r="J92" s="546"/>
      <c r="K92" s="546"/>
      <c r="L92" s="546"/>
      <c r="M92" s="546"/>
      <c r="N92" s="546"/>
      <c r="O92" s="546"/>
      <c r="P92" s="546"/>
      <c r="Q92" s="546"/>
      <c r="R92" s="546"/>
      <c r="S92" s="546"/>
      <c r="T92" s="546"/>
      <c r="U92" s="546"/>
      <c r="V92" s="546"/>
      <c r="W92" s="546"/>
      <c r="X92" s="546"/>
      <c r="Y92" s="546"/>
      <c r="Z92" s="546"/>
      <c r="AA92" s="546"/>
      <c r="AB92" s="546"/>
      <c r="AC92" s="546"/>
      <c r="AD92" s="546"/>
      <c r="AE92" s="546"/>
      <c r="AF92" s="546"/>
      <c r="AG92" s="546"/>
      <c r="AH92" s="546"/>
    </row>
    <row r="93" spans="1:34">
      <c r="A93" s="546"/>
      <c r="B93" s="546"/>
      <c r="C93" s="546"/>
      <c r="D93" s="546"/>
      <c r="E93" s="546"/>
      <c r="F93" s="546"/>
      <c r="G93" s="546"/>
      <c r="H93" s="546"/>
      <c r="I93" s="546"/>
      <c r="J93" s="546"/>
      <c r="K93" s="546"/>
      <c r="L93" s="546"/>
      <c r="M93" s="546"/>
      <c r="N93" s="546"/>
      <c r="O93" s="546"/>
      <c r="P93" s="546"/>
      <c r="Q93" s="546"/>
      <c r="R93" s="546"/>
      <c r="S93" s="546"/>
      <c r="T93" s="546"/>
      <c r="U93" s="546"/>
      <c r="V93" s="546"/>
      <c r="W93" s="546"/>
      <c r="X93" s="546"/>
      <c r="Y93" s="546"/>
      <c r="Z93" s="546"/>
      <c r="AA93" s="546"/>
      <c r="AB93" s="546"/>
      <c r="AC93" s="546"/>
      <c r="AD93" s="546"/>
      <c r="AE93" s="546"/>
      <c r="AF93" s="546"/>
      <c r="AG93" s="546"/>
      <c r="AH93" s="546"/>
    </row>
    <row r="94" spans="1:34">
      <c r="A94" s="546"/>
      <c r="B94" s="546"/>
      <c r="C94" s="546"/>
      <c r="D94" s="546"/>
      <c r="E94" s="546"/>
      <c r="F94" s="546"/>
      <c r="G94" s="546"/>
      <c r="H94" s="546"/>
      <c r="I94" s="546"/>
      <c r="J94" s="546"/>
      <c r="K94" s="546"/>
      <c r="L94" s="546"/>
      <c r="M94" s="546"/>
      <c r="N94" s="546"/>
      <c r="O94" s="546"/>
      <c r="P94" s="546"/>
      <c r="Q94" s="546"/>
      <c r="R94" s="546"/>
      <c r="S94" s="546"/>
      <c r="T94" s="546"/>
      <c r="U94" s="546"/>
      <c r="V94" s="546"/>
      <c r="W94" s="546"/>
      <c r="X94" s="546"/>
      <c r="Y94" s="546"/>
      <c r="Z94" s="546"/>
      <c r="AA94" s="546"/>
      <c r="AB94" s="546"/>
      <c r="AC94" s="546"/>
      <c r="AD94" s="546"/>
      <c r="AE94" s="546"/>
      <c r="AF94" s="546"/>
      <c r="AG94" s="546"/>
      <c r="AH94" s="546"/>
    </row>
    <row r="95" spans="1:34">
      <c r="A95" s="546"/>
      <c r="B95" s="546"/>
      <c r="C95" s="546"/>
      <c r="D95" s="546"/>
      <c r="E95" s="546"/>
      <c r="F95" s="546"/>
      <c r="G95" s="546"/>
      <c r="H95" s="546"/>
      <c r="I95" s="546"/>
      <c r="J95" s="546"/>
      <c r="K95" s="546"/>
      <c r="L95" s="546"/>
      <c r="M95" s="546"/>
      <c r="N95" s="546"/>
      <c r="O95" s="546"/>
      <c r="P95" s="546"/>
      <c r="Q95" s="546"/>
      <c r="R95" s="546"/>
      <c r="S95" s="546"/>
      <c r="T95" s="546"/>
      <c r="U95" s="546"/>
      <c r="V95" s="546"/>
      <c r="W95" s="546"/>
      <c r="X95" s="546"/>
      <c r="Y95" s="546"/>
      <c r="Z95" s="546"/>
      <c r="AA95" s="546"/>
      <c r="AB95" s="546"/>
      <c r="AC95" s="546"/>
      <c r="AD95" s="546"/>
      <c r="AE95" s="546"/>
      <c r="AF95" s="546"/>
      <c r="AG95" s="546"/>
      <c r="AH95" s="546"/>
    </row>
    <row r="96" spans="1:34">
      <c r="A96" s="546"/>
      <c r="B96" s="546"/>
      <c r="C96" s="546"/>
      <c r="D96" s="546"/>
      <c r="E96" s="546"/>
      <c r="F96" s="546"/>
      <c r="G96" s="546"/>
      <c r="H96" s="546"/>
      <c r="I96" s="546"/>
      <c r="J96" s="546"/>
      <c r="K96" s="546"/>
      <c r="L96" s="546"/>
      <c r="M96" s="546"/>
      <c r="N96" s="546"/>
      <c r="O96" s="546"/>
      <c r="P96" s="546"/>
      <c r="Q96" s="546"/>
      <c r="R96" s="546"/>
      <c r="S96" s="546"/>
      <c r="T96" s="546"/>
      <c r="U96" s="546"/>
      <c r="V96" s="546"/>
      <c r="W96" s="546"/>
      <c r="X96" s="546"/>
      <c r="Y96" s="546"/>
      <c r="Z96" s="546"/>
      <c r="AA96" s="546"/>
      <c r="AB96" s="546"/>
      <c r="AC96" s="546"/>
      <c r="AD96" s="546"/>
      <c r="AE96" s="546"/>
      <c r="AF96" s="546"/>
      <c r="AG96" s="546"/>
      <c r="AH96" s="546"/>
    </row>
    <row r="97" spans="1:34">
      <c r="A97" s="546"/>
      <c r="B97" s="546"/>
      <c r="C97" s="546"/>
      <c r="D97" s="546"/>
      <c r="E97" s="546"/>
      <c r="F97" s="546"/>
      <c r="G97" s="546"/>
      <c r="H97" s="546"/>
      <c r="I97" s="546"/>
      <c r="J97" s="546"/>
      <c r="K97" s="546"/>
      <c r="L97" s="546"/>
      <c r="M97" s="546"/>
      <c r="N97" s="546"/>
      <c r="O97" s="546"/>
      <c r="P97" s="546"/>
      <c r="Q97" s="546"/>
      <c r="R97" s="546"/>
      <c r="S97" s="546"/>
      <c r="T97" s="546"/>
      <c r="U97" s="546"/>
      <c r="V97" s="546"/>
      <c r="W97" s="546"/>
      <c r="X97" s="546"/>
      <c r="Y97" s="546"/>
      <c r="Z97" s="546"/>
      <c r="AA97" s="546"/>
      <c r="AB97" s="546"/>
      <c r="AC97" s="546"/>
      <c r="AD97" s="546"/>
      <c r="AE97" s="546"/>
      <c r="AF97" s="546"/>
      <c r="AG97" s="546"/>
      <c r="AH97" s="546"/>
    </row>
    <row r="98" spans="1:34">
      <c r="A98" s="546"/>
      <c r="B98" s="546"/>
      <c r="C98" s="546"/>
      <c r="D98" s="546"/>
      <c r="E98" s="546"/>
      <c r="F98" s="546"/>
      <c r="G98" s="546"/>
      <c r="H98" s="546"/>
      <c r="I98" s="546"/>
      <c r="J98" s="546"/>
      <c r="K98" s="546"/>
      <c r="L98" s="546"/>
      <c r="M98" s="546"/>
      <c r="N98" s="546"/>
      <c r="O98" s="546"/>
      <c r="P98" s="546"/>
      <c r="Q98" s="546"/>
      <c r="R98" s="546"/>
      <c r="S98" s="546"/>
      <c r="T98" s="546"/>
      <c r="U98" s="546"/>
      <c r="V98" s="546"/>
      <c r="W98" s="546"/>
      <c r="X98" s="546"/>
      <c r="Y98" s="546"/>
      <c r="Z98" s="546"/>
      <c r="AA98" s="546"/>
      <c r="AB98" s="546"/>
      <c r="AC98" s="546"/>
      <c r="AD98" s="546"/>
      <c r="AE98" s="546"/>
      <c r="AF98" s="546"/>
      <c r="AG98" s="546"/>
      <c r="AH98" s="546"/>
    </row>
    <row r="99" spans="1:34">
      <c r="A99" s="546"/>
      <c r="B99" s="546"/>
      <c r="C99" s="546"/>
      <c r="D99" s="546"/>
      <c r="E99" s="546"/>
      <c r="F99" s="546"/>
      <c r="G99" s="546"/>
      <c r="H99" s="546"/>
      <c r="I99" s="546"/>
      <c r="J99" s="546"/>
      <c r="K99" s="546"/>
      <c r="L99" s="546"/>
      <c r="M99" s="546"/>
      <c r="N99" s="546"/>
      <c r="O99" s="546"/>
      <c r="P99" s="546"/>
      <c r="Q99" s="546"/>
      <c r="R99" s="546"/>
      <c r="S99" s="546"/>
      <c r="T99" s="546"/>
      <c r="U99" s="546"/>
      <c r="V99" s="546"/>
      <c r="W99" s="546"/>
      <c r="X99" s="546"/>
      <c r="Y99" s="546"/>
      <c r="Z99" s="546"/>
      <c r="AA99" s="546"/>
      <c r="AB99" s="546"/>
      <c r="AC99" s="546"/>
      <c r="AD99" s="546"/>
      <c r="AE99" s="546"/>
      <c r="AF99" s="546"/>
      <c r="AG99" s="546"/>
      <c r="AH99" s="546"/>
    </row>
    <row r="100" spans="1:34">
      <c r="A100" s="546"/>
      <c r="B100" s="546"/>
      <c r="C100" s="546"/>
      <c r="D100" s="546"/>
      <c r="E100" s="546"/>
      <c r="F100" s="546"/>
      <c r="G100" s="546"/>
      <c r="H100" s="546"/>
      <c r="I100" s="546"/>
      <c r="J100" s="546"/>
      <c r="K100" s="546"/>
      <c r="L100" s="546"/>
      <c r="M100" s="546"/>
      <c r="N100" s="546"/>
      <c r="O100" s="546"/>
      <c r="P100" s="546"/>
      <c r="Q100" s="546"/>
      <c r="R100" s="546"/>
      <c r="S100" s="546"/>
      <c r="T100" s="546"/>
      <c r="U100" s="546"/>
      <c r="V100" s="546"/>
      <c r="W100" s="546"/>
      <c r="X100" s="546"/>
      <c r="Y100" s="546"/>
      <c r="Z100" s="546"/>
      <c r="AA100" s="546"/>
      <c r="AB100" s="546"/>
      <c r="AC100" s="546"/>
      <c r="AD100" s="546"/>
      <c r="AE100" s="546"/>
      <c r="AF100" s="546"/>
      <c r="AG100" s="546"/>
      <c r="AH100" s="546"/>
    </row>
    <row r="101" spans="1:34">
      <c r="A101" s="546"/>
      <c r="B101" s="546"/>
      <c r="C101" s="546"/>
      <c r="D101" s="546"/>
      <c r="E101" s="546"/>
      <c r="F101" s="546"/>
      <c r="G101" s="546"/>
      <c r="H101" s="546"/>
      <c r="I101" s="546"/>
      <c r="J101" s="546"/>
      <c r="K101" s="546"/>
      <c r="L101" s="546"/>
      <c r="M101" s="546"/>
      <c r="N101" s="546"/>
      <c r="O101" s="546"/>
      <c r="P101" s="546"/>
      <c r="Q101" s="546"/>
      <c r="R101" s="546"/>
      <c r="S101" s="546"/>
      <c r="T101" s="546"/>
      <c r="U101" s="546"/>
      <c r="V101" s="546"/>
      <c r="W101" s="546"/>
      <c r="X101" s="546"/>
      <c r="Y101" s="546"/>
      <c r="Z101" s="546"/>
      <c r="AA101" s="546"/>
      <c r="AB101" s="546"/>
      <c r="AC101" s="546"/>
      <c r="AD101" s="546"/>
      <c r="AE101" s="546"/>
      <c r="AF101" s="546"/>
      <c r="AG101" s="546"/>
      <c r="AH101" s="546"/>
    </row>
    <row r="102" spans="1:34">
      <c r="A102" s="546"/>
      <c r="B102" s="546"/>
      <c r="C102" s="546"/>
      <c r="D102" s="546"/>
      <c r="E102" s="546"/>
      <c r="F102" s="546"/>
      <c r="G102" s="546"/>
      <c r="H102" s="546"/>
      <c r="I102" s="546"/>
      <c r="J102" s="546"/>
      <c r="K102" s="546"/>
      <c r="L102" s="546"/>
      <c r="M102" s="546"/>
      <c r="N102" s="546"/>
      <c r="O102" s="546"/>
      <c r="P102" s="546"/>
      <c r="Q102" s="546"/>
      <c r="R102" s="546"/>
      <c r="S102" s="546"/>
      <c r="T102" s="546"/>
      <c r="U102" s="546"/>
      <c r="V102" s="546"/>
      <c r="W102" s="546"/>
      <c r="X102" s="546"/>
      <c r="Y102" s="546"/>
      <c r="Z102" s="546"/>
      <c r="AA102" s="546"/>
      <c r="AB102" s="546"/>
      <c r="AC102" s="546"/>
      <c r="AD102" s="546"/>
      <c r="AE102" s="546"/>
      <c r="AF102" s="546"/>
      <c r="AG102" s="546"/>
      <c r="AH102" s="546"/>
    </row>
    <row r="103" spans="1:34">
      <c r="A103" s="546"/>
      <c r="B103" s="546"/>
      <c r="C103" s="546"/>
      <c r="D103" s="546"/>
      <c r="E103" s="546"/>
      <c r="F103" s="546"/>
      <c r="G103" s="546"/>
      <c r="H103" s="546"/>
      <c r="I103" s="546"/>
      <c r="J103" s="546"/>
      <c r="K103" s="546"/>
      <c r="L103" s="546"/>
      <c r="M103" s="546"/>
      <c r="N103" s="546"/>
      <c r="O103" s="546"/>
      <c r="P103" s="546"/>
      <c r="Q103" s="546"/>
      <c r="R103" s="546"/>
      <c r="S103" s="546"/>
      <c r="T103" s="546"/>
      <c r="U103" s="546"/>
      <c r="V103" s="546"/>
      <c r="W103" s="546"/>
      <c r="X103" s="546"/>
      <c r="Y103" s="546"/>
      <c r="Z103" s="546"/>
      <c r="AA103" s="546"/>
      <c r="AB103" s="546"/>
      <c r="AC103" s="546"/>
      <c r="AD103" s="546"/>
      <c r="AE103" s="546"/>
      <c r="AF103" s="546"/>
      <c r="AG103" s="546"/>
      <c r="AH103" s="546"/>
    </row>
    <row r="104" spans="1:34">
      <c r="A104" s="546"/>
      <c r="B104" s="546"/>
      <c r="C104" s="546"/>
      <c r="D104" s="546"/>
      <c r="E104" s="546"/>
      <c r="F104" s="546"/>
      <c r="G104" s="546"/>
      <c r="H104" s="546"/>
      <c r="I104" s="546"/>
      <c r="J104" s="546"/>
      <c r="K104" s="546"/>
      <c r="L104" s="546"/>
      <c r="M104" s="546"/>
      <c r="N104" s="546"/>
      <c r="O104" s="546"/>
      <c r="P104" s="546"/>
      <c r="Q104" s="546"/>
      <c r="R104" s="546"/>
      <c r="S104" s="546"/>
      <c r="T104" s="546"/>
      <c r="U104" s="546"/>
      <c r="V104" s="546"/>
      <c r="W104" s="546"/>
      <c r="X104" s="546"/>
      <c r="Y104" s="546"/>
      <c r="Z104" s="546"/>
      <c r="AA104" s="546"/>
      <c r="AB104" s="546"/>
      <c r="AC104" s="546"/>
      <c r="AD104" s="546"/>
      <c r="AE104" s="546"/>
      <c r="AF104" s="546"/>
      <c r="AG104" s="546"/>
      <c r="AH104" s="546"/>
    </row>
    <row r="105" spans="1:34">
      <c r="A105" s="546"/>
      <c r="B105" s="546"/>
      <c r="C105" s="546"/>
      <c r="D105" s="546"/>
      <c r="E105" s="546"/>
      <c r="F105" s="546"/>
      <c r="G105" s="546"/>
      <c r="H105" s="546"/>
      <c r="I105" s="546"/>
      <c r="J105" s="546"/>
      <c r="K105" s="546"/>
      <c r="L105" s="546"/>
      <c r="M105" s="546"/>
      <c r="N105" s="546"/>
      <c r="O105" s="546"/>
      <c r="P105" s="546"/>
      <c r="Q105" s="546"/>
      <c r="R105" s="546"/>
      <c r="S105" s="546"/>
      <c r="T105" s="546"/>
      <c r="U105" s="546"/>
      <c r="V105" s="546"/>
      <c r="W105" s="546"/>
      <c r="X105" s="546"/>
      <c r="Y105" s="546"/>
      <c r="Z105" s="546"/>
      <c r="AA105" s="546"/>
      <c r="AB105" s="546"/>
      <c r="AC105" s="546"/>
      <c r="AD105" s="546"/>
      <c r="AE105" s="546"/>
      <c r="AF105" s="546"/>
      <c r="AG105" s="546"/>
      <c r="AH105" s="546"/>
    </row>
    <row r="106" spans="1:34">
      <c r="A106" s="546"/>
      <c r="B106" s="546"/>
      <c r="C106" s="546"/>
      <c r="D106" s="546"/>
      <c r="E106" s="546"/>
      <c r="F106" s="546"/>
      <c r="G106" s="546"/>
      <c r="H106" s="546"/>
      <c r="I106" s="546"/>
      <c r="J106" s="546"/>
      <c r="K106" s="546"/>
      <c r="L106" s="546"/>
      <c r="M106" s="546"/>
      <c r="N106" s="546"/>
      <c r="O106" s="546"/>
      <c r="P106" s="546"/>
      <c r="Q106" s="546"/>
      <c r="R106" s="546"/>
      <c r="S106" s="546"/>
      <c r="T106" s="546"/>
      <c r="U106" s="546"/>
      <c r="V106" s="546"/>
      <c r="W106" s="546"/>
      <c r="X106" s="546"/>
      <c r="Y106" s="546"/>
      <c r="Z106" s="546"/>
      <c r="AA106" s="546"/>
      <c r="AB106" s="546"/>
      <c r="AC106" s="546"/>
      <c r="AD106" s="546"/>
      <c r="AE106" s="546"/>
      <c r="AF106" s="546"/>
      <c r="AG106" s="546"/>
      <c r="AH106" s="546"/>
    </row>
    <row r="107" spans="1:34">
      <c r="A107" s="546"/>
      <c r="B107" s="546"/>
      <c r="C107" s="546"/>
      <c r="D107" s="546"/>
      <c r="E107" s="546"/>
      <c r="F107" s="546"/>
      <c r="G107" s="546"/>
      <c r="H107" s="546"/>
      <c r="I107" s="546"/>
      <c r="J107" s="546"/>
      <c r="K107" s="546"/>
      <c r="L107" s="546"/>
      <c r="M107" s="546"/>
      <c r="N107" s="546"/>
      <c r="O107" s="546"/>
      <c r="P107" s="546"/>
      <c r="Q107" s="546"/>
      <c r="R107" s="546"/>
      <c r="S107" s="546"/>
      <c r="T107" s="546"/>
      <c r="U107" s="546"/>
      <c r="V107" s="546"/>
      <c r="W107" s="546"/>
      <c r="X107" s="546"/>
      <c r="Y107" s="546"/>
      <c r="Z107" s="546"/>
      <c r="AA107" s="546"/>
      <c r="AB107" s="546"/>
      <c r="AC107" s="546"/>
      <c r="AD107" s="546"/>
      <c r="AE107" s="546"/>
      <c r="AF107" s="546"/>
      <c r="AG107" s="546"/>
      <c r="AH107" s="546"/>
    </row>
    <row r="108" spans="1:34">
      <c r="A108" s="546"/>
      <c r="B108" s="546"/>
      <c r="C108" s="546"/>
      <c r="D108" s="546"/>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6"/>
      <c r="AD108" s="546"/>
      <c r="AE108" s="546"/>
      <c r="AF108" s="546"/>
      <c r="AG108" s="546"/>
      <c r="AH108" s="546"/>
    </row>
    <row r="109" spans="1:34">
      <c r="A109" s="546"/>
      <c r="B109" s="546"/>
      <c r="C109" s="546"/>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546"/>
      <c r="AD109" s="546"/>
      <c r="AE109" s="546"/>
      <c r="AF109" s="546"/>
      <c r="AG109" s="546"/>
      <c r="AH109" s="546"/>
    </row>
    <row r="110" spans="1:34">
      <c r="A110" s="546"/>
      <c r="B110" s="546"/>
      <c r="C110" s="546"/>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6"/>
      <c r="AD110" s="546"/>
      <c r="AE110" s="546"/>
      <c r="AF110" s="546"/>
      <c r="AG110" s="546"/>
      <c r="AH110" s="546"/>
    </row>
    <row r="111" spans="1:34">
      <c r="A111" s="546"/>
      <c r="B111" s="546"/>
      <c r="C111" s="546"/>
      <c r="D111" s="546"/>
      <c r="E111" s="546"/>
      <c r="F111" s="546"/>
      <c r="G111" s="546"/>
      <c r="H111" s="546"/>
      <c r="I111" s="546"/>
      <c r="J111" s="546"/>
      <c r="K111" s="546"/>
      <c r="L111" s="546"/>
      <c r="M111" s="546"/>
      <c r="N111" s="546"/>
      <c r="O111" s="546"/>
      <c r="P111" s="546"/>
      <c r="Q111" s="546"/>
      <c r="R111" s="546"/>
      <c r="S111" s="546"/>
      <c r="T111" s="546"/>
      <c r="U111" s="546"/>
      <c r="V111" s="546"/>
      <c r="W111" s="546"/>
      <c r="X111" s="546"/>
      <c r="Y111" s="546"/>
      <c r="Z111" s="546"/>
      <c r="AA111" s="546"/>
      <c r="AB111" s="546"/>
      <c r="AC111" s="546"/>
      <c r="AD111" s="546"/>
      <c r="AE111" s="546"/>
      <c r="AF111" s="546"/>
      <c r="AG111" s="546"/>
      <c r="AH111" s="546"/>
    </row>
    <row r="112" spans="1:34">
      <c r="A112" s="546"/>
      <c r="B112" s="546"/>
      <c r="C112" s="546"/>
      <c r="D112" s="546"/>
      <c r="E112" s="546"/>
      <c r="F112" s="546"/>
      <c r="G112" s="546"/>
      <c r="H112" s="546"/>
      <c r="I112" s="546"/>
      <c r="J112" s="546"/>
      <c r="K112" s="546"/>
      <c r="L112" s="546"/>
      <c r="M112" s="546"/>
      <c r="N112" s="546"/>
      <c r="O112" s="546"/>
      <c r="P112" s="546"/>
      <c r="Q112" s="546"/>
      <c r="R112" s="546"/>
      <c r="S112" s="546"/>
      <c r="T112" s="546"/>
      <c r="U112" s="546"/>
      <c r="V112" s="546"/>
      <c r="W112" s="546"/>
      <c r="X112" s="546"/>
      <c r="Y112" s="546"/>
      <c r="Z112" s="546"/>
      <c r="AA112" s="546"/>
      <c r="AB112" s="546"/>
      <c r="AC112" s="546"/>
      <c r="AD112" s="546"/>
      <c r="AE112" s="546"/>
      <c r="AF112" s="546"/>
      <c r="AG112" s="546"/>
      <c r="AH112" s="546"/>
    </row>
    <row r="113" spans="1:34">
      <c r="A113" s="546"/>
      <c r="B113" s="546"/>
      <c r="C113" s="546"/>
      <c r="D113" s="546"/>
      <c r="E113" s="546"/>
      <c r="F113" s="546"/>
      <c r="G113" s="546"/>
      <c r="H113" s="546"/>
      <c r="I113" s="546"/>
      <c r="J113" s="546"/>
      <c r="K113" s="546"/>
      <c r="L113" s="546"/>
      <c r="M113" s="546"/>
      <c r="N113" s="546"/>
      <c r="O113" s="546"/>
      <c r="P113" s="546"/>
      <c r="Q113" s="546"/>
      <c r="R113" s="546"/>
      <c r="S113" s="546"/>
      <c r="T113" s="546"/>
      <c r="U113" s="546"/>
      <c r="V113" s="546"/>
      <c r="W113" s="546"/>
      <c r="X113" s="546"/>
      <c r="Y113" s="546"/>
      <c r="Z113" s="546"/>
      <c r="AA113" s="546"/>
      <c r="AB113" s="546"/>
      <c r="AC113" s="546"/>
      <c r="AD113" s="546"/>
      <c r="AE113" s="546"/>
      <c r="AF113" s="546"/>
      <c r="AG113" s="546"/>
      <c r="AH113" s="546"/>
    </row>
    <row r="114" spans="1:34">
      <c r="A114" s="546"/>
      <c r="B114" s="546"/>
      <c r="C114" s="546"/>
      <c r="D114" s="546"/>
      <c r="E114" s="546"/>
      <c r="F114" s="546"/>
      <c r="G114" s="546"/>
      <c r="H114" s="546"/>
      <c r="I114" s="546"/>
      <c r="J114" s="546"/>
      <c r="K114" s="546"/>
      <c r="L114" s="546"/>
      <c r="M114" s="546"/>
      <c r="N114" s="546"/>
      <c r="O114" s="546"/>
      <c r="P114" s="546"/>
      <c r="Q114" s="546"/>
      <c r="R114" s="546"/>
      <c r="S114" s="546"/>
      <c r="T114" s="546"/>
      <c r="U114" s="546"/>
      <c r="V114" s="546"/>
      <c r="W114" s="546"/>
      <c r="X114" s="546"/>
      <c r="Y114" s="546"/>
      <c r="Z114" s="546"/>
      <c r="AA114" s="546"/>
      <c r="AB114" s="546"/>
      <c r="AC114" s="546"/>
      <c r="AD114" s="546"/>
      <c r="AE114" s="546"/>
      <c r="AF114" s="546"/>
      <c r="AG114" s="546"/>
      <c r="AH114" s="546"/>
    </row>
    <row r="115" spans="1:34">
      <c r="A115" s="546"/>
      <c r="B115" s="546"/>
      <c r="C115" s="546"/>
      <c r="D115" s="546"/>
      <c r="E115" s="546"/>
      <c r="F115" s="546"/>
      <c r="G115" s="546"/>
      <c r="H115" s="546"/>
      <c r="I115" s="546"/>
      <c r="J115" s="546"/>
      <c r="K115" s="546"/>
      <c r="L115" s="546"/>
      <c r="M115" s="546"/>
      <c r="N115" s="546"/>
      <c r="O115" s="546"/>
      <c r="P115" s="546"/>
      <c r="Q115" s="546"/>
      <c r="R115" s="546"/>
      <c r="S115" s="546"/>
      <c r="T115" s="546"/>
      <c r="U115" s="546"/>
      <c r="V115" s="546"/>
      <c r="W115" s="546"/>
      <c r="X115" s="546"/>
      <c r="Y115" s="546"/>
      <c r="Z115" s="546"/>
      <c r="AA115" s="546"/>
      <c r="AB115" s="546"/>
      <c r="AC115" s="546"/>
      <c r="AD115" s="546"/>
      <c r="AE115" s="546"/>
      <c r="AF115" s="546"/>
      <c r="AG115" s="546"/>
      <c r="AH115" s="546"/>
    </row>
    <row r="116" spans="1:34">
      <c r="A116" s="546"/>
      <c r="B116" s="546"/>
      <c r="C116" s="546"/>
      <c r="D116" s="546"/>
      <c r="E116" s="546"/>
      <c r="F116" s="546"/>
      <c r="G116" s="546"/>
      <c r="H116" s="546"/>
      <c r="I116" s="546"/>
      <c r="J116" s="546"/>
      <c r="K116" s="546"/>
      <c r="L116" s="546"/>
      <c r="M116" s="546"/>
      <c r="N116" s="546"/>
      <c r="O116" s="546"/>
      <c r="P116" s="546"/>
      <c r="Q116" s="546"/>
      <c r="R116" s="546"/>
      <c r="S116" s="546"/>
      <c r="T116" s="546"/>
      <c r="U116" s="546"/>
      <c r="V116" s="546"/>
      <c r="W116" s="546"/>
      <c r="X116" s="546"/>
      <c r="Y116" s="546"/>
      <c r="Z116" s="546"/>
      <c r="AA116" s="546"/>
      <c r="AB116" s="546"/>
      <c r="AC116" s="546"/>
      <c r="AD116" s="546"/>
      <c r="AE116" s="546"/>
      <c r="AF116" s="546"/>
      <c r="AG116" s="546"/>
      <c r="AH116" s="546"/>
    </row>
    <row r="117" spans="1:34">
      <c r="A117" s="546"/>
      <c r="B117" s="546"/>
      <c r="C117" s="546"/>
      <c r="D117" s="546"/>
      <c r="E117" s="546"/>
      <c r="F117" s="546"/>
      <c r="G117" s="546"/>
      <c r="H117" s="546"/>
      <c r="I117" s="546"/>
      <c r="J117" s="546"/>
      <c r="K117" s="546"/>
      <c r="L117" s="546"/>
      <c r="M117" s="546"/>
      <c r="N117" s="546"/>
      <c r="O117" s="546"/>
      <c r="P117" s="546"/>
      <c r="Q117" s="546"/>
      <c r="R117" s="546"/>
      <c r="S117" s="546"/>
      <c r="T117" s="546"/>
      <c r="U117" s="546"/>
      <c r="V117" s="546"/>
      <c r="W117" s="546"/>
      <c r="X117" s="546"/>
      <c r="Y117" s="546"/>
      <c r="Z117" s="546"/>
      <c r="AA117" s="546"/>
      <c r="AB117" s="546"/>
      <c r="AC117" s="546"/>
      <c r="AD117" s="546"/>
      <c r="AE117" s="546"/>
      <c r="AF117" s="546"/>
      <c r="AG117" s="546"/>
      <c r="AH117" s="546"/>
    </row>
    <row r="118" spans="1:34">
      <c r="A118" s="546"/>
      <c r="B118" s="546"/>
      <c r="C118" s="546"/>
      <c r="D118" s="546"/>
      <c r="E118" s="546"/>
      <c r="F118" s="546"/>
      <c r="G118" s="546"/>
      <c r="H118" s="546"/>
      <c r="I118" s="546"/>
      <c r="J118" s="546"/>
      <c r="K118" s="546"/>
      <c r="L118" s="546"/>
      <c r="M118" s="546"/>
      <c r="N118" s="546"/>
      <c r="O118" s="546"/>
      <c r="P118" s="546"/>
      <c r="Q118" s="546"/>
      <c r="R118" s="546"/>
      <c r="S118" s="546"/>
      <c r="T118" s="546"/>
      <c r="U118" s="546"/>
      <c r="V118" s="546"/>
      <c r="W118" s="546"/>
      <c r="X118" s="546"/>
      <c r="Y118" s="546"/>
      <c r="Z118" s="546"/>
      <c r="AA118" s="546"/>
      <c r="AB118" s="546"/>
      <c r="AC118" s="546"/>
      <c r="AD118" s="546"/>
      <c r="AE118" s="546"/>
      <c r="AF118" s="546"/>
      <c r="AG118" s="546"/>
      <c r="AH118" s="546"/>
    </row>
    <row r="119" spans="1:34">
      <c r="A119" s="546"/>
      <c r="B119" s="546"/>
      <c r="C119" s="546"/>
      <c r="D119" s="546"/>
      <c r="E119" s="546"/>
      <c r="F119" s="546"/>
      <c r="G119" s="546"/>
      <c r="H119" s="546"/>
      <c r="I119" s="546"/>
      <c r="J119" s="546"/>
      <c r="K119" s="546"/>
      <c r="L119" s="546"/>
      <c r="M119" s="546"/>
      <c r="N119" s="546"/>
      <c r="O119" s="546"/>
      <c r="P119" s="546"/>
      <c r="Q119" s="546"/>
      <c r="R119" s="546"/>
      <c r="S119" s="546"/>
      <c r="T119" s="546"/>
      <c r="U119" s="546"/>
      <c r="V119" s="546"/>
      <c r="W119" s="546"/>
      <c r="X119" s="546"/>
      <c r="Y119" s="546"/>
      <c r="Z119" s="546"/>
      <c r="AA119" s="546"/>
      <c r="AB119" s="546"/>
      <c r="AC119" s="546"/>
      <c r="AD119" s="546"/>
      <c r="AE119" s="546"/>
      <c r="AF119" s="546"/>
      <c r="AG119" s="546"/>
      <c r="AH119" s="546"/>
    </row>
    <row r="120" spans="1:34">
      <c r="A120" s="546"/>
      <c r="B120" s="546"/>
      <c r="C120" s="546"/>
      <c r="D120" s="546"/>
      <c r="E120" s="546"/>
      <c r="F120" s="546"/>
      <c r="G120" s="546"/>
      <c r="H120" s="546"/>
      <c r="I120" s="546"/>
      <c r="J120" s="546"/>
      <c r="K120" s="546"/>
      <c r="L120" s="546"/>
      <c r="M120" s="546"/>
      <c r="N120" s="546"/>
      <c r="O120" s="546"/>
      <c r="P120" s="546"/>
      <c r="Q120" s="546"/>
      <c r="R120" s="546"/>
      <c r="S120" s="546"/>
      <c r="T120" s="546"/>
      <c r="U120" s="546"/>
      <c r="V120" s="546"/>
      <c r="W120" s="546"/>
      <c r="X120" s="546"/>
      <c r="Y120" s="546"/>
      <c r="Z120" s="546"/>
      <c r="AA120" s="546"/>
      <c r="AB120" s="546"/>
      <c r="AC120" s="546"/>
      <c r="AD120" s="546"/>
      <c r="AE120" s="546"/>
      <c r="AF120" s="546"/>
      <c r="AG120" s="546"/>
      <c r="AH120" s="546"/>
    </row>
    <row r="121" spans="1:34">
      <c r="A121" s="546"/>
      <c r="B121" s="546"/>
      <c r="C121" s="546"/>
      <c r="D121" s="546"/>
      <c r="E121" s="546"/>
      <c r="F121" s="546"/>
      <c r="G121" s="546"/>
      <c r="H121" s="546"/>
      <c r="I121" s="546"/>
      <c r="J121" s="546"/>
      <c r="K121" s="546"/>
      <c r="L121" s="546"/>
      <c r="M121" s="546"/>
      <c r="N121" s="546"/>
      <c r="O121" s="546"/>
      <c r="P121" s="546"/>
      <c r="Q121" s="546"/>
      <c r="R121" s="546"/>
      <c r="S121" s="546"/>
      <c r="T121" s="546"/>
      <c r="U121" s="546"/>
      <c r="V121" s="546"/>
      <c r="W121" s="546"/>
      <c r="X121" s="546"/>
      <c r="Y121" s="546"/>
      <c r="Z121" s="546"/>
      <c r="AA121" s="546"/>
      <c r="AB121" s="546"/>
      <c r="AC121" s="546"/>
      <c r="AD121" s="546"/>
      <c r="AE121" s="546"/>
      <c r="AF121" s="546"/>
      <c r="AG121" s="546"/>
      <c r="AH121" s="546"/>
    </row>
    <row r="122" spans="1:34">
      <c r="A122" s="546"/>
      <c r="B122" s="546"/>
      <c r="C122" s="546"/>
      <c r="D122" s="546"/>
      <c r="E122" s="546"/>
      <c r="F122" s="546"/>
      <c r="G122" s="546"/>
      <c r="H122" s="546"/>
      <c r="I122" s="546"/>
      <c r="J122" s="546"/>
      <c r="K122" s="546"/>
      <c r="L122" s="546"/>
      <c r="M122" s="546"/>
      <c r="N122" s="546"/>
      <c r="O122" s="546"/>
      <c r="P122" s="546"/>
      <c r="Q122" s="546"/>
      <c r="R122" s="546"/>
      <c r="S122" s="546"/>
      <c r="T122" s="546"/>
      <c r="U122" s="546"/>
      <c r="V122" s="546"/>
      <c r="W122" s="546"/>
      <c r="X122" s="546"/>
      <c r="Y122" s="546"/>
      <c r="Z122" s="546"/>
      <c r="AA122" s="546"/>
      <c r="AB122" s="546"/>
      <c r="AC122" s="546"/>
      <c r="AD122" s="546"/>
      <c r="AE122" s="546"/>
      <c r="AF122" s="546"/>
      <c r="AG122" s="546"/>
      <c r="AH122" s="546"/>
    </row>
    <row r="123" spans="1:34">
      <c r="A123" s="546"/>
      <c r="B123" s="546"/>
      <c r="C123" s="546"/>
      <c r="D123" s="546"/>
      <c r="E123" s="546"/>
      <c r="F123" s="546"/>
      <c r="G123" s="546"/>
      <c r="H123" s="546"/>
      <c r="I123" s="546"/>
      <c r="J123" s="546"/>
      <c r="K123" s="546"/>
      <c r="L123" s="546"/>
      <c r="M123" s="546"/>
      <c r="N123" s="546"/>
      <c r="O123" s="546"/>
      <c r="P123" s="546"/>
      <c r="Q123" s="546"/>
      <c r="R123" s="546"/>
      <c r="S123" s="546"/>
      <c r="T123" s="546"/>
      <c r="U123" s="546"/>
      <c r="V123" s="546"/>
      <c r="W123" s="546"/>
      <c r="X123" s="546"/>
      <c r="Y123" s="546"/>
      <c r="Z123" s="546"/>
      <c r="AA123" s="546"/>
      <c r="AB123" s="546"/>
      <c r="AC123" s="546"/>
      <c r="AD123" s="546"/>
      <c r="AE123" s="546"/>
      <c r="AF123" s="546"/>
      <c r="AG123" s="546"/>
      <c r="AH123" s="546"/>
    </row>
    <row r="124" spans="1:34">
      <c r="A124" s="546"/>
      <c r="B124" s="546"/>
      <c r="C124" s="546"/>
      <c r="D124" s="546"/>
      <c r="E124" s="546"/>
      <c r="F124" s="546"/>
      <c r="G124" s="546"/>
      <c r="H124" s="546"/>
      <c r="I124" s="546"/>
      <c r="J124" s="546"/>
      <c r="K124" s="546"/>
      <c r="L124" s="546"/>
      <c r="M124" s="546"/>
      <c r="N124" s="546"/>
      <c r="O124" s="546"/>
      <c r="P124" s="546"/>
      <c r="Q124" s="546"/>
      <c r="R124" s="546"/>
      <c r="S124" s="546"/>
      <c r="T124" s="546"/>
      <c r="U124" s="546"/>
      <c r="V124" s="546"/>
      <c r="W124" s="546"/>
      <c r="X124" s="546"/>
      <c r="Y124" s="546"/>
      <c r="Z124" s="546"/>
      <c r="AA124" s="546"/>
      <c r="AB124" s="546"/>
      <c r="AC124" s="546"/>
      <c r="AD124" s="546"/>
      <c r="AE124" s="546"/>
      <c r="AF124" s="546"/>
      <c r="AG124" s="546"/>
      <c r="AH124" s="546"/>
    </row>
    <row r="125" spans="1:34">
      <c r="A125" s="546"/>
      <c r="B125" s="546"/>
      <c r="C125" s="546"/>
      <c r="D125" s="546"/>
      <c r="E125" s="546"/>
      <c r="F125" s="546"/>
      <c r="G125" s="546"/>
      <c r="H125" s="546"/>
      <c r="I125" s="546"/>
      <c r="J125" s="546"/>
      <c r="K125" s="546"/>
      <c r="L125" s="546"/>
      <c r="M125" s="546"/>
      <c r="N125" s="546"/>
      <c r="O125" s="546"/>
      <c r="P125" s="546"/>
      <c r="Q125" s="546"/>
      <c r="R125" s="546"/>
      <c r="S125" s="546"/>
      <c r="T125" s="546"/>
      <c r="U125" s="546"/>
      <c r="V125" s="546"/>
      <c r="W125" s="546"/>
      <c r="X125" s="546"/>
      <c r="Y125" s="546"/>
      <c r="Z125" s="546"/>
      <c r="AA125" s="546"/>
      <c r="AB125" s="546"/>
      <c r="AC125" s="546"/>
      <c r="AD125" s="546"/>
      <c r="AE125" s="546"/>
      <c r="AF125" s="546"/>
      <c r="AG125" s="546"/>
      <c r="AH125" s="546"/>
    </row>
    <row r="126" spans="1:34">
      <c r="A126" s="546"/>
      <c r="B126" s="546"/>
      <c r="C126" s="546"/>
      <c r="D126" s="546"/>
      <c r="E126" s="546"/>
      <c r="F126" s="546"/>
      <c r="G126" s="546"/>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row>
    <row r="127" spans="1:34">
      <c r="A127" s="546"/>
      <c r="B127" s="546"/>
      <c r="C127" s="546"/>
      <c r="D127" s="546"/>
      <c r="E127" s="546"/>
      <c r="F127" s="546"/>
      <c r="G127" s="546"/>
      <c r="H127" s="546"/>
      <c r="I127" s="546"/>
      <c r="J127" s="546"/>
      <c r="K127" s="546"/>
      <c r="L127" s="546"/>
      <c r="M127" s="546"/>
      <c r="N127" s="546"/>
      <c r="O127" s="546"/>
      <c r="P127" s="546"/>
      <c r="Q127" s="546"/>
      <c r="R127" s="546"/>
      <c r="S127" s="546"/>
      <c r="T127" s="546"/>
      <c r="U127" s="546"/>
      <c r="V127" s="546"/>
      <c r="W127" s="546"/>
      <c r="X127" s="546"/>
      <c r="Y127" s="546"/>
      <c r="Z127" s="546"/>
      <c r="AA127" s="546"/>
      <c r="AB127" s="546"/>
      <c r="AC127" s="546"/>
      <c r="AD127" s="546"/>
      <c r="AE127" s="546"/>
      <c r="AF127" s="546"/>
      <c r="AG127" s="546"/>
      <c r="AH127" s="546"/>
    </row>
    <row r="128" spans="1:34">
      <c r="A128" s="546"/>
      <c r="B128" s="546"/>
      <c r="C128" s="546"/>
      <c r="D128" s="546"/>
      <c r="E128" s="546"/>
      <c r="F128" s="546"/>
      <c r="G128" s="546"/>
      <c r="H128" s="546"/>
      <c r="I128" s="546"/>
      <c r="J128" s="546"/>
      <c r="K128" s="546"/>
      <c r="L128" s="546"/>
      <c r="M128" s="546"/>
      <c r="N128" s="546"/>
      <c r="O128" s="546"/>
      <c r="P128" s="546"/>
      <c r="Q128" s="546"/>
      <c r="R128" s="546"/>
      <c r="S128" s="546"/>
      <c r="T128" s="546"/>
      <c r="U128" s="546"/>
      <c r="V128" s="546"/>
      <c r="W128" s="546"/>
      <c r="X128" s="546"/>
      <c r="Y128" s="546"/>
      <c r="Z128" s="546"/>
      <c r="AA128" s="546"/>
      <c r="AB128" s="546"/>
      <c r="AC128" s="546"/>
      <c r="AD128" s="546"/>
      <c r="AE128" s="546"/>
      <c r="AF128" s="546"/>
      <c r="AG128" s="546"/>
      <c r="AH128" s="546"/>
    </row>
    <row r="129" spans="1:34">
      <c r="A129" s="546"/>
      <c r="B129" s="546"/>
      <c r="C129" s="546"/>
      <c r="D129" s="546"/>
      <c r="E129" s="546"/>
      <c r="F129" s="546"/>
      <c r="G129" s="546"/>
      <c r="H129" s="546"/>
      <c r="I129" s="546"/>
      <c r="J129" s="546"/>
      <c r="K129" s="546"/>
      <c r="L129" s="546"/>
      <c r="M129" s="546"/>
      <c r="N129" s="546"/>
      <c r="O129" s="546"/>
      <c r="P129" s="546"/>
      <c r="Q129" s="546"/>
      <c r="R129" s="546"/>
      <c r="S129" s="546"/>
      <c r="T129" s="546"/>
      <c r="U129" s="546"/>
      <c r="V129" s="546"/>
      <c r="W129" s="546"/>
      <c r="X129" s="546"/>
      <c r="Y129" s="546"/>
      <c r="Z129" s="546"/>
      <c r="AA129" s="546"/>
      <c r="AB129" s="546"/>
      <c r="AC129" s="546"/>
      <c r="AD129" s="546"/>
      <c r="AE129" s="546"/>
      <c r="AF129" s="546"/>
      <c r="AG129" s="546"/>
      <c r="AH129" s="546"/>
    </row>
    <row r="130" spans="1:34">
      <c r="A130" s="546"/>
      <c r="B130" s="546"/>
      <c r="C130" s="546"/>
      <c r="D130" s="546"/>
      <c r="E130" s="546"/>
      <c r="F130" s="546"/>
      <c r="G130" s="546"/>
      <c r="H130" s="546"/>
      <c r="I130" s="546"/>
      <c r="J130" s="546"/>
      <c r="K130" s="546"/>
      <c r="L130" s="546"/>
      <c r="M130" s="546"/>
      <c r="N130" s="546"/>
      <c r="O130" s="546"/>
      <c r="P130" s="546"/>
      <c r="Q130" s="546"/>
      <c r="R130" s="546"/>
      <c r="S130" s="546"/>
      <c r="T130" s="546"/>
      <c r="U130" s="546"/>
      <c r="V130" s="546"/>
      <c r="W130" s="546"/>
      <c r="X130" s="546"/>
      <c r="Y130" s="546"/>
      <c r="Z130" s="546"/>
      <c r="AA130" s="546"/>
      <c r="AB130" s="546"/>
      <c r="AC130" s="546"/>
      <c r="AD130" s="546"/>
      <c r="AE130" s="546"/>
      <c r="AF130" s="546"/>
      <c r="AG130" s="546"/>
      <c r="AH130" s="546"/>
    </row>
    <row r="131" spans="1:34">
      <c r="A131" s="546"/>
      <c r="B131" s="546"/>
      <c r="C131" s="546"/>
      <c r="D131" s="546"/>
      <c r="E131" s="546"/>
      <c r="F131" s="546"/>
      <c r="G131" s="546"/>
      <c r="H131" s="546"/>
      <c r="I131" s="546"/>
      <c r="J131" s="546"/>
      <c r="K131" s="546"/>
      <c r="L131" s="546"/>
      <c r="M131" s="546"/>
      <c r="N131" s="546"/>
      <c r="O131" s="546"/>
      <c r="P131" s="546"/>
      <c r="Q131" s="546"/>
      <c r="R131" s="546"/>
      <c r="S131" s="546"/>
      <c r="T131" s="546"/>
      <c r="U131" s="546"/>
      <c r="V131" s="546"/>
      <c r="W131" s="546"/>
      <c r="X131" s="546"/>
      <c r="Y131" s="546"/>
      <c r="Z131" s="546"/>
      <c r="AA131" s="546"/>
      <c r="AB131" s="546"/>
      <c r="AC131" s="546"/>
      <c r="AD131" s="546"/>
      <c r="AE131" s="546"/>
      <c r="AF131" s="546"/>
      <c r="AG131" s="546"/>
      <c r="AH131" s="546"/>
    </row>
    <row r="132" spans="1:34">
      <c r="A132" s="546"/>
      <c r="B132" s="546"/>
      <c r="C132" s="546"/>
      <c r="D132" s="546"/>
      <c r="E132" s="546"/>
      <c r="F132" s="546"/>
      <c r="G132" s="546"/>
      <c r="H132" s="546"/>
      <c r="I132" s="546"/>
      <c r="J132" s="546"/>
      <c r="K132" s="546"/>
      <c r="L132" s="546"/>
      <c r="M132" s="546"/>
      <c r="N132" s="546"/>
      <c r="O132" s="546"/>
      <c r="P132" s="546"/>
      <c r="Q132" s="546"/>
      <c r="R132" s="546"/>
      <c r="S132" s="546"/>
      <c r="T132" s="546"/>
      <c r="U132" s="546"/>
      <c r="V132" s="546"/>
      <c r="W132" s="546"/>
      <c r="X132" s="546"/>
      <c r="Y132" s="546"/>
      <c r="Z132" s="546"/>
      <c r="AA132" s="546"/>
      <c r="AB132" s="546"/>
      <c r="AC132" s="546"/>
      <c r="AD132" s="546"/>
      <c r="AE132" s="546"/>
      <c r="AF132" s="546"/>
      <c r="AG132" s="546"/>
      <c r="AH132" s="546"/>
    </row>
    <row r="133" spans="1:34">
      <c r="A133" s="546"/>
      <c r="B133" s="546"/>
      <c r="C133" s="546"/>
      <c r="D133" s="546"/>
      <c r="E133" s="546"/>
      <c r="F133" s="546"/>
      <c r="G133" s="546"/>
      <c r="H133" s="546"/>
      <c r="I133" s="546"/>
      <c r="J133" s="546"/>
      <c r="K133" s="546"/>
      <c r="L133" s="546"/>
      <c r="M133" s="546"/>
      <c r="N133" s="546"/>
      <c r="O133" s="546"/>
      <c r="P133" s="546"/>
      <c r="Q133" s="546"/>
      <c r="R133" s="546"/>
      <c r="S133" s="546"/>
      <c r="T133" s="546"/>
      <c r="U133" s="546"/>
      <c r="V133" s="546"/>
      <c r="W133" s="546"/>
      <c r="X133" s="546"/>
      <c r="Y133" s="546"/>
      <c r="Z133" s="546"/>
      <c r="AA133" s="546"/>
      <c r="AB133" s="546"/>
      <c r="AC133" s="546"/>
      <c r="AD133" s="546"/>
      <c r="AE133" s="546"/>
      <c r="AF133" s="546"/>
      <c r="AG133" s="546"/>
      <c r="AH133" s="546"/>
    </row>
    <row r="134" spans="1:34">
      <c r="A134" s="546"/>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row>
    <row r="135" spans="1:34">
      <c r="A135" s="546"/>
      <c r="B135" s="546"/>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row>
    <row r="136" spans="1:34">
      <c r="A136" s="546"/>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row>
    <row r="137" spans="1:34">
      <c r="A137" s="546"/>
      <c r="B137" s="546"/>
      <c r="C137" s="546"/>
      <c r="D137" s="546"/>
      <c r="E137" s="546"/>
      <c r="F137" s="546"/>
      <c r="G137" s="546"/>
      <c r="H137" s="546"/>
      <c r="I137" s="546"/>
      <c r="J137" s="546"/>
      <c r="K137" s="546"/>
      <c r="L137" s="546"/>
      <c r="M137" s="546"/>
      <c r="N137" s="546"/>
      <c r="O137" s="546"/>
      <c r="P137" s="546"/>
      <c r="Q137" s="546"/>
      <c r="R137" s="546"/>
      <c r="S137" s="546"/>
      <c r="T137" s="546"/>
      <c r="U137" s="546"/>
      <c r="V137" s="546"/>
      <c r="W137" s="546"/>
      <c r="X137" s="546"/>
      <c r="Y137" s="546"/>
      <c r="Z137" s="546"/>
      <c r="AA137" s="546"/>
      <c r="AB137" s="546"/>
      <c r="AC137" s="546"/>
      <c r="AD137" s="546"/>
      <c r="AE137" s="546"/>
      <c r="AF137" s="546"/>
      <c r="AG137" s="546"/>
      <c r="AH137" s="546"/>
    </row>
    <row r="138" spans="1:34">
      <c r="A138" s="546"/>
      <c r="B138" s="546"/>
      <c r="C138" s="546"/>
      <c r="D138" s="546"/>
      <c r="E138" s="546"/>
      <c r="F138" s="546"/>
      <c r="G138" s="546"/>
      <c r="H138" s="546"/>
      <c r="I138" s="546"/>
      <c r="J138" s="546"/>
      <c r="K138" s="546"/>
      <c r="L138" s="546"/>
      <c r="M138" s="546"/>
      <c r="N138" s="546"/>
      <c r="O138" s="546"/>
      <c r="P138" s="546"/>
      <c r="Q138" s="546"/>
      <c r="R138" s="546"/>
      <c r="S138" s="546"/>
      <c r="T138" s="546"/>
      <c r="U138" s="546"/>
      <c r="V138" s="546"/>
      <c r="W138" s="546"/>
      <c r="X138" s="546"/>
      <c r="Y138" s="546"/>
      <c r="Z138" s="546"/>
      <c r="AA138" s="546"/>
      <c r="AB138" s="546"/>
      <c r="AC138" s="546"/>
      <c r="AD138" s="546"/>
      <c r="AE138" s="546"/>
      <c r="AF138" s="546"/>
      <c r="AG138" s="546"/>
      <c r="AH138" s="546"/>
    </row>
    <row r="139" spans="1:34">
      <c r="A139" s="546"/>
      <c r="B139" s="546"/>
      <c r="C139" s="546"/>
      <c r="D139" s="546"/>
      <c r="E139" s="546"/>
      <c r="F139" s="546"/>
      <c r="G139" s="546"/>
      <c r="H139" s="546"/>
      <c r="I139" s="546"/>
      <c r="J139" s="546"/>
      <c r="K139" s="546"/>
      <c r="L139" s="546"/>
      <c r="M139" s="546"/>
      <c r="N139" s="546"/>
      <c r="O139" s="546"/>
      <c r="P139" s="546"/>
      <c r="Q139" s="546"/>
      <c r="R139" s="546"/>
      <c r="S139" s="546"/>
      <c r="T139" s="546"/>
      <c r="U139" s="546"/>
      <c r="V139" s="546"/>
      <c r="W139" s="546"/>
      <c r="X139" s="546"/>
      <c r="Y139" s="546"/>
      <c r="Z139" s="546"/>
      <c r="AA139" s="546"/>
      <c r="AB139" s="546"/>
      <c r="AC139" s="546"/>
      <c r="AD139" s="546"/>
      <c r="AE139" s="546"/>
      <c r="AF139" s="546"/>
      <c r="AG139" s="546"/>
      <c r="AH139" s="546"/>
    </row>
    <row r="140" spans="1:34">
      <c r="A140" s="546"/>
      <c r="B140" s="546"/>
      <c r="C140" s="546"/>
      <c r="D140" s="546"/>
      <c r="E140" s="546"/>
      <c r="F140" s="546"/>
      <c r="G140" s="546"/>
      <c r="H140" s="546"/>
      <c r="I140" s="546"/>
      <c r="J140" s="546"/>
      <c r="K140" s="546"/>
      <c r="L140" s="546"/>
      <c r="M140" s="546"/>
      <c r="N140" s="546"/>
      <c r="O140" s="546"/>
      <c r="P140" s="546"/>
      <c r="Q140" s="546"/>
      <c r="R140" s="546"/>
      <c r="S140" s="546"/>
      <c r="T140" s="546"/>
      <c r="U140" s="546"/>
      <c r="V140" s="546"/>
      <c r="W140" s="546"/>
      <c r="X140" s="546"/>
      <c r="Y140" s="546"/>
      <c r="Z140" s="546"/>
      <c r="AA140" s="546"/>
      <c r="AB140" s="546"/>
      <c r="AC140" s="546"/>
      <c r="AD140" s="546"/>
      <c r="AE140" s="546"/>
      <c r="AF140" s="546"/>
      <c r="AG140" s="546"/>
      <c r="AH140" s="546"/>
    </row>
    <row r="141" spans="1:34">
      <c r="A141" s="546"/>
      <c r="B141" s="546"/>
      <c r="C141" s="546"/>
      <c r="D141" s="546"/>
      <c r="E141" s="546"/>
      <c r="F141" s="546"/>
      <c r="G141" s="546"/>
      <c r="H141" s="546"/>
      <c r="I141" s="546"/>
      <c r="J141" s="546"/>
      <c r="K141" s="546"/>
      <c r="L141" s="546"/>
      <c r="M141" s="546"/>
      <c r="N141" s="546"/>
      <c r="O141" s="546"/>
      <c r="P141" s="546"/>
      <c r="Q141" s="546"/>
      <c r="R141" s="546"/>
      <c r="S141" s="546"/>
      <c r="T141" s="546"/>
      <c r="U141" s="546"/>
      <c r="V141" s="546"/>
      <c r="W141" s="546"/>
      <c r="X141" s="546"/>
      <c r="Y141" s="546"/>
      <c r="Z141" s="546"/>
      <c r="AA141" s="546"/>
      <c r="AB141" s="546"/>
      <c r="AC141" s="546"/>
      <c r="AD141" s="546"/>
      <c r="AE141" s="546"/>
      <c r="AF141" s="546"/>
      <c r="AG141" s="546"/>
      <c r="AH141" s="546"/>
    </row>
    <row r="142" spans="1:34">
      <c r="A142" s="546"/>
      <c r="B142" s="546"/>
      <c r="C142" s="546"/>
      <c r="D142" s="546"/>
      <c r="E142" s="546"/>
      <c r="F142" s="546"/>
      <c r="G142" s="546"/>
      <c r="H142" s="546"/>
      <c r="I142" s="546"/>
      <c r="J142" s="546"/>
      <c r="K142" s="546"/>
      <c r="L142" s="546"/>
      <c r="M142" s="546"/>
      <c r="N142" s="546"/>
      <c r="O142" s="546"/>
      <c r="P142" s="546"/>
      <c r="Q142" s="546"/>
      <c r="R142" s="546"/>
      <c r="S142" s="546"/>
      <c r="T142" s="546"/>
      <c r="U142" s="546"/>
      <c r="V142" s="546"/>
      <c r="W142" s="546"/>
      <c r="X142" s="546"/>
      <c r="Y142" s="546"/>
      <c r="Z142" s="546"/>
      <c r="AA142" s="546"/>
      <c r="AB142" s="546"/>
      <c r="AC142" s="546"/>
      <c r="AD142" s="546"/>
      <c r="AE142" s="546"/>
      <c r="AF142" s="546"/>
      <c r="AG142" s="546"/>
      <c r="AH142" s="546"/>
    </row>
    <row r="143" spans="1:34">
      <c r="A143" s="546"/>
      <c r="B143" s="546"/>
      <c r="C143" s="546"/>
      <c r="D143" s="546"/>
      <c r="E143" s="546"/>
      <c r="F143" s="546"/>
      <c r="G143" s="546"/>
      <c r="H143" s="546"/>
      <c r="I143" s="546"/>
      <c r="J143" s="546"/>
      <c r="K143" s="546"/>
      <c r="L143" s="546"/>
      <c r="M143" s="546"/>
      <c r="N143" s="546"/>
      <c r="O143" s="546"/>
      <c r="P143" s="546"/>
      <c r="Q143" s="546"/>
      <c r="R143" s="546"/>
      <c r="S143" s="546"/>
      <c r="T143" s="546"/>
      <c r="U143" s="546"/>
      <c r="V143" s="546"/>
      <c r="W143" s="546"/>
      <c r="X143" s="546"/>
      <c r="Y143" s="546"/>
      <c r="Z143" s="546"/>
      <c r="AA143" s="546"/>
      <c r="AB143" s="546"/>
      <c r="AC143" s="546"/>
      <c r="AD143" s="546"/>
      <c r="AE143" s="546"/>
      <c r="AF143" s="546"/>
      <c r="AG143" s="546"/>
      <c r="AH143" s="546"/>
    </row>
    <row r="144" spans="1:34">
      <c r="A144" s="546"/>
      <c r="B144" s="546"/>
      <c r="C144" s="546"/>
      <c r="D144" s="546"/>
      <c r="E144" s="546"/>
      <c r="F144" s="546"/>
      <c r="G144" s="546"/>
      <c r="H144" s="546"/>
      <c r="I144" s="546"/>
      <c r="J144" s="546"/>
      <c r="K144" s="546"/>
      <c r="L144" s="546"/>
      <c r="M144" s="546"/>
      <c r="N144" s="546"/>
      <c r="O144" s="546"/>
      <c r="P144" s="546"/>
      <c r="Q144" s="546"/>
      <c r="R144" s="546"/>
      <c r="S144" s="546"/>
      <c r="T144" s="546"/>
      <c r="U144" s="546"/>
      <c r="V144" s="546"/>
      <c r="W144" s="546"/>
      <c r="X144" s="546"/>
      <c r="Y144" s="546"/>
      <c r="Z144" s="546"/>
      <c r="AA144" s="546"/>
      <c r="AB144" s="546"/>
      <c r="AC144" s="546"/>
      <c r="AD144" s="546"/>
      <c r="AE144" s="546"/>
      <c r="AF144" s="546"/>
      <c r="AG144" s="546"/>
      <c r="AH144" s="546"/>
    </row>
  </sheetData>
  <sheetProtection sheet="1" objects="1" scenarios="1" selectLockedCells="1"/>
  <protectedRanges>
    <protectedRange sqref="W6:AH6" name="Spielnummer"/>
  </protectedRanges>
  <customSheetViews>
    <customSheetView guid="{25948C26-48C0-4C68-A3D0-23B3A9528908}" showPageBreaks="1" fitToPage="1" printArea="1" view="pageLayout">
      <selection activeCell="W5" sqref="W5:AH5"/>
      <pageMargins left="0.51180555555555551" right="0" top="0.19652777777777777" bottom="0" header="0.51180555555555551" footer="0"/>
      <printOptions horizontalCentered="1" verticalCentered="1"/>
      <pageSetup paperSize="9" firstPageNumber="0" orientation="portrait" horizontalDpi="300" verticalDpi="300" r:id="rId1"/>
      <headerFooter alignWithMargins="0"/>
    </customSheetView>
  </customSheetViews>
  <mergeCells count="72">
    <mergeCell ref="W5:AH5"/>
    <mergeCell ref="W7:AH7"/>
    <mergeCell ref="W4:Z4"/>
    <mergeCell ref="W3:AH3"/>
    <mergeCell ref="A34:AH34"/>
    <mergeCell ref="A24:B25"/>
    <mergeCell ref="C24:C25"/>
    <mergeCell ref="A26:B27"/>
    <mergeCell ref="C26:C27"/>
    <mergeCell ref="A28:B29"/>
    <mergeCell ref="C28:C29"/>
    <mergeCell ref="D20:M20"/>
    <mergeCell ref="U20:AD20"/>
    <mergeCell ref="D21:M21"/>
    <mergeCell ref="U21:AD21"/>
    <mergeCell ref="A22:AH22"/>
    <mergeCell ref="K37:O37"/>
    <mergeCell ref="Q37:U37"/>
    <mergeCell ref="W37:AA37"/>
    <mergeCell ref="A30:AH30"/>
    <mergeCell ref="A31:E32"/>
    <mergeCell ref="F31:J31"/>
    <mergeCell ref="K31:O31"/>
    <mergeCell ref="P31:T31"/>
    <mergeCell ref="U31:Y31"/>
    <mergeCell ref="Z31:AD31"/>
    <mergeCell ref="AE31:AH31"/>
    <mergeCell ref="D17:M17"/>
    <mergeCell ref="U17:AD17"/>
    <mergeCell ref="D18:M18"/>
    <mergeCell ref="U18:AD18"/>
    <mergeCell ref="D19:M19"/>
    <mergeCell ref="U19:AD19"/>
    <mergeCell ref="D14:M14"/>
    <mergeCell ref="U14:AD14"/>
    <mergeCell ref="D15:M15"/>
    <mergeCell ref="U15:AD15"/>
    <mergeCell ref="D16:M16"/>
    <mergeCell ref="U16:AD16"/>
    <mergeCell ref="D11:M11"/>
    <mergeCell ref="U11:AD11"/>
    <mergeCell ref="D12:M12"/>
    <mergeCell ref="U12:AD12"/>
    <mergeCell ref="D13:M13"/>
    <mergeCell ref="U13:AD13"/>
    <mergeCell ref="AG8:AH8"/>
    <mergeCell ref="D9:M9"/>
    <mergeCell ref="U9:AD9"/>
    <mergeCell ref="D10:M10"/>
    <mergeCell ref="U10:AD10"/>
    <mergeCell ref="F8:M8"/>
    <mergeCell ref="N8:O8"/>
    <mergeCell ref="P8:Q8"/>
    <mergeCell ref="W8:AD8"/>
    <mergeCell ref="AE8:AF8"/>
    <mergeCell ref="A6:E6"/>
    <mergeCell ref="F6:Q6"/>
    <mergeCell ref="R6:V6"/>
    <mergeCell ref="A7:E7"/>
    <mergeCell ref="R7:V7"/>
    <mergeCell ref="F7:Q7"/>
    <mergeCell ref="A4:E4"/>
    <mergeCell ref="F4:Q4"/>
    <mergeCell ref="R4:V4"/>
    <mergeCell ref="A5:E5"/>
    <mergeCell ref="F5:Q5"/>
    <mergeCell ref="R5:V5"/>
    <mergeCell ref="F1:AC1"/>
    <mergeCell ref="F2:AC2"/>
    <mergeCell ref="A3:E3"/>
    <mergeCell ref="F3:Q3"/>
    <mergeCell ref="R3:V3"/>
  </mergeCells>
  <printOptions horizontalCentered="1" verticalCentered="1"/>
  <pageMargins left="0.51180555555555551" right="0" top="0.19652777777777777" bottom="0" header="0.51180555555555551" footer="0"/>
  <pageSetup paperSize="9" firstPageNumber="0" orientation="portrait" horizontalDpi="300" verticalDpi="300" r:id="rId2"/>
  <headerFooter alignWithMargins="0"/>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L44"/>
  <sheetViews>
    <sheetView workbookViewId="0">
      <selection activeCell="G9" sqref="G9"/>
    </sheetView>
  </sheetViews>
  <sheetFormatPr baseColWidth="10" defaultRowHeight="12.75"/>
  <cols>
    <col min="1" max="1" width="25.7109375" style="342" customWidth="1"/>
    <col min="2" max="2" width="9.85546875" style="342" customWidth="1"/>
    <col min="3" max="3" width="9" style="342" customWidth="1"/>
    <col min="4" max="6" width="8" style="343" customWidth="1"/>
    <col min="7" max="7" width="12.140625" style="342" customWidth="1"/>
    <col min="8" max="37" width="1.7109375" style="342" customWidth="1"/>
    <col min="38" max="38" width="17.5703125" style="342" customWidth="1"/>
    <col min="39" max="16384" width="11.42578125" style="342"/>
  </cols>
  <sheetData>
    <row r="1" spans="1:38" ht="13.15" customHeight="1">
      <c r="A1" s="415" t="s">
        <v>558</v>
      </c>
      <c r="C1" s="416" t="s">
        <v>557</v>
      </c>
      <c r="D1" s="333"/>
      <c r="E1" s="333"/>
      <c r="F1" s="333"/>
      <c r="G1" s="333"/>
      <c r="AF1" s="333"/>
      <c r="AG1" s="333"/>
      <c r="AH1" s="415"/>
      <c r="AL1" s="414" t="s">
        <v>556</v>
      </c>
    </row>
    <row r="2" spans="1:38">
      <c r="A2" s="342" t="s">
        <v>555</v>
      </c>
      <c r="D2" s="342"/>
      <c r="E2" s="342"/>
      <c r="F2" s="342"/>
      <c r="AF2" s="333"/>
      <c r="AG2" s="333"/>
      <c r="AL2" s="413"/>
    </row>
    <row r="3" spans="1:38">
      <c r="A3" s="342" t="s">
        <v>160</v>
      </c>
      <c r="D3" s="342"/>
      <c r="E3" s="342"/>
      <c r="F3" s="342"/>
      <c r="AF3" s="333"/>
      <c r="AG3" s="333"/>
    </row>
    <row r="4" spans="1:38">
      <c r="A4" s="342" t="s">
        <v>554</v>
      </c>
      <c r="B4" s="412"/>
      <c r="C4" s="411" t="s">
        <v>464</v>
      </c>
      <c r="D4" s="410" t="s">
        <v>553</v>
      </c>
      <c r="E4" s="342"/>
      <c r="F4" s="342"/>
      <c r="G4" s="409"/>
      <c r="H4" s="366"/>
      <c r="I4" s="366"/>
      <c r="J4" s="366"/>
      <c r="K4" s="366"/>
      <c r="L4" s="366"/>
      <c r="M4" s="366"/>
      <c r="N4" s="366"/>
      <c r="O4" s="366"/>
      <c r="P4" s="366"/>
      <c r="Q4" s="366"/>
      <c r="R4" s="366"/>
      <c r="S4" s="366"/>
      <c r="T4" s="366"/>
      <c r="U4" s="366"/>
      <c r="V4" s="366"/>
      <c r="W4" s="366"/>
      <c r="X4" s="366"/>
      <c r="AJ4" s="333"/>
      <c r="AK4" s="333"/>
      <c r="AL4" s="333"/>
    </row>
    <row r="5" spans="1:38">
      <c r="A5" s="342" t="s">
        <v>552</v>
      </c>
      <c r="D5" s="342"/>
      <c r="E5" s="342"/>
      <c r="F5" s="342"/>
      <c r="AL5" s="333"/>
    </row>
    <row r="6" spans="1:38" ht="13.5" thickBot="1">
      <c r="A6" s="350"/>
      <c r="B6" s="350"/>
      <c r="C6" s="408"/>
      <c r="D6" s="408"/>
      <c r="E6" s="408"/>
      <c r="F6" s="408"/>
      <c r="G6" s="408" t="s">
        <v>551</v>
      </c>
      <c r="H6" s="350"/>
      <c r="I6" s="350" t="s">
        <v>550</v>
      </c>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row>
    <row r="7" spans="1:38">
      <c r="A7" s="357"/>
      <c r="B7" s="343"/>
      <c r="C7" s="343"/>
      <c r="D7" s="400" t="s">
        <v>549</v>
      </c>
      <c r="E7" s="400" t="s">
        <v>548</v>
      </c>
      <c r="F7" s="400" t="s">
        <v>547</v>
      </c>
      <c r="G7" s="407" t="s">
        <v>546</v>
      </c>
      <c r="H7" s="404" t="s">
        <v>545</v>
      </c>
      <c r="I7" s="403"/>
      <c r="J7" s="403"/>
      <c r="K7" s="403"/>
      <c r="L7" s="403"/>
      <c r="M7" s="403"/>
      <c r="N7" s="404" t="s">
        <v>544</v>
      </c>
      <c r="O7" s="403"/>
      <c r="P7" s="403"/>
      <c r="Q7" s="403"/>
      <c r="R7" s="403"/>
      <c r="S7" s="403"/>
      <c r="T7" s="404" t="s">
        <v>543</v>
      </c>
      <c r="U7" s="403"/>
      <c r="V7" s="403"/>
      <c r="W7" s="403"/>
      <c r="X7" s="403"/>
      <c r="Y7" s="406"/>
      <c r="Z7" s="405" t="s">
        <v>542</v>
      </c>
      <c r="AA7" s="403"/>
      <c r="AB7" s="403"/>
      <c r="AC7" s="403"/>
      <c r="AD7" s="403"/>
      <c r="AE7" s="403"/>
      <c r="AF7" s="404" t="s">
        <v>541</v>
      </c>
      <c r="AG7" s="403"/>
      <c r="AH7" s="403"/>
      <c r="AI7" s="403"/>
      <c r="AJ7" s="403"/>
      <c r="AK7" s="354"/>
      <c r="AL7" s="393" t="s">
        <v>540</v>
      </c>
    </row>
    <row r="8" spans="1:38">
      <c r="A8" s="402" t="s">
        <v>539</v>
      </c>
      <c r="B8" s="401" t="s">
        <v>538</v>
      </c>
      <c r="C8" s="400" t="s">
        <v>537</v>
      </c>
      <c r="D8" s="400" t="s">
        <v>536</v>
      </c>
      <c r="E8" s="400" t="s">
        <v>536</v>
      </c>
      <c r="F8" s="400" t="s">
        <v>536</v>
      </c>
      <c r="G8" s="400" t="s">
        <v>535</v>
      </c>
      <c r="H8" s="355"/>
      <c r="N8" s="355"/>
      <c r="T8" s="355"/>
      <c r="Y8" s="356"/>
      <c r="AF8" s="355"/>
      <c r="AK8" s="354"/>
      <c r="AL8" s="393" t="s">
        <v>534</v>
      </c>
    </row>
    <row r="9" spans="1:38" ht="18.75" thickBot="1">
      <c r="A9" s="353"/>
      <c r="B9" s="378"/>
      <c r="C9" s="378"/>
      <c r="D9" s="399" t="s">
        <v>533</v>
      </c>
      <c r="E9" s="399" t="s">
        <v>533</v>
      </c>
      <c r="F9" s="399" t="s">
        <v>533</v>
      </c>
      <c r="G9" s="398" t="s">
        <v>532</v>
      </c>
      <c r="H9" s="396" t="s">
        <v>531</v>
      </c>
      <c r="I9" s="395"/>
      <c r="J9" s="395"/>
      <c r="K9" s="395"/>
      <c r="L9" s="395"/>
      <c r="M9" s="395"/>
      <c r="N9" s="396" t="s">
        <v>531</v>
      </c>
      <c r="O9" s="395"/>
      <c r="P9" s="395"/>
      <c r="Q9" s="395"/>
      <c r="R9" s="395"/>
      <c r="S9" s="395"/>
      <c r="T9" s="396" t="s">
        <v>531</v>
      </c>
      <c r="U9" s="395"/>
      <c r="V9" s="395"/>
      <c r="W9" s="395"/>
      <c r="X9" s="395"/>
      <c r="Y9" s="397"/>
      <c r="Z9" s="395" t="s">
        <v>531</v>
      </c>
      <c r="AA9" s="395"/>
      <c r="AB9" s="395"/>
      <c r="AC9" s="395"/>
      <c r="AD9" s="395"/>
      <c r="AE9" s="395"/>
      <c r="AF9" s="396" t="s">
        <v>531</v>
      </c>
      <c r="AG9" s="395"/>
      <c r="AH9" s="395"/>
      <c r="AI9" s="395"/>
      <c r="AJ9" s="395"/>
      <c r="AK9" s="394"/>
      <c r="AL9" s="393" t="s">
        <v>530</v>
      </c>
    </row>
    <row r="10" spans="1:38">
      <c r="A10" s="384" t="s">
        <v>32</v>
      </c>
      <c r="B10" s="383"/>
      <c r="C10" s="343"/>
      <c r="G10" s="343"/>
      <c r="H10" s="382"/>
      <c r="I10" s="380"/>
      <c r="J10" s="380"/>
      <c r="K10" s="380"/>
      <c r="L10" s="380"/>
      <c r="M10" s="381"/>
      <c r="N10" s="380"/>
      <c r="O10" s="380"/>
      <c r="P10" s="380"/>
      <c r="Q10" s="380"/>
      <c r="R10" s="380"/>
      <c r="S10" s="356"/>
      <c r="T10" s="380"/>
      <c r="U10" s="380"/>
      <c r="V10" s="380"/>
      <c r="W10" s="380"/>
      <c r="X10" s="380"/>
      <c r="Y10" s="381"/>
      <c r="Z10" s="380"/>
      <c r="AA10" s="380"/>
      <c r="AB10" s="380"/>
      <c r="AC10" s="380"/>
      <c r="AD10" s="380"/>
      <c r="AE10" s="356"/>
      <c r="AF10" s="380"/>
      <c r="AG10" s="380"/>
      <c r="AH10" s="380"/>
      <c r="AI10" s="380"/>
      <c r="AJ10" s="380"/>
      <c r="AK10" s="379"/>
      <c r="AL10" s="392" t="s">
        <v>529</v>
      </c>
    </row>
    <row r="11" spans="1:38">
      <c r="A11" s="369"/>
      <c r="B11" s="389"/>
      <c r="C11" s="389"/>
      <c r="D11" s="389"/>
      <c r="E11" s="389"/>
      <c r="F11" s="389"/>
      <c r="G11" s="389"/>
      <c r="H11" s="388"/>
      <c r="I11" s="386"/>
      <c r="J11" s="386"/>
      <c r="K11" s="386"/>
      <c r="L11" s="386"/>
      <c r="M11" s="387"/>
      <c r="N11" s="386"/>
      <c r="O11" s="386"/>
      <c r="P11" s="386"/>
      <c r="Q11" s="386"/>
      <c r="R11" s="386"/>
      <c r="S11" s="368"/>
      <c r="T11" s="386"/>
      <c r="U11" s="386"/>
      <c r="V11" s="386"/>
      <c r="W11" s="386"/>
      <c r="X11" s="386"/>
      <c r="Y11" s="387"/>
      <c r="Z11" s="386"/>
      <c r="AA11" s="386"/>
      <c r="AB11" s="386"/>
      <c r="AC11" s="386"/>
      <c r="AD11" s="386"/>
      <c r="AE11" s="368"/>
      <c r="AF11" s="386"/>
      <c r="AG11" s="386"/>
      <c r="AH11" s="386"/>
      <c r="AI11" s="386"/>
      <c r="AJ11" s="386"/>
      <c r="AK11" s="385"/>
      <c r="AL11" s="391" t="s">
        <v>528</v>
      </c>
    </row>
    <row r="12" spans="1:38" ht="13.5" thickBot="1">
      <c r="A12" s="357" t="s">
        <v>33</v>
      </c>
      <c r="B12" s="343"/>
      <c r="C12" s="343"/>
      <c r="G12" s="343"/>
      <c r="H12" s="382"/>
      <c r="I12" s="380"/>
      <c r="J12" s="380"/>
      <c r="K12" s="380"/>
      <c r="L12" s="380"/>
      <c r="M12" s="381"/>
      <c r="N12" s="380"/>
      <c r="O12" s="380"/>
      <c r="P12" s="380"/>
      <c r="Q12" s="380"/>
      <c r="R12" s="380"/>
      <c r="S12" s="356"/>
      <c r="T12" s="380"/>
      <c r="U12" s="380"/>
      <c r="V12" s="380"/>
      <c r="W12" s="380"/>
      <c r="X12" s="380"/>
      <c r="Y12" s="381"/>
      <c r="Z12" s="380"/>
      <c r="AA12" s="380"/>
      <c r="AB12" s="380"/>
      <c r="AC12" s="380"/>
      <c r="AD12" s="380"/>
      <c r="AE12" s="356"/>
      <c r="AF12" s="380"/>
      <c r="AG12" s="380"/>
      <c r="AH12" s="380"/>
      <c r="AI12" s="380"/>
      <c r="AJ12" s="380"/>
      <c r="AK12" s="379"/>
      <c r="AL12" s="390" t="s">
        <v>527</v>
      </c>
    </row>
    <row r="13" spans="1:38">
      <c r="A13" s="369"/>
      <c r="B13" s="389"/>
      <c r="C13" s="389"/>
      <c r="D13" s="389"/>
      <c r="E13" s="389"/>
      <c r="F13" s="389"/>
      <c r="G13" s="389"/>
      <c r="H13" s="388"/>
      <c r="I13" s="386"/>
      <c r="J13" s="386"/>
      <c r="K13" s="386"/>
      <c r="L13" s="386"/>
      <c r="M13" s="387"/>
      <c r="N13" s="386"/>
      <c r="O13" s="386"/>
      <c r="P13" s="386"/>
      <c r="Q13" s="386"/>
      <c r="R13" s="386"/>
      <c r="S13" s="368"/>
      <c r="T13" s="386"/>
      <c r="U13" s="386"/>
      <c r="V13" s="386"/>
      <c r="W13" s="386"/>
      <c r="X13" s="386"/>
      <c r="Y13" s="387"/>
      <c r="Z13" s="386"/>
      <c r="AA13" s="386"/>
      <c r="AB13" s="386"/>
      <c r="AC13" s="386"/>
      <c r="AD13" s="386"/>
      <c r="AE13" s="368"/>
      <c r="AF13" s="386"/>
      <c r="AG13" s="386"/>
      <c r="AH13" s="386"/>
      <c r="AI13" s="386"/>
      <c r="AJ13" s="386"/>
      <c r="AK13" s="385"/>
      <c r="AL13" s="348" t="s">
        <v>526</v>
      </c>
    </row>
    <row r="14" spans="1:38">
      <c r="A14" s="357" t="s">
        <v>38</v>
      </c>
      <c r="B14" s="343"/>
      <c r="C14" s="343"/>
      <c r="G14" s="343"/>
      <c r="H14" s="382"/>
      <c r="I14" s="380"/>
      <c r="J14" s="380"/>
      <c r="K14" s="380"/>
      <c r="L14" s="380"/>
      <c r="M14" s="381"/>
      <c r="N14" s="380"/>
      <c r="O14" s="380"/>
      <c r="P14" s="380"/>
      <c r="Q14" s="380"/>
      <c r="R14" s="380"/>
      <c r="S14" s="356"/>
      <c r="T14" s="380"/>
      <c r="U14" s="380"/>
      <c r="V14" s="380"/>
      <c r="W14" s="380"/>
      <c r="X14" s="380"/>
      <c r="Y14" s="381"/>
      <c r="Z14" s="380"/>
      <c r="AA14" s="380"/>
      <c r="AB14" s="380"/>
      <c r="AC14" s="380"/>
      <c r="AD14" s="380"/>
      <c r="AE14" s="356"/>
      <c r="AF14" s="380"/>
      <c r="AG14" s="380"/>
      <c r="AH14" s="380"/>
      <c r="AI14" s="380"/>
      <c r="AJ14" s="380"/>
      <c r="AK14" s="379"/>
    </row>
    <row r="15" spans="1:38">
      <c r="A15" s="369"/>
      <c r="B15" s="389"/>
      <c r="C15" s="389"/>
      <c r="D15" s="389"/>
      <c r="E15" s="389"/>
      <c r="F15" s="389"/>
      <c r="G15" s="389"/>
      <c r="H15" s="388"/>
      <c r="I15" s="386"/>
      <c r="J15" s="386"/>
      <c r="K15" s="386"/>
      <c r="L15" s="386"/>
      <c r="M15" s="387"/>
      <c r="N15" s="386"/>
      <c r="O15" s="386"/>
      <c r="P15" s="386"/>
      <c r="Q15" s="386"/>
      <c r="R15" s="386"/>
      <c r="S15" s="368"/>
      <c r="T15" s="386"/>
      <c r="U15" s="386"/>
      <c r="V15" s="386"/>
      <c r="W15" s="386"/>
      <c r="X15" s="386"/>
      <c r="Y15" s="387"/>
      <c r="Z15" s="386"/>
      <c r="AA15" s="386"/>
      <c r="AB15" s="386"/>
      <c r="AC15" s="386"/>
      <c r="AD15" s="386"/>
      <c r="AE15" s="368"/>
      <c r="AF15" s="386"/>
      <c r="AG15" s="386"/>
      <c r="AH15" s="386"/>
      <c r="AI15" s="386"/>
      <c r="AJ15" s="386"/>
      <c r="AK15" s="385"/>
    </row>
    <row r="16" spans="1:38">
      <c r="A16" s="357" t="s">
        <v>43</v>
      </c>
      <c r="B16" s="343"/>
      <c r="C16" s="343"/>
      <c r="G16" s="343"/>
      <c r="H16" s="382"/>
      <c r="I16" s="380"/>
      <c r="J16" s="380"/>
      <c r="K16" s="380"/>
      <c r="L16" s="380"/>
      <c r="M16" s="381"/>
      <c r="N16" s="380"/>
      <c r="O16" s="380"/>
      <c r="P16" s="380"/>
      <c r="Q16" s="380"/>
      <c r="R16" s="380"/>
      <c r="S16" s="356"/>
      <c r="T16" s="380"/>
      <c r="U16" s="380"/>
      <c r="V16" s="380"/>
      <c r="W16" s="380"/>
      <c r="X16" s="380"/>
      <c r="Y16" s="381"/>
      <c r="Z16" s="380"/>
      <c r="AA16" s="380"/>
      <c r="AB16" s="380"/>
      <c r="AC16" s="380"/>
      <c r="AD16" s="380"/>
      <c r="AE16" s="356"/>
      <c r="AF16" s="380"/>
      <c r="AG16" s="380"/>
      <c r="AH16" s="380"/>
      <c r="AI16" s="380"/>
      <c r="AJ16" s="380"/>
      <c r="AK16" s="379"/>
      <c r="AL16" s="348" t="s">
        <v>525</v>
      </c>
    </row>
    <row r="17" spans="1:38">
      <c r="A17" s="369"/>
      <c r="B17" s="389"/>
      <c r="C17" s="389"/>
      <c r="D17" s="389"/>
      <c r="E17" s="389"/>
      <c r="F17" s="389"/>
      <c r="G17" s="389"/>
      <c r="H17" s="388"/>
      <c r="I17" s="386"/>
      <c r="J17" s="386"/>
      <c r="K17" s="386"/>
      <c r="L17" s="386"/>
      <c r="M17" s="387"/>
      <c r="N17" s="386"/>
      <c r="O17" s="386"/>
      <c r="P17" s="386"/>
      <c r="Q17" s="386"/>
      <c r="R17" s="386"/>
      <c r="S17" s="368"/>
      <c r="T17" s="386"/>
      <c r="U17" s="386"/>
      <c r="V17" s="386"/>
      <c r="W17" s="386"/>
      <c r="X17" s="386"/>
      <c r="Y17" s="387"/>
      <c r="Z17" s="386"/>
      <c r="AA17" s="386"/>
      <c r="AB17" s="386"/>
      <c r="AC17" s="386"/>
      <c r="AD17" s="386"/>
      <c r="AE17" s="368"/>
      <c r="AF17" s="386"/>
      <c r="AG17" s="386"/>
      <c r="AH17" s="386"/>
      <c r="AI17" s="386"/>
      <c r="AJ17" s="386"/>
      <c r="AK17" s="385"/>
    </row>
    <row r="18" spans="1:38">
      <c r="A18" s="357" t="s">
        <v>48</v>
      </c>
      <c r="B18" s="343"/>
      <c r="C18" s="343"/>
      <c r="G18" s="343"/>
      <c r="H18" s="382"/>
      <c r="I18" s="380"/>
      <c r="J18" s="380"/>
      <c r="K18" s="380"/>
      <c r="L18" s="380"/>
      <c r="M18" s="381"/>
      <c r="N18" s="380"/>
      <c r="O18" s="380"/>
      <c r="P18" s="380"/>
      <c r="Q18" s="380"/>
      <c r="R18" s="380"/>
      <c r="S18" s="356"/>
      <c r="T18" s="380"/>
      <c r="U18" s="380"/>
      <c r="V18" s="380"/>
      <c r="W18" s="380"/>
      <c r="X18" s="380"/>
      <c r="Y18" s="381"/>
      <c r="Z18" s="380"/>
      <c r="AA18" s="380"/>
      <c r="AB18" s="380"/>
      <c r="AC18" s="380"/>
      <c r="AD18" s="380"/>
      <c r="AE18" s="356"/>
      <c r="AF18" s="380"/>
      <c r="AG18" s="380"/>
      <c r="AH18" s="380"/>
      <c r="AI18" s="380"/>
      <c r="AJ18" s="380"/>
      <c r="AK18" s="379"/>
    </row>
    <row r="19" spans="1:38">
      <c r="A19" s="369"/>
      <c r="B19" s="389"/>
      <c r="C19" s="389"/>
      <c r="D19" s="389"/>
      <c r="E19" s="389"/>
      <c r="F19" s="389"/>
      <c r="G19" s="389"/>
      <c r="H19" s="388"/>
      <c r="I19" s="386"/>
      <c r="J19" s="386"/>
      <c r="K19" s="386"/>
      <c r="L19" s="386"/>
      <c r="M19" s="387"/>
      <c r="N19" s="386"/>
      <c r="O19" s="386"/>
      <c r="P19" s="386"/>
      <c r="Q19" s="386"/>
      <c r="R19" s="386"/>
      <c r="S19" s="368"/>
      <c r="T19" s="386"/>
      <c r="U19" s="386"/>
      <c r="V19" s="386"/>
      <c r="W19" s="386"/>
      <c r="X19" s="386"/>
      <c r="Y19" s="387"/>
      <c r="Z19" s="386"/>
      <c r="AA19" s="386"/>
      <c r="AB19" s="386"/>
      <c r="AC19" s="386"/>
      <c r="AD19" s="386"/>
      <c r="AE19" s="368"/>
      <c r="AF19" s="386"/>
      <c r="AG19" s="386"/>
      <c r="AH19" s="386"/>
      <c r="AI19" s="386"/>
      <c r="AJ19" s="386"/>
      <c r="AK19" s="385"/>
      <c r="AL19" s="348" t="s">
        <v>524</v>
      </c>
    </row>
    <row r="20" spans="1:38">
      <c r="A20" s="357" t="s">
        <v>87</v>
      </c>
      <c r="B20" s="343"/>
      <c r="C20" s="343"/>
      <c r="G20" s="343"/>
      <c r="H20" s="382"/>
      <c r="I20" s="380"/>
      <c r="J20" s="380"/>
      <c r="K20" s="380"/>
      <c r="L20" s="380"/>
      <c r="M20" s="381"/>
      <c r="N20" s="380"/>
      <c r="O20" s="380"/>
      <c r="P20" s="380"/>
      <c r="Q20" s="380"/>
      <c r="R20" s="380"/>
      <c r="S20" s="356"/>
      <c r="T20" s="380"/>
      <c r="U20" s="380"/>
      <c r="V20" s="380"/>
      <c r="W20" s="380"/>
      <c r="X20" s="380"/>
      <c r="Y20" s="381"/>
      <c r="Z20" s="380"/>
      <c r="AA20" s="380"/>
      <c r="AB20" s="380"/>
      <c r="AC20" s="380"/>
      <c r="AD20" s="380"/>
      <c r="AE20" s="356"/>
      <c r="AF20" s="380"/>
      <c r="AG20" s="380"/>
      <c r="AH20" s="380"/>
      <c r="AI20" s="380"/>
      <c r="AJ20" s="380"/>
      <c r="AK20" s="379"/>
    </row>
    <row r="21" spans="1:38">
      <c r="A21" s="369"/>
      <c r="B21" s="389"/>
      <c r="C21" s="389"/>
      <c r="D21" s="389"/>
      <c r="E21" s="389"/>
      <c r="F21" s="389"/>
      <c r="G21" s="389"/>
      <c r="H21" s="388"/>
      <c r="I21" s="386"/>
      <c r="J21" s="386"/>
      <c r="K21" s="386"/>
      <c r="L21" s="386"/>
      <c r="M21" s="387"/>
      <c r="N21" s="386"/>
      <c r="O21" s="386"/>
      <c r="P21" s="386"/>
      <c r="Q21" s="386"/>
      <c r="R21" s="386"/>
      <c r="S21" s="368"/>
      <c r="T21" s="386"/>
      <c r="U21" s="386"/>
      <c r="V21" s="386"/>
      <c r="W21" s="386"/>
      <c r="X21" s="386"/>
      <c r="Y21" s="387"/>
      <c r="Z21" s="386"/>
      <c r="AA21" s="386"/>
      <c r="AB21" s="386"/>
      <c r="AC21" s="386"/>
      <c r="AD21" s="386"/>
      <c r="AE21" s="368"/>
      <c r="AF21" s="386"/>
      <c r="AG21" s="386"/>
      <c r="AH21" s="386"/>
      <c r="AI21" s="386"/>
      <c r="AJ21" s="386"/>
      <c r="AK21" s="385"/>
    </row>
    <row r="22" spans="1:38">
      <c r="A22" s="357" t="s">
        <v>523</v>
      </c>
      <c r="B22" s="343"/>
      <c r="C22" s="343"/>
      <c r="G22" s="343"/>
      <c r="H22" s="382"/>
      <c r="I22" s="380"/>
      <c r="J22" s="380"/>
      <c r="K22" s="380"/>
      <c r="L22" s="380"/>
      <c r="M22" s="381"/>
      <c r="N22" s="380"/>
      <c r="O22" s="380"/>
      <c r="P22" s="380"/>
      <c r="Q22" s="380"/>
      <c r="R22" s="380"/>
      <c r="S22" s="356"/>
      <c r="T22" s="380"/>
      <c r="U22" s="380"/>
      <c r="V22" s="380"/>
      <c r="W22" s="380"/>
      <c r="X22" s="380"/>
      <c r="Y22" s="381"/>
      <c r="Z22" s="380"/>
      <c r="AA22" s="380"/>
      <c r="AB22" s="380"/>
      <c r="AC22" s="380"/>
      <c r="AD22" s="380"/>
      <c r="AE22" s="356"/>
      <c r="AF22" s="380"/>
      <c r="AG22" s="380"/>
      <c r="AH22" s="380"/>
      <c r="AI22" s="380"/>
      <c r="AJ22" s="380"/>
      <c r="AK22" s="379"/>
      <c r="AL22" s="348" t="s">
        <v>522</v>
      </c>
    </row>
    <row r="23" spans="1:38">
      <c r="A23" s="369"/>
      <c r="B23" s="389"/>
      <c r="C23" s="389"/>
      <c r="D23" s="389"/>
      <c r="E23" s="389"/>
      <c r="F23" s="389"/>
      <c r="G23" s="389"/>
      <c r="H23" s="388"/>
      <c r="I23" s="386"/>
      <c r="J23" s="386"/>
      <c r="K23" s="386"/>
      <c r="L23" s="386"/>
      <c r="M23" s="387"/>
      <c r="N23" s="386"/>
      <c r="O23" s="386"/>
      <c r="P23" s="386"/>
      <c r="Q23" s="386"/>
      <c r="R23" s="386"/>
      <c r="S23" s="368"/>
      <c r="T23" s="386"/>
      <c r="U23" s="386"/>
      <c r="V23" s="386"/>
      <c r="W23" s="386"/>
      <c r="X23" s="386"/>
      <c r="Y23" s="387"/>
      <c r="Z23" s="386"/>
      <c r="AA23" s="386"/>
      <c r="AB23" s="386"/>
      <c r="AC23" s="386"/>
      <c r="AD23" s="386"/>
      <c r="AE23" s="368"/>
      <c r="AF23" s="386"/>
      <c r="AG23" s="386"/>
      <c r="AH23" s="386"/>
      <c r="AI23" s="386"/>
      <c r="AJ23" s="386"/>
      <c r="AK23" s="385"/>
    </row>
    <row r="24" spans="1:38">
      <c r="A24" s="357" t="s">
        <v>521</v>
      </c>
      <c r="B24" s="343"/>
      <c r="C24" s="343"/>
      <c r="G24" s="343"/>
      <c r="H24" s="382"/>
      <c r="I24" s="380"/>
      <c r="J24" s="380"/>
      <c r="K24" s="380"/>
      <c r="L24" s="380"/>
      <c r="M24" s="381"/>
      <c r="N24" s="380"/>
      <c r="O24" s="380"/>
      <c r="P24" s="380"/>
      <c r="Q24" s="380"/>
      <c r="R24" s="380"/>
      <c r="S24" s="356"/>
      <c r="T24" s="380"/>
      <c r="U24" s="380"/>
      <c r="V24" s="380"/>
      <c r="W24" s="380"/>
      <c r="X24" s="380"/>
      <c r="Y24" s="381"/>
      <c r="Z24" s="380"/>
      <c r="AA24" s="380"/>
      <c r="AB24" s="380"/>
      <c r="AC24" s="380"/>
      <c r="AD24" s="380"/>
      <c r="AE24" s="356"/>
      <c r="AF24" s="380"/>
      <c r="AG24" s="380"/>
      <c r="AH24" s="380"/>
      <c r="AI24" s="380"/>
      <c r="AJ24" s="380"/>
      <c r="AK24" s="379"/>
      <c r="AL24" s="348" t="s">
        <v>520</v>
      </c>
    </row>
    <row r="25" spans="1:38">
      <c r="A25" s="369"/>
      <c r="B25" s="389"/>
      <c r="C25" s="389"/>
      <c r="D25" s="389"/>
      <c r="E25" s="389"/>
      <c r="F25" s="389"/>
      <c r="G25" s="389"/>
      <c r="H25" s="388"/>
      <c r="I25" s="386"/>
      <c r="J25" s="386"/>
      <c r="K25" s="386"/>
      <c r="L25" s="386"/>
      <c r="M25" s="387"/>
      <c r="N25" s="386"/>
      <c r="O25" s="386"/>
      <c r="P25" s="386"/>
      <c r="Q25" s="386"/>
      <c r="R25" s="386"/>
      <c r="S25" s="368"/>
      <c r="T25" s="386"/>
      <c r="U25" s="386"/>
      <c r="V25" s="386"/>
      <c r="W25" s="386"/>
      <c r="X25" s="386"/>
      <c r="Y25" s="387"/>
      <c r="Z25" s="386"/>
      <c r="AA25" s="386"/>
      <c r="AB25" s="386"/>
      <c r="AC25" s="386"/>
      <c r="AD25" s="386"/>
      <c r="AE25" s="368"/>
      <c r="AF25" s="386"/>
      <c r="AG25" s="386"/>
      <c r="AH25" s="386"/>
      <c r="AI25" s="386"/>
      <c r="AJ25" s="386"/>
      <c r="AK25" s="385"/>
    </row>
    <row r="26" spans="1:38">
      <c r="A26" s="357" t="s">
        <v>519</v>
      </c>
      <c r="B26" s="343"/>
      <c r="C26" s="343"/>
      <c r="G26" s="343"/>
      <c r="H26" s="382"/>
      <c r="I26" s="380"/>
      <c r="J26" s="380"/>
      <c r="K26" s="380"/>
      <c r="L26" s="380"/>
      <c r="M26" s="381"/>
      <c r="N26" s="380"/>
      <c r="O26" s="380"/>
      <c r="P26" s="380"/>
      <c r="Q26" s="380"/>
      <c r="R26" s="380"/>
      <c r="S26" s="356"/>
      <c r="T26" s="380"/>
      <c r="U26" s="380"/>
      <c r="V26" s="380"/>
      <c r="W26" s="380"/>
      <c r="X26" s="380"/>
      <c r="Y26" s="381"/>
      <c r="Z26" s="380"/>
      <c r="AA26" s="380"/>
      <c r="AB26" s="380"/>
      <c r="AC26" s="380"/>
      <c r="AD26" s="380"/>
      <c r="AE26" s="356"/>
      <c r="AF26" s="380"/>
      <c r="AG26" s="380"/>
      <c r="AH26" s="380"/>
      <c r="AI26" s="380"/>
      <c r="AJ26" s="380"/>
      <c r="AK26" s="379"/>
    </row>
    <row r="27" spans="1:38">
      <c r="A27" s="369"/>
      <c r="B27" s="389"/>
      <c r="C27" s="389"/>
      <c r="D27" s="389"/>
      <c r="E27" s="389"/>
      <c r="F27" s="389"/>
      <c r="G27" s="389"/>
      <c r="H27" s="388"/>
      <c r="I27" s="386"/>
      <c r="J27" s="386"/>
      <c r="K27" s="386"/>
      <c r="L27" s="386"/>
      <c r="M27" s="387"/>
      <c r="N27" s="386"/>
      <c r="O27" s="386"/>
      <c r="P27" s="386"/>
      <c r="Q27" s="386"/>
      <c r="R27" s="386"/>
      <c r="S27" s="368"/>
      <c r="T27" s="386"/>
      <c r="U27" s="386"/>
      <c r="V27" s="386"/>
      <c r="W27" s="386"/>
      <c r="X27" s="386"/>
      <c r="Y27" s="387"/>
      <c r="Z27" s="386"/>
      <c r="AA27" s="386"/>
      <c r="AB27" s="386"/>
      <c r="AC27" s="386"/>
      <c r="AD27" s="386"/>
      <c r="AE27" s="368"/>
      <c r="AF27" s="386"/>
      <c r="AG27" s="386"/>
      <c r="AH27" s="386"/>
      <c r="AI27" s="386"/>
      <c r="AJ27" s="386"/>
      <c r="AK27" s="385"/>
      <c r="AL27" s="370" t="s">
        <v>518</v>
      </c>
    </row>
    <row r="28" spans="1:38">
      <c r="A28" s="384" t="s">
        <v>517</v>
      </c>
      <c r="B28" s="383"/>
      <c r="C28" s="343"/>
      <c r="G28" s="343"/>
      <c r="H28" s="382"/>
      <c r="I28" s="380"/>
      <c r="J28" s="380"/>
      <c r="K28" s="380"/>
      <c r="L28" s="380"/>
      <c r="M28" s="381"/>
      <c r="N28" s="380"/>
      <c r="O28" s="380"/>
      <c r="P28" s="380"/>
      <c r="Q28" s="380"/>
      <c r="R28" s="380"/>
      <c r="S28" s="356"/>
      <c r="T28" s="380"/>
      <c r="U28" s="380"/>
      <c r="V28" s="380"/>
      <c r="W28" s="380"/>
      <c r="X28" s="380"/>
      <c r="Y28" s="381"/>
      <c r="Z28" s="380"/>
      <c r="AA28" s="380"/>
      <c r="AB28" s="380"/>
      <c r="AC28" s="380"/>
      <c r="AD28" s="380"/>
      <c r="AE28" s="356"/>
      <c r="AF28" s="380"/>
      <c r="AG28" s="380"/>
      <c r="AH28" s="380"/>
      <c r="AI28" s="380"/>
      <c r="AJ28" s="380"/>
      <c r="AK28" s="379"/>
      <c r="AL28" s="348" t="s">
        <v>508</v>
      </c>
    </row>
    <row r="29" spans="1:38" ht="13.5" thickBot="1">
      <c r="A29" s="353"/>
      <c r="B29" s="378"/>
      <c r="C29" s="378"/>
      <c r="D29" s="378"/>
      <c r="E29" s="378"/>
      <c r="F29" s="378"/>
      <c r="G29" s="378"/>
      <c r="H29" s="377"/>
      <c r="I29" s="375"/>
      <c r="J29" s="375"/>
      <c r="K29" s="375"/>
      <c r="L29" s="375"/>
      <c r="M29" s="376"/>
      <c r="N29" s="375"/>
      <c r="O29" s="375"/>
      <c r="P29" s="375"/>
      <c r="Q29" s="375"/>
      <c r="R29" s="375"/>
      <c r="S29" s="352"/>
      <c r="T29" s="375"/>
      <c r="U29" s="375"/>
      <c r="V29" s="375"/>
      <c r="W29" s="375"/>
      <c r="X29" s="375"/>
      <c r="Y29" s="376"/>
      <c r="Z29" s="375"/>
      <c r="AA29" s="375"/>
      <c r="AB29" s="375"/>
      <c r="AC29" s="375"/>
      <c r="AD29" s="375"/>
      <c r="AE29" s="352"/>
      <c r="AF29" s="375"/>
      <c r="AG29" s="375"/>
      <c r="AH29" s="375"/>
      <c r="AI29" s="375"/>
      <c r="AJ29" s="375"/>
      <c r="AK29" s="374"/>
    </row>
    <row r="30" spans="1:38">
      <c r="A30" s="357"/>
      <c r="D30" s="342"/>
      <c r="E30" s="342"/>
      <c r="F30" s="342"/>
      <c r="H30" s="355"/>
      <c r="N30" s="355"/>
      <c r="T30" s="355"/>
      <c r="Y30" s="356"/>
      <c r="AF30" s="355"/>
      <c r="AK30" s="354"/>
      <c r="AL30" s="348" t="s">
        <v>511</v>
      </c>
    </row>
    <row r="31" spans="1:38">
      <c r="A31" s="373" t="s">
        <v>516</v>
      </c>
      <c r="B31" s="372"/>
      <c r="D31" s="342"/>
      <c r="E31" s="342"/>
      <c r="F31" s="342"/>
      <c r="H31" s="355"/>
      <c r="N31" s="355"/>
      <c r="T31" s="355"/>
      <c r="Y31" s="356"/>
      <c r="AF31" s="355"/>
      <c r="AK31" s="354"/>
    </row>
    <row r="32" spans="1:38">
      <c r="A32" s="371" t="s">
        <v>515</v>
      </c>
      <c r="D32" s="342"/>
      <c r="E32" s="342"/>
      <c r="F32" s="342"/>
      <c r="H32" s="355"/>
      <c r="N32" s="355"/>
      <c r="T32" s="355"/>
      <c r="Y32" s="356"/>
      <c r="AF32" s="355"/>
      <c r="AK32" s="354"/>
      <c r="AL32" s="370" t="s">
        <v>514</v>
      </c>
    </row>
    <row r="33" spans="1:38">
      <c r="A33" s="369"/>
      <c r="B33" s="366"/>
      <c r="C33" s="366"/>
      <c r="D33" s="366"/>
      <c r="E33" s="366"/>
      <c r="F33" s="366"/>
      <c r="G33" s="366"/>
      <c r="H33" s="367"/>
      <c r="I33" s="366"/>
      <c r="J33" s="366"/>
      <c r="K33" s="366"/>
      <c r="L33" s="366"/>
      <c r="M33" s="366"/>
      <c r="N33" s="367"/>
      <c r="O33" s="366"/>
      <c r="P33" s="366"/>
      <c r="Q33" s="366"/>
      <c r="R33" s="366"/>
      <c r="S33" s="366"/>
      <c r="T33" s="367"/>
      <c r="U33" s="366"/>
      <c r="V33" s="366"/>
      <c r="W33" s="366"/>
      <c r="X33" s="366"/>
      <c r="Y33" s="368"/>
      <c r="Z33" s="366"/>
      <c r="AA33" s="366"/>
      <c r="AB33" s="366"/>
      <c r="AC33" s="366"/>
      <c r="AD33" s="366"/>
      <c r="AE33" s="366"/>
      <c r="AF33" s="367"/>
      <c r="AG33" s="366"/>
      <c r="AH33" s="366"/>
      <c r="AI33" s="366"/>
      <c r="AJ33" s="366"/>
      <c r="AK33" s="365"/>
      <c r="AL33" s="348" t="s">
        <v>508</v>
      </c>
    </row>
    <row r="34" spans="1:38">
      <c r="A34" s="357" t="s">
        <v>513</v>
      </c>
      <c r="D34" s="342"/>
      <c r="E34" s="342"/>
      <c r="F34" s="342"/>
      <c r="H34" s="355"/>
      <c r="N34" s="355"/>
      <c r="T34" s="355"/>
      <c r="Y34" s="356"/>
      <c r="AF34" s="355"/>
      <c r="AK34" s="354"/>
    </row>
    <row r="35" spans="1:38" ht="23.25">
      <c r="A35" s="364" t="s">
        <v>512</v>
      </c>
      <c r="D35" s="342"/>
      <c r="E35" s="342"/>
      <c r="F35" s="342"/>
      <c r="H35" s="355"/>
      <c r="N35" s="355"/>
      <c r="T35" s="355"/>
      <c r="Y35" s="356"/>
      <c r="AF35" s="355"/>
      <c r="AK35" s="354"/>
      <c r="AL35" s="348" t="s">
        <v>511</v>
      </c>
    </row>
    <row r="36" spans="1:38">
      <c r="A36" s="357"/>
      <c r="D36" s="342"/>
      <c r="E36" s="342"/>
      <c r="F36" s="342"/>
      <c r="H36" s="355"/>
      <c r="N36" s="355"/>
      <c r="T36" s="355"/>
      <c r="Y36" s="356"/>
      <c r="AF36" s="355"/>
      <c r="AK36" s="354"/>
    </row>
    <row r="37" spans="1:38">
      <c r="A37" s="363" t="s">
        <v>4</v>
      </c>
      <c r="B37" s="360"/>
      <c r="C37" s="360"/>
      <c r="D37" s="360"/>
      <c r="E37" s="360"/>
      <c r="F37" s="360"/>
      <c r="G37" s="360"/>
      <c r="H37" s="361"/>
      <c r="I37" s="360"/>
      <c r="J37" s="360"/>
      <c r="K37" s="360"/>
      <c r="L37" s="360"/>
      <c r="M37" s="360"/>
      <c r="N37" s="361"/>
      <c r="O37" s="360"/>
      <c r="P37" s="360"/>
      <c r="Q37" s="360"/>
      <c r="R37" s="360"/>
      <c r="S37" s="360"/>
      <c r="T37" s="361"/>
      <c r="U37" s="360"/>
      <c r="V37" s="360"/>
      <c r="W37" s="360"/>
      <c r="X37" s="360"/>
      <c r="Y37" s="362"/>
      <c r="Z37" s="360"/>
      <c r="AA37" s="360"/>
      <c r="AB37" s="360"/>
      <c r="AC37" s="360"/>
      <c r="AD37" s="360"/>
      <c r="AE37" s="360"/>
      <c r="AF37" s="361"/>
      <c r="AG37" s="360"/>
      <c r="AH37" s="360"/>
      <c r="AI37" s="360"/>
      <c r="AJ37" s="360"/>
      <c r="AK37" s="359"/>
      <c r="AL37" s="358" t="s">
        <v>510</v>
      </c>
    </row>
    <row r="38" spans="1:38">
      <c r="A38" s="357" t="s">
        <v>509</v>
      </c>
      <c r="D38" s="342"/>
      <c r="E38" s="342"/>
      <c r="F38" s="342"/>
      <c r="H38" s="355"/>
      <c r="N38" s="355"/>
      <c r="T38" s="355"/>
      <c r="Y38" s="356"/>
      <c r="AF38" s="355"/>
      <c r="AK38" s="354"/>
      <c r="AL38" s="348" t="s">
        <v>508</v>
      </c>
    </row>
    <row r="39" spans="1:38" ht="13.5" thickBot="1">
      <c r="A39" s="353"/>
      <c r="B39" s="350"/>
      <c r="C39" s="350"/>
      <c r="D39" s="350"/>
      <c r="E39" s="350"/>
      <c r="F39" s="350"/>
      <c r="G39" s="350"/>
      <c r="H39" s="351"/>
      <c r="I39" s="350"/>
      <c r="J39" s="350"/>
      <c r="K39" s="350"/>
      <c r="L39" s="350"/>
      <c r="M39" s="350"/>
      <c r="N39" s="351"/>
      <c r="O39" s="350"/>
      <c r="P39" s="350"/>
      <c r="Q39" s="350"/>
      <c r="R39" s="350"/>
      <c r="S39" s="350"/>
      <c r="T39" s="351"/>
      <c r="U39" s="350"/>
      <c r="V39" s="350"/>
      <c r="W39" s="350"/>
      <c r="X39" s="350"/>
      <c r="Y39" s="352"/>
      <c r="Z39" s="350"/>
      <c r="AA39" s="350"/>
      <c r="AB39" s="350"/>
      <c r="AC39" s="350"/>
      <c r="AD39" s="350"/>
      <c r="AE39" s="350"/>
      <c r="AF39" s="351"/>
      <c r="AG39" s="350"/>
      <c r="AH39" s="350"/>
      <c r="AI39" s="350"/>
      <c r="AJ39" s="350"/>
      <c r="AK39" s="349"/>
      <c r="AL39" s="348"/>
    </row>
    <row r="40" spans="1:38">
      <c r="D40" s="342"/>
      <c r="E40" s="342"/>
      <c r="F40" s="342"/>
      <c r="AL40" s="348" t="s">
        <v>507</v>
      </c>
    </row>
    <row r="41" spans="1:38">
      <c r="A41" s="347" t="s">
        <v>506</v>
      </c>
      <c r="B41" s="346"/>
      <c r="C41" s="345"/>
      <c r="D41" s="345"/>
      <c r="E41" s="345"/>
      <c r="F41" s="345"/>
      <c r="G41" s="345"/>
      <c r="H41" s="345"/>
      <c r="I41" s="345"/>
      <c r="J41" s="345"/>
      <c r="K41" s="345"/>
      <c r="L41" s="345"/>
      <c r="M41" s="345"/>
      <c r="N41" s="345"/>
      <c r="O41" s="345"/>
      <c r="P41" s="345"/>
      <c r="Q41" s="345"/>
      <c r="R41" s="345"/>
      <c r="S41" s="345"/>
      <c r="T41" s="345"/>
      <c r="U41" s="345"/>
      <c r="V41" s="345"/>
      <c r="W41" s="345"/>
      <c r="X41" s="345"/>
      <c r="Y41" s="345"/>
      <c r="Z41" s="345"/>
      <c r="AA41" s="345"/>
      <c r="AB41" s="345"/>
      <c r="AC41" s="345"/>
      <c r="AD41" s="345"/>
      <c r="AE41" s="345"/>
      <c r="AF41" s="345"/>
      <c r="AG41" s="345"/>
      <c r="AH41" s="345"/>
      <c r="AI41" s="345"/>
      <c r="AJ41" s="345"/>
      <c r="AK41" s="345"/>
      <c r="AL41" s="345"/>
    </row>
    <row r="42" spans="1:38">
      <c r="D42" s="342"/>
      <c r="E42" s="342"/>
      <c r="F42" s="342"/>
      <c r="T42" s="344" t="s">
        <v>505</v>
      </c>
      <c r="AJ42" s="333"/>
      <c r="AK42" s="333"/>
      <c r="AL42" s="333"/>
    </row>
    <row r="43" spans="1:38">
      <c r="A43" s="342" t="s">
        <v>504</v>
      </c>
      <c r="B43" s="333"/>
      <c r="D43" s="342"/>
      <c r="E43" s="342"/>
      <c r="F43" s="342"/>
      <c r="T43" s="342" t="s">
        <v>503</v>
      </c>
      <c r="AJ43" s="333"/>
      <c r="AK43" s="333"/>
      <c r="AL43" s="333"/>
    </row>
    <row r="44" spans="1:38">
      <c r="D44" s="342"/>
      <c r="E44" s="342"/>
      <c r="F44" s="342"/>
    </row>
  </sheetData>
  <sheetProtection selectLockedCells="1" selectUnlockedCells="1"/>
  <customSheetViews>
    <customSheetView guid="{25948C26-48C0-4C68-A3D0-23B3A9528908}">
      <selection activeCell="AR40" sqref="AR40"/>
      <pageMargins left="0.2" right="0.4597222222222222" top="0.25972222222222224" bottom="0.30972222222222223" header="0.51180555555555551" footer="0.51180555555555551"/>
      <pageSetup paperSize="9" scale="95" firstPageNumber="0" orientation="landscape" horizontalDpi="300" verticalDpi="300"/>
      <headerFooter alignWithMargins="0"/>
    </customSheetView>
  </customSheetViews>
  <pageMargins left="0.2" right="0.4597222222222222" top="0.25972222222222224" bottom="0.30972222222222223" header="0.51180555555555551" footer="0.51180555555555551"/>
  <pageSetup paperSize="9" scale="95" firstPageNumber="0" orientation="landscape"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D80"/>
  <sheetViews>
    <sheetView view="pageLayout" zoomScaleNormal="100" zoomScaleSheetLayoutView="100" workbookViewId="0"/>
  </sheetViews>
  <sheetFormatPr baseColWidth="10" defaultRowHeight="12.75"/>
  <cols>
    <col min="1" max="1" width="6.7109375" style="17" customWidth="1"/>
    <col min="2" max="2" width="75.85546875" customWidth="1"/>
    <col min="3" max="3" width="8.5703125" style="3" customWidth="1"/>
    <col min="4" max="4" width="7.85546875" style="3" customWidth="1"/>
  </cols>
  <sheetData>
    <row r="2" spans="1:4" s="50" customFormat="1" ht="18">
      <c r="A2" s="71"/>
      <c r="B2" s="50" t="s">
        <v>36</v>
      </c>
      <c r="C2" s="51"/>
      <c r="D2" s="49"/>
    </row>
    <row r="3" spans="1:4" s="50" customFormat="1" ht="18">
      <c r="A3" s="71"/>
      <c r="B3" s="50" t="s">
        <v>37</v>
      </c>
      <c r="C3" s="52"/>
      <c r="D3" s="49"/>
    </row>
    <row r="4" spans="1:4" s="50" customFormat="1" ht="18">
      <c r="A4" s="71"/>
      <c r="C4" s="52"/>
      <c r="D4" s="49"/>
    </row>
    <row r="5" spans="1:4">
      <c r="C5" s="48"/>
    </row>
    <row r="6" spans="1:4" ht="15.75">
      <c r="A6" s="72" t="s">
        <v>32</v>
      </c>
      <c r="B6" s="53" t="s">
        <v>31</v>
      </c>
      <c r="C6" s="56" t="s">
        <v>34</v>
      </c>
      <c r="D6" s="7" t="s">
        <v>35</v>
      </c>
    </row>
    <row r="7" spans="1:4">
      <c r="A7" s="72"/>
      <c r="B7" s="55" t="s">
        <v>18</v>
      </c>
      <c r="C7" s="57"/>
      <c r="D7" s="7"/>
    </row>
    <row r="8" spans="1:4">
      <c r="A8" s="72"/>
      <c r="B8" s="55" t="s">
        <v>19</v>
      </c>
      <c r="C8" s="57"/>
      <c r="D8" s="7"/>
    </row>
    <row r="9" spans="1:4" ht="25.5">
      <c r="A9" s="72"/>
      <c r="B9" s="55" t="s">
        <v>40</v>
      </c>
      <c r="C9" s="54"/>
      <c r="D9" s="7"/>
    </row>
    <row r="10" spans="1:4">
      <c r="A10" s="72"/>
      <c r="B10" s="55" t="s">
        <v>20</v>
      </c>
      <c r="C10" s="54"/>
      <c r="D10" s="7"/>
    </row>
    <row r="11" spans="1:4" ht="15.75">
      <c r="A11" s="72"/>
      <c r="B11" s="58"/>
      <c r="C11" s="54"/>
      <c r="D11" s="7"/>
    </row>
    <row r="12" spans="1:4" ht="15.75">
      <c r="A12" s="72" t="s">
        <v>33</v>
      </c>
      <c r="B12" s="59" t="s">
        <v>21</v>
      </c>
      <c r="C12" s="56"/>
      <c r="D12" s="7"/>
    </row>
    <row r="13" spans="1:4">
      <c r="A13" s="72"/>
      <c r="B13" s="55" t="s">
        <v>22</v>
      </c>
      <c r="C13" s="57"/>
      <c r="D13" s="7"/>
    </row>
    <row r="14" spans="1:4" ht="25.5">
      <c r="A14" s="72"/>
      <c r="B14" s="55" t="s">
        <v>39</v>
      </c>
      <c r="C14" s="54"/>
      <c r="D14" s="7"/>
    </row>
    <row r="15" spans="1:4">
      <c r="A15" s="72"/>
      <c r="B15" s="55" t="s">
        <v>23</v>
      </c>
      <c r="C15" s="54"/>
      <c r="D15" s="7"/>
    </row>
    <row r="16" spans="1:4" ht="15.75">
      <c r="A16" s="72"/>
      <c r="B16" s="58"/>
      <c r="C16" s="54"/>
      <c r="D16" s="7"/>
    </row>
    <row r="17" spans="1:4">
      <c r="A17" s="72" t="s">
        <v>38</v>
      </c>
      <c r="B17" s="59" t="s">
        <v>24</v>
      </c>
      <c r="C17" s="54"/>
      <c r="D17" s="7"/>
    </row>
    <row r="18" spans="1:4">
      <c r="A18" s="72"/>
      <c r="B18" s="55" t="s">
        <v>25</v>
      </c>
      <c r="C18" s="54"/>
      <c r="D18" s="7"/>
    </row>
    <row r="19" spans="1:4" ht="38.25">
      <c r="A19" s="72"/>
      <c r="B19" s="55" t="s">
        <v>41</v>
      </c>
      <c r="C19" s="56"/>
      <c r="D19" s="7"/>
    </row>
    <row r="20" spans="1:4" ht="25.5">
      <c r="A20" s="72"/>
      <c r="B20" s="55" t="s">
        <v>42</v>
      </c>
      <c r="C20" s="54"/>
      <c r="D20" s="7"/>
    </row>
    <row r="21" spans="1:4" ht="15.75">
      <c r="A21" s="72"/>
      <c r="B21" s="58"/>
      <c r="C21" s="54"/>
      <c r="D21" s="7"/>
    </row>
    <row r="22" spans="1:4">
      <c r="A22" s="72" t="s">
        <v>43</v>
      </c>
      <c r="B22" s="59" t="s">
        <v>26</v>
      </c>
      <c r="C22" s="54"/>
      <c r="D22" s="7"/>
    </row>
    <row r="23" spans="1:4" ht="25.5">
      <c r="A23" s="72"/>
      <c r="B23" s="55" t="s">
        <v>44</v>
      </c>
      <c r="C23" s="54"/>
      <c r="D23" s="7"/>
    </row>
    <row r="24" spans="1:4" s="9" customFormat="1">
      <c r="A24" s="72"/>
      <c r="B24" s="73" t="s">
        <v>27</v>
      </c>
      <c r="C24" s="57"/>
      <c r="D24" s="72"/>
    </row>
    <row r="25" spans="1:4" s="9" customFormat="1">
      <c r="A25" s="72"/>
      <c r="B25" s="73" t="s">
        <v>69</v>
      </c>
      <c r="C25" s="57"/>
      <c r="D25" s="72"/>
    </row>
    <row r="26" spans="1:4">
      <c r="A26" s="72"/>
      <c r="B26" s="55" t="s">
        <v>67</v>
      </c>
      <c r="C26" s="54"/>
      <c r="D26" s="7"/>
    </row>
    <row r="27" spans="1:4" ht="25.5">
      <c r="A27" s="72"/>
      <c r="B27" s="55" t="s">
        <v>45</v>
      </c>
      <c r="C27" s="54"/>
      <c r="D27" s="7"/>
    </row>
    <row r="28" spans="1:4">
      <c r="A28" s="72"/>
      <c r="B28" s="55" t="s">
        <v>46</v>
      </c>
      <c r="C28" s="57"/>
      <c r="D28" s="7"/>
    </row>
    <row r="29" spans="1:4" ht="25.5">
      <c r="A29" s="72"/>
      <c r="B29" s="55" t="s">
        <v>47</v>
      </c>
      <c r="C29" s="54"/>
      <c r="D29" s="7"/>
    </row>
    <row r="30" spans="1:4">
      <c r="A30" s="72"/>
      <c r="B30" s="73" t="s">
        <v>68</v>
      </c>
      <c r="C30" s="54"/>
      <c r="D30" s="7"/>
    </row>
    <row r="31" spans="1:4">
      <c r="A31" s="72"/>
      <c r="B31" s="73" t="s">
        <v>70</v>
      </c>
      <c r="C31" s="54"/>
      <c r="D31" s="7"/>
    </row>
    <row r="32" spans="1:4" ht="15.75">
      <c r="A32" s="72"/>
      <c r="B32" s="58"/>
      <c r="C32" s="54"/>
      <c r="D32" s="7"/>
    </row>
    <row r="33" spans="1:4">
      <c r="A33" s="72" t="s">
        <v>48</v>
      </c>
      <c r="B33" s="59" t="s">
        <v>28</v>
      </c>
      <c r="C33" s="54"/>
      <c r="D33" s="7"/>
    </row>
    <row r="34" spans="1:4">
      <c r="A34" s="72"/>
      <c r="B34" s="55" t="s">
        <v>29</v>
      </c>
      <c r="C34" s="54"/>
      <c r="D34" s="7"/>
    </row>
    <row r="35" spans="1:4" ht="25.5">
      <c r="A35" s="72"/>
      <c r="B35" s="74" t="s">
        <v>200</v>
      </c>
      <c r="C35" s="54"/>
      <c r="D35" s="7"/>
    </row>
    <row r="36" spans="1:4" ht="25.5">
      <c r="A36" s="72"/>
      <c r="B36" s="55" t="s">
        <v>49</v>
      </c>
      <c r="C36" s="54"/>
      <c r="D36" s="7"/>
    </row>
    <row r="37" spans="1:4">
      <c r="A37" s="72"/>
      <c r="B37" s="55" t="s">
        <v>30</v>
      </c>
      <c r="C37" s="7"/>
      <c r="D37" s="7"/>
    </row>
    <row r="38" spans="1:4" ht="25.5">
      <c r="A38" s="72"/>
      <c r="B38" s="74" t="s">
        <v>50</v>
      </c>
      <c r="C38" s="7"/>
      <c r="D38" s="7"/>
    </row>
    <row r="40" spans="1:4" s="50" customFormat="1" ht="18">
      <c r="A40" s="71"/>
      <c r="B40" s="63" t="s">
        <v>51</v>
      </c>
      <c r="C40" s="49"/>
      <c r="D40" s="49"/>
    </row>
    <row r="41" spans="1:4" s="50" customFormat="1" ht="18">
      <c r="A41" s="71"/>
      <c r="B41" s="64" t="s">
        <v>52</v>
      </c>
      <c r="C41" s="49"/>
      <c r="D41" s="49"/>
    </row>
    <row r="42" spans="1:4" s="50" customFormat="1" ht="18">
      <c r="A42" s="71"/>
      <c r="B42" s="64" t="s">
        <v>53</v>
      </c>
      <c r="C42" s="49"/>
      <c r="D42" s="49"/>
    </row>
    <row r="44" spans="1:4" s="50" customFormat="1" ht="18">
      <c r="A44" s="71"/>
      <c r="B44" s="65" t="s">
        <v>61</v>
      </c>
      <c r="C44" s="49"/>
      <c r="D44" s="49"/>
    </row>
    <row r="45" spans="1:4" s="50" customFormat="1" ht="18">
      <c r="A45" s="71"/>
      <c r="B45" s="66"/>
      <c r="C45" s="49"/>
      <c r="D45" s="49"/>
    </row>
    <row r="46" spans="1:4" s="50" customFormat="1" ht="18">
      <c r="A46" s="71"/>
      <c r="B46" s="66"/>
      <c r="C46" s="49"/>
      <c r="D46" s="49"/>
    </row>
    <row r="47" spans="1:4" s="50" customFormat="1" ht="18">
      <c r="A47" s="71"/>
      <c r="B47" s="66"/>
      <c r="C47" s="49"/>
      <c r="D47" s="49"/>
    </row>
    <row r="48" spans="1:4" s="50" customFormat="1" ht="18">
      <c r="A48" s="71"/>
      <c r="B48" s="66"/>
      <c r="C48" s="49"/>
      <c r="D48" s="49"/>
    </row>
    <row r="49" spans="1:4" s="50" customFormat="1" ht="18">
      <c r="A49" s="71"/>
      <c r="B49" s="66"/>
      <c r="C49" s="49"/>
      <c r="D49" s="49"/>
    </row>
    <row r="50" spans="1:4" s="50" customFormat="1" ht="18">
      <c r="A50" s="71"/>
      <c r="B50" s="66"/>
      <c r="C50" s="49"/>
      <c r="D50" s="49"/>
    </row>
    <row r="51" spans="1:4" s="50" customFormat="1" ht="18">
      <c r="A51" s="71"/>
      <c r="B51" s="66"/>
      <c r="C51" s="49"/>
      <c r="D51" s="49"/>
    </row>
    <row r="52" spans="1:4" s="50" customFormat="1" ht="18">
      <c r="A52" s="71"/>
      <c r="B52" s="66"/>
      <c r="C52" s="49"/>
      <c r="D52" s="49"/>
    </row>
    <row r="53" spans="1:4" s="50" customFormat="1" ht="18">
      <c r="A53" s="71"/>
      <c r="B53" s="66"/>
      <c r="C53" s="49"/>
      <c r="D53" s="49"/>
    </row>
    <row r="54" spans="1:4" s="50" customFormat="1" ht="18">
      <c r="A54" s="71"/>
      <c r="B54" s="66"/>
      <c r="C54" s="49"/>
      <c r="D54" s="49"/>
    </row>
    <row r="55" spans="1:4" s="50" customFormat="1" ht="18">
      <c r="A55" s="71"/>
      <c r="B55" s="66"/>
      <c r="C55" s="49"/>
      <c r="D55" s="49"/>
    </row>
    <row r="56" spans="1:4" s="50" customFormat="1" ht="18">
      <c r="A56" s="71"/>
      <c r="B56" s="66"/>
      <c r="C56" s="49"/>
      <c r="D56" s="49"/>
    </row>
    <row r="57" spans="1:4" s="50" customFormat="1" ht="18">
      <c r="A57" s="71"/>
      <c r="B57" s="66"/>
      <c r="C57" s="49"/>
      <c r="D57" s="49"/>
    </row>
    <row r="58" spans="1:4" s="50" customFormat="1" ht="18">
      <c r="A58" s="71"/>
      <c r="B58" s="66"/>
      <c r="C58" s="49"/>
      <c r="D58" s="49"/>
    </row>
    <row r="59" spans="1:4" s="50" customFormat="1" ht="18">
      <c r="A59" s="71"/>
      <c r="B59" s="66"/>
      <c r="C59" s="49"/>
      <c r="D59" s="49"/>
    </row>
    <row r="60" spans="1:4" s="50" customFormat="1" ht="18">
      <c r="A60" s="71"/>
      <c r="B60" s="66"/>
      <c r="C60" s="49"/>
      <c r="D60" s="49"/>
    </row>
    <row r="61" spans="1:4" s="50" customFormat="1" ht="18">
      <c r="A61" s="71"/>
      <c r="B61" s="66"/>
      <c r="C61" s="49"/>
      <c r="D61" s="49"/>
    </row>
    <row r="62" spans="1:4" s="50" customFormat="1" ht="18">
      <c r="A62" s="71"/>
      <c r="B62" s="66"/>
      <c r="C62" s="49"/>
      <c r="D62" s="49"/>
    </row>
    <row r="63" spans="1:4" s="50" customFormat="1" ht="18">
      <c r="A63" s="71"/>
      <c r="B63" s="66"/>
      <c r="C63" s="49"/>
      <c r="D63" s="49"/>
    </row>
    <row r="64" spans="1:4" s="50" customFormat="1" ht="18">
      <c r="A64" s="71"/>
      <c r="B64" s="65"/>
      <c r="C64" s="49"/>
      <c r="D64" s="49"/>
    </row>
    <row r="65" spans="1:4" s="50" customFormat="1" ht="18">
      <c r="A65" s="71"/>
      <c r="B65" s="65"/>
      <c r="C65" s="49"/>
      <c r="D65" s="49"/>
    </row>
    <row r="66" spans="1:4">
      <c r="B66" s="60" t="s">
        <v>54</v>
      </c>
    </row>
    <row r="67" spans="1:4" ht="15.75">
      <c r="B67" s="47"/>
    </row>
    <row r="68" spans="1:4">
      <c r="B68" s="45" t="s">
        <v>55</v>
      </c>
    </row>
    <row r="69" spans="1:4" ht="25.5">
      <c r="B69" s="46" t="s">
        <v>72</v>
      </c>
    </row>
    <row r="70" spans="1:4">
      <c r="B70" s="46"/>
    </row>
    <row r="71" spans="1:4">
      <c r="B71" s="61" t="s">
        <v>56</v>
      </c>
    </row>
    <row r="72" spans="1:4">
      <c r="B72" s="61" t="s">
        <v>57</v>
      </c>
    </row>
    <row r="73" spans="1:4">
      <c r="B73" s="61" t="s">
        <v>58</v>
      </c>
    </row>
    <row r="74" spans="1:4">
      <c r="B74" s="61" t="s">
        <v>59</v>
      </c>
    </row>
    <row r="75" spans="1:4" ht="38.25">
      <c r="B75" s="62" t="s">
        <v>71</v>
      </c>
    </row>
    <row r="78" spans="1:4">
      <c r="B78" s="45" t="s">
        <v>60</v>
      </c>
    </row>
    <row r="79" spans="1:4" ht="38.25">
      <c r="B79" s="46" t="s">
        <v>73</v>
      </c>
    </row>
    <row r="80" spans="1:4" ht="25.5">
      <c r="B80" s="62" t="s">
        <v>74</v>
      </c>
    </row>
  </sheetData>
  <customSheetViews>
    <customSheetView guid="{25948C26-48C0-4C68-A3D0-23B3A9528908}" showPageBreaks="1" view="pageLayout">
      <rowBreaks count="1" manualBreakCount="1">
        <brk id="43" max="16383" man="1"/>
      </rowBreaks>
      <pageMargins left="0.39370078740157483" right="0.35433070866141736" top="1" bottom="0.43307086614173229" header="0.27559055118110237" footer="0.23622047244094491"/>
      <pageSetup paperSize="9" scale="98" orientation="portrait" r:id="rId1"/>
      <headerFooter alignWithMargins="0">
        <oddHeader>&amp;C&amp;"Arial,Fett"&amp;18Checkliste U14 männlich</oddHeader>
        <oddFooter>&amp;CErstellt von Markus Knodel am &amp;D</oddFooter>
      </headerFooter>
    </customSheetView>
  </customSheetViews>
  <phoneticPr fontId="31" type="noConversion"/>
  <pageMargins left="0.39370078740157483" right="0.35433070866141736" top="1" bottom="0.43307086614173229" header="0.27559055118110237" footer="0.23622047244094491"/>
  <pageSetup paperSize="9" scale="98" orientation="portrait" r:id="rId2"/>
  <headerFooter alignWithMargins="0">
    <oddHeader>&amp;C&amp;"Arial,Fett"&amp;18Checkliste U14 männlich</oddHeader>
    <oddFooter>&amp;CErstellt von Markus Knodel am &amp;D</oddFooter>
  </headerFooter>
  <rowBreaks count="1" manualBreakCount="1">
    <brk id="43"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U38"/>
  <sheetViews>
    <sheetView view="pageLayout" topLeftCell="A4" zoomScaleNormal="100" workbookViewId="0">
      <selection activeCell="A2" sqref="A2"/>
    </sheetView>
  </sheetViews>
  <sheetFormatPr baseColWidth="10" defaultColWidth="11.140625" defaultRowHeight="12.75"/>
  <cols>
    <col min="1" max="1" width="10.28515625" style="232" customWidth="1"/>
    <col min="2" max="2" width="3.85546875" style="14" customWidth="1"/>
    <col min="3" max="3" width="19.5703125" style="15" customWidth="1"/>
    <col min="4" max="4" width="5.140625" style="243" customWidth="1"/>
    <col min="5" max="5" width="10.28515625" style="16" customWidth="1"/>
    <col min="6" max="6" width="4" style="29" customWidth="1"/>
    <col min="7" max="7" width="19.5703125" style="14" customWidth="1"/>
    <col min="8" max="8" width="5.140625" style="243" customWidth="1"/>
    <col min="9" max="9" width="10.28515625" style="16" customWidth="1"/>
    <col min="10" max="10" width="4" style="14" customWidth="1"/>
    <col min="11" max="11" width="19.5703125" style="27" customWidth="1"/>
    <col min="12" max="12" width="5.140625" style="244" customWidth="1"/>
    <col min="13" max="13" width="10.28515625" style="28" customWidth="1"/>
    <col min="14" max="14" width="3.7109375" style="14" customWidth="1"/>
    <col min="15" max="15" width="13.5703125" style="15" customWidth="1"/>
    <col min="16" max="16" width="5.140625" style="243" customWidth="1"/>
    <col min="17" max="17" width="10.28515625" style="28" customWidth="1"/>
    <col min="18" max="18" width="5.140625" style="4" customWidth="1"/>
    <col min="19" max="19" width="18.7109375" style="15" customWidth="1"/>
    <col min="20" max="20" width="2.85546875" style="4" customWidth="1"/>
    <col min="21" max="21" width="19" style="15" customWidth="1"/>
    <col min="22" max="16384" width="11.140625" style="15"/>
  </cols>
  <sheetData>
    <row r="1" spans="1:21">
      <c r="A1" s="658" t="s">
        <v>12</v>
      </c>
      <c r="B1" s="658"/>
      <c r="C1" s="658"/>
    </row>
    <row r="2" spans="1:21">
      <c r="A2" s="317"/>
      <c r="B2" s="317"/>
      <c r="C2" s="317"/>
      <c r="E2" s="319"/>
      <c r="G2" s="320"/>
      <c r="I2" s="319"/>
      <c r="J2" s="320"/>
      <c r="N2" s="320"/>
      <c r="R2" s="322"/>
      <c r="T2" s="322"/>
    </row>
    <row r="3" spans="1:21" s="4" customFormat="1">
      <c r="A3" s="231"/>
      <c r="C3" s="4" t="s">
        <v>13</v>
      </c>
      <c r="D3" s="241"/>
      <c r="E3" s="5"/>
      <c r="F3" s="149"/>
      <c r="G3" s="4" t="s">
        <v>14</v>
      </c>
      <c r="H3" s="241"/>
      <c r="I3" s="5"/>
      <c r="K3" s="4" t="s">
        <v>15</v>
      </c>
      <c r="L3" s="241"/>
      <c r="M3" s="5"/>
      <c r="P3" s="241"/>
      <c r="Q3" s="93"/>
    </row>
    <row r="4" spans="1:21" s="91" customFormat="1">
      <c r="A4" s="233">
        <v>1</v>
      </c>
      <c r="B4" s="240" t="s">
        <v>13</v>
      </c>
      <c r="C4" s="27" t="s">
        <v>419</v>
      </c>
      <c r="D4" s="244"/>
      <c r="E4" s="28"/>
      <c r="F4" s="559" t="s">
        <v>14</v>
      </c>
      <c r="G4" s="16" t="s">
        <v>158</v>
      </c>
      <c r="H4" s="243"/>
      <c r="I4" s="16"/>
      <c r="J4" s="283" t="s">
        <v>15</v>
      </c>
      <c r="K4" s="15" t="s">
        <v>212</v>
      </c>
      <c r="L4" s="243"/>
      <c r="M4" s="16"/>
      <c r="N4" s="148"/>
      <c r="O4" s="27"/>
      <c r="P4" s="244"/>
      <c r="Q4" s="132"/>
      <c r="R4" s="148"/>
      <c r="T4" s="148"/>
      <c r="U4" s="27"/>
    </row>
    <row r="5" spans="1:21" s="91" customFormat="1">
      <c r="A5" s="233">
        <v>2</v>
      </c>
      <c r="B5" s="240" t="s">
        <v>13</v>
      </c>
      <c r="C5" s="16" t="s">
        <v>420</v>
      </c>
      <c r="D5" s="243"/>
      <c r="E5" s="16"/>
      <c r="F5" s="559" t="s">
        <v>14</v>
      </c>
      <c r="G5" s="16" t="s">
        <v>159</v>
      </c>
      <c r="H5" s="243"/>
      <c r="I5" s="16"/>
      <c r="J5" s="283" t="s">
        <v>15</v>
      </c>
      <c r="K5" s="15" t="s">
        <v>165</v>
      </c>
      <c r="L5" s="243"/>
      <c r="M5" s="16"/>
      <c r="N5" s="148"/>
      <c r="O5" s="27"/>
      <c r="P5" s="244"/>
      <c r="Q5" s="132"/>
      <c r="R5" s="148"/>
      <c r="T5" s="148"/>
      <c r="U5" s="27"/>
    </row>
    <row r="6" spans="1:21" s="91" customFormat="1">
      <c r="A6" s="233">
        <v>3</v>
      </c>
      <c r="B6" s="240" t="s">
        <v>13</v>
      </c>
      <c r="C6" s="15" t="s">
        <v>572</v>
      </c>
      <c r="D6" s="243"/>
      <c r="E6" s="16"/>
      <c r="F6" s="559" t="s">
        <v>14</v>
      </c>
      <c r="G6" s="16" t="s">
        <v>166</v>
      </c>
      <c r="H6" s="243"/>
      <c r="I6" s="16"/>
      <c r="J6" s="283" t="s">
        <v>15</v>
      </c>
      <c r="K6" s="27" t="s">
        <v>421</v>
      </c>
      <c r="L6" s="244"/>
      <c r="M6" s="28"/>
      <c r="N6" s="148"/>
      <c r="O6" s="27"/>
      <c r="P6" s="244"/>
      <c r="Q6" s="132"/>
      <c r="R6" s="148"/>
      <c r="T6" s="148"/>
      <c r="U6" s="27"/>
    </row>
    <row r="7" spans="1:21" s="91" customFormat="1">
      <c r="A7" s="233">
        <v>4</v>
      </c>
      <c r="B7" s="240" t="s">
        <v>13</v>
      </c>
      <c r="C7" s="27" t="s">
        <v>154</v>
      </c>
      <c r="D7" s="244"/>
      <c r="E7" s="28"/>
      <c r="F7" s="559" t="s">
        <v>14</v>
      </c>
      <c r="G7" s="16" t="s">
        <v>153</v>
      </c>
      <c r="H7" s="243"/>
      <c r="I7" s="16"/>
      <c r="J7" s="283" t="s">
        <v>15</v>
      </c>
      <c r="K7" s="27" t="s">
        <v>120</v>
      </c>
      <c r="L7" s="244"/>
      <c r="M7" s="28"/>
      <c r="N7" s="148"/>
      <c r="O7" s="27"/>
      <c r="P7" s="244"/>
      <c r="Q7" s="132"/>
      <c r="R7" s="148"/>
      <c r="T7" s="148"/>
      <c r="U7" s="27"/>
    </row>
    <row r="8" spans="1:21" s="91" customFormat="1">
      <c r="A8" s="233">
        <v>5</v>
      </c>
      <c r="B8" s="240" t="s">
        <v>13</v>
      </c>
      <c r="C8" s="27" t="s">
        <v>211</v>
      </c>
      <c r="D8" s="244"/>
      <c r="E8" s="28"/>
      <c r="F8" s="559" t="s">
        <v>14</v>
      </c>
      <c r="G8" s="28" t="s">
        <v>152</v>
      </c>
      <c r="H8" s="244"/>
      <c r="I8" s="28"/>
      <c r="J8" s="283" t="s">
        <v>15</v>
      </c>
      <c r="K8" s="27" t="s">
        <v>167</v>
      </c>
      <c r="L8" s="244"/>
      <c r="M8" s="28"/>
      <c r="N8" s="148"/>
      <c r="O8" s="27"/>
      <c r="P8" s="244"/>
      <c r="Q8" s="132"/>
      <c r="R8" s="148"/>
      <c r="T8" s="148"/>
      <c r="U8" s="27"/>
    </row>
    <row r="9" spans="1:21" s="91" customFormat="1">
      <c r="A9" s="233">
        <v>6</v>
      </c>
      <c r="B9" s="253" t="s">
        <v>13</v>
      </c>
      <c r="C9" s="27" t="s">
        <v>437</v>
      </c>
      <c r="D9" s="245"/>
      <c r="E9" s="88"/>
      <c r="F9" s="559" t="s">
        <v>14</v>
      </c>
      <c r="G9" s="28" t="s">
        <v>214</v>
      </c>
      <c r="H9" s="244"/>
      <c r="I9" s="28"/>
      <c r="J9" s="283"/>
      <c r="K9" s="27"/>
      <c r="L9" s="244"/>
      <c r="M9" s="28"/>
      <c r="N9" s="148"/>
      <c r="O9" s="28"/>
      <c r="P9" s="244"/>
      <c r="Q9" s="132"/>
      <c r="R9" s="148"/>
      <c r="T9" s="148"/>
      <c r="U9" s="27"/>
    </row>
    <row r="10" spans="1:21" s="91" customFormat="1">
      <c r="A10" s="234"/>
      <c r="B10" s="253"/>
      <c r="C10" s="27"/>
      <c r="D10" s="245"/>
      <c r="E10" s="88"/>
      <c r="F10" s="559"/>
      <c r="G10" s="29"/>
      <c r="H10" s="244"/>
      <c r="I10" s="28"/>
      <c r="J10" s="283"/>
      <c r="L10" s="245"/>
      <c r="M10" s="88"/>
      <c r="N10" s="148"/>
      <c r="O10" s="27"/>
      <c r="P10" s="244"/>
      <c r="Q10" s="21"/>
      <c r="R10" s="14"/>
      <c r="S10" s="27"/>
      <c r="T10" s="148"/>
      <c r="U10" s="20"/>
    </row>
    <row r="11" spans="1:21" s="27" customFormat="1">
      <c r="B11" s="254"/>
      <c r="C11" s="129"/>
      <c r="D11" s="272"/>
      <c r="E11" s="273"/>
      <c r="F11" s="559"/>
      <c r="H11" s="246"/>
      <c r="I11" s="223"/>
      <c r="J11" s="283"/>
      <c r="K11" s="129"/>
      <c r="L11" s="272"/>
      <c r="M11" s="273"/>
      <c r="N11" s="148"/>
      <c r="P11" s="246"/>
      <c r="Q11" s="223"/>
      <c r="R11" s="148"/>
      <c r="T11" s="148"/>
    </row>
    <row r="12" spans="1:21" s="28" customFormat="1">
      <c r="A12" s="233" t="s">
        <v>223</v>
      </c>
      <c r="B12" s="253" t="s">
        <v>13</v>
      </c>
      <c r="C12" s="284" t="s">
        <v>86</v>
      </c>
      <c r="D12" s="272">
        <v>0.41666666666666669</v>
      </c>
      <c r="E12" s="312">
        <v>43051</v>
      </c>
      <c r="F12" s="559" t="s">
        <v>14</v>
      </c>
      <c r="G12" s="564" t="s">
        <v>155</v>
      </c>
      <c r="H12" s="565">
        <v>0.39583333333333331</v>
      </c>
      <c r="I12" s="311">
        <v>43051</v>
      </c>
      <c r="J12" s="283" t="s">
        <v>15</v>
      </c>
      <c r="K12" s="566" t="s">
        <v>163</v>
      </c>
      <c r="L12" s="274">
        <v>0.41666666666666669</v>
      </c>
      <c r="M12" s="312">
        <v>43051</v>
      </c>
      <c r="N12" s="148"/>
      <c r="O12" s="93"/>
      <c r="P12" s="274"/>
      <c r="Q12" s="216"/>
      <c r="R12" s="93"/>
      <c r="T12" s="93"/>
      <c r="U12" s="21"/>
    </row>
    <row r="13" spans="1:21" s="28" customFormat="1">
      <c r="A13" s="233"/>
      <c r="B13" s="253" t="s">
        <v>13</v>
      </c>
      <c r="C13" s="571" t="s">
        <v>162</v>
      </c>
      <c r="D13" s="272">
        <v>0.41666666666666669</v>
      </c>
      <c r="E13" s="312">
        <v>43079</v>
      </c>
      <c r="F13" s="559" t="s">
        <v>14</v>
      </c>
      <c r="G13" s="564" t="s">
        <v>117</v>
      </c>
      <c r="H13" s="274">
        <v>0.41666666666666669</v>
      </c>
      <c r="I13" s="311">
        <v>43079</v>
      </c>
      <c r="J13" s="283" t="s">
        <v>15</v>
      </c>
      <c r="K13" s="566" t="s">
        <v>422</v>
      </c>
      <c r="L13" s="274">
        <v>0.41666666666666669</v>
      </c>
      <c r="M13" s="312">
        <v>43079</v>
      </c>
      <c r="N13" s="148"/>
      <c r="O13" s="93"/>
      <c r="P13" s="274"/>
      <c r="Q13" s="216"/>
      <c r="R13" s="93"/>
      <c r="T13" s="93"/>
      <c r="U13" s="21"/>
    </row>
    <row r="14" spans="1:21" s="27" customFormat="1">
      <c r="A14" s="234"/>
      <c r="B14" s="29"/>
      <c r="C14" s="285"/>
      <c r="D14" s="244"/>
      <c r="E14" s="284"/>
      <c r="F14" s="148"/>
      <c r="H14" s="244"/>
      <c r="I14" s="28"/>
      <c r="J14" s="29"/>
      <c r="L14" s="244"/>
      <c r="M14" s="28"/>
      <c r="N14" s="148"/>
      <c r="P14" s="244"/>
      <c r="Q14" s="28"/>
      <c r="R14" s="149"/>
      <c r="T14" s="149"/>
      <c r="U14" s="20"/>
    </row>
    <row r="15" spans="1:21" s="129" customFormat="1">
      <c r="A15" s="129" t="s">
        <v>424</v>
      </c>
      <c r="B15" s="149"/>
      <c r="D15" s="242"/>
      <c r="E15" s="93"/>
      <c r="F15" s="149"/>
      <c r="G15" s="149"/>
      <c r="H15" s="242"/>
      <c r="I15" s="93"/>
      <c r="J15" s="29"/>
      <c r="L15" s="242"/>
      <c r="M15" s="93"/>
      <c r="N15" s="149"/>
      <c r="P15" s="242"/>
      <c r="Q15" s="93"/>
      <c r="R15" s="149"/>
      <c r="S15" s="20"/>
      <c r="T15" s="149"/>
    </row>
    <row r="16" spans="1:21" s="129" customFormat="1">
      <c r="A16" s="129" t="s">
        <v>425</v>
      </c>
      <c r="B16" s="149"/>
      <c r="D16" s="242"/>
      <c r="E16" s="93"/>
      <c r="F16" s="149"/>
      <c r="G16" s="149"/>
      <c r="H16" s="242"/>
      <c r="I16" s="93"/>
      <c r="J16" s="29"/>
      <c r="L16" s="242"/>
      <c r="M16" s="93"/>
      <c r="N16" s="149"/>
      <c r="P16" s="242"/>
      <c r="Q16" s="93"/>
      <c r="R16" s="149"/>
      <c r="S16" s="20"/>
      <c r="T16" s="149"/>
    </row>
    <row r="17" spans="1:21" s="11" customFormat="1">
      <c r="A17" s="11" t="s">
        <v>423</v>
      </c>
      <c r="B17" s="4"/>
      <c r="D17" s="241"/>
      <c r="E17" s="5"/>
      <c r="F17" s="149"/>
      <c r="G17" s="4"/>
      <c r="H17" s="241"/>
      <c r="I17" s="5"/>
      <c r="J17" s="4"/>
      <c r="K17" s="129"/>
      <c r="L17" s="242"/>
      <c r="M17" s="93"/>
      <c r="N17" s="14"/>
      <c r="P17" s="241"/>
      <c r="Q17" s="93"/>
      <c r="R17" s="4"/>
      <c r="T17" s="4"/>
      <c r="U17" s="22"/>
    </row>
    <row r="18" spans="1:21" s="11" customFormat="1">
      <c r="A18" s="231"/>
      <c r="B18" s="4"/>
      <c r="D18" s="241"/>
      <c r="E18" s="5"/>
      <c r="F18" s="149"/>
      <c r="G18" s="4"/>
      <c r="H18" s="241"/>
      <c r="I18" s="5"/>
      <c r="J18" s="4"/>
      <c r="K18" s="129"/>
      <c r="L18" s="242"/>
      <c r="M18" s="93"/>
      <c r="N18" s="14"/>
      <c r="O18" s="16"/>
      <c r="P18" s="243"/>
      <c r="Q18" s="93"/>
      <c r="R18" s="4"/>
      <c r="T18" s="4"/>
      <c r="U18" s="22"/>
    </row>
    <row r="19" spans="1:21" s="11" customFormat="1">
      <c r="A19" s="231" t="s">
        <v>426</v>
      </c>
      <c r="B19" s="316"/>
      <c r="C19" s="226">
        <v>43114</v>
      </c>
      <c r="D19" s="241"/>
      <c r="E19" s="324">
        <v>0.41666666666666669</v>
      </c>
      <c r="F19" s="149"/>
      <c r="G19" s="314" t="s">
        <v>430</v>
      </c>
      <c r="H19" s="241"/>
      <c r="I19" s="281"/>
      <c r="J19" s="316"/>
      <c r="K19" s="129"/>
      <c r="L19" s="242"/>
      <c r="M19" s="93"/>
      <c r="N19" s="315"/>
      <c r="O19" s="314"/>
      <c r="P19" s="243"/>
      <c r="Q19" s="93"/>
      <c r="R19" s="316"/>
      <c r="T19" s="316"/>
      <c r="U19" s="22"/>
    </row>
    <row r="20" spans="1:21" s="11" customFormat="1">
      <c r="A20" s="231"/>
      <c r="B20" s="316"/>
      <c r="D20" s="241"/>
      <c r="E20" s="281"/>
      <c r="F20" s="149"/>
      <c r="G20" s="316"/>
      <c r="H20" s="241"/>
      <c r="I20" s="281"/>
      <c r="J20" s="316"/>
      <c r="K20" s="129"/>
      <c r="L20" s="242"/>
      <c r="M20" s="93"/>
      <c r="N20" s="315"/>
      <c r="O20" s="314"/>
      <c r="P20" s="243"/>
      <c r="Q20" s="93"/>
      <c r="R20" s="316"/>
      <c r="T20" s="316"/>
      <c r="U20" s="22"/>
    </row>
    <row r="21" spans="1:21" s="11" customFormat="1">
      <c r="A21" s="277" t="s">
        <v>427</v>
      </c>
      <c r="B21" s="316"/>
      <c r="D21" s="241"/>
      <c r="E21" s="281"/>
      <c r="F21" s="149"/>
      <c r="G21" s="316"/>
      <c r="H21" s="241"/>
      <c r="I21" s="281"/>
      <c r="J21" s="316"/>
      <c r="K21" s="129"/>
      <c r="L21" s="242"/>
      <c r="M21" s="93"/>
      <c r="N21" s="315"/>
      <c r="O21" s="314"/>
      <c r="P21" s="243"/>
      <c r="Q21" s="93"/>
      <c r="R21" s="316"/>
      <c r="T21" s="316"/>
      <c r="U21" s="22"/>
    </row>
    <row r="22" spans="1:21" s="11" customFormat="1">
      <c r="A22" s="277" t="s">
        <v>432</v>
      </c>
      <c r="B22" s="316"/>
      <c r="D22" s="241"/>
      <c r="E22" s="281"/>
      <c r="F22" s="149"/>
      <c r="G22" s="316"/>
      <c r="H22" s="241"/>
      <c r="I22" s="281"/>
      <c r="J22" s="316"/>
      <c r="K22" s="129"/>
      <c r="L22" s="242"/>
      <c r="M22" s="93"/>
      <c r="N22" s="315"/>
      <c r="O22" s="314"/>
      <c r="P22" s="243"/>
      <c r="Q22" s="93"/>
      <c r="R22" s="316"/>
      <c r="T22" s="316"/>
      <c r="U22" s="22"/>
    </row>
    <row r="23" spans="1:21" s="11" customFormat="1">
      <c r="A23" s="231"/>
      <c r="B23" s="316"/>
      <c r="D23" s="241"/>
      <c r="E23" s="281"/>
      <c r="F23" s="149"/>
      <c r="G23" s="316"/>
      <c r="H23" s="241"/>
      <c r="I23" s="281"/>
      <c r="J23" s="316"/>
      <c r="K23" s="129"/>
      <c r="L23" s="242"/>
      <c r="M23" s="93"/>
      <c r="N23" s="315"/>
      <c r="O23" s="314"/>
      <c r="P23" s="243"/>
      <c r="Q23" s="93"/>
      <c r="R23" s="316"/>
      <c r="T23" s="316"/>
      <c r="U23" s="22"/>
    </row>
    <row r="24" spans="1:21" s="11" customFormat="1">
      <c r="A24" s="231" t="s">
        <v>168</v>
      </c>
      <c r="B24" s="4">
        <v>1</v>
      </c>
      <c r="C24" s="226">
        <v>43128</v>
      </c>
      <c r="D24" s="266"/>
      <c r="E24" s="604">
        <v>0.41666666666666669</v>
      </c>
      <c r="F24" s="29"/>
      <c r="G24" s="16" t="s">
        <v>431</v>
      </c>
      <c r="H24" s="243"/>
      <c r="I24" s="16"/>
      <c r="J24" s="14"/>
      <c r="K24" s="27"/>
      <c r="L24" s="242"/>
      <c r="M24" s="93"/>
      <c r="N24" s="4"/>
      <c r="P24" s="241"/>
      <c r="Q24" s="93"/>
      <c r="R24" s="4"/>
      <c r="T24" s="4"/>
      <c r="U24" s="128"/>
    </row>
    <row r="25" spans="1:21" s="11" customFormat="1">
      <c r="A25" s="231" t="s">
        <v>168</v>
      </c>
      <c r="B25" s="4">
        <v>2</v>
      </c>
      <c r="C25" s="226">
        <v>43128</v>
      </c>
      <c r="D25" s="266"/>
      <c r="E25" s="604">
        <v>0.41666666666666669</v>
      </c>
      <c r="F25" s="29"/>
      <c r="G25" s="16" t="s">
        <v>571</v>
      </c>
      <c r="H25" s="243"/>
      <c r="I25" s="16"/>
      <c r="J25" s="14"/>
      <c r="K25" s="27"/>
      <c r="L25" s="242"/>
      <c r="M25" s="93"/>
      <c r="N25" s="4"/>
      <c r="P25" s="241"/>
      <c r="Q25" s="93"/>
      <c r="R25" s="4"/>
      <c r="S25" s="94"/>
      <c r="T25" s="4"/>
      <c r="U25" s="128"/>
    </row>
    <row r="26" spans="1:21" s="11" customFormat="1">
      <c r="A26" s="231"/>
      <c r="B26" s="4"/>
      <c r="C26" s="226"/>
      <c r="D26" s="266"/>
      <c r="E26" s="224"/>
      <c r="F26" s="29"/>
      <c r="G26" s="14"/>
      <c r="H26" s="243"/>
      <c r="I26" s="16"/>
      <c r="J26" s="14"/>
      <c r="K26" s="27"/>
      <c r="L26" s="242"/>
      <c r="M26" s="93"/>
      <c r="N26" s="4"/>
      <c r="P26" s="241"/>
      <c r="Q26" s="93"/>
      <c r="R26" s="4"/>
      <c r="S26" s="94"/>
      <c r="T26" s="4"/>
      <c r="U26" s="128"/>
    </row>
    <row r="27" spans="1:21">
      <c r="A27" s="265" t="s">
        <v>428</v>
      </c>
      <c r="B27" s="23"/>
      <c r="C27" s="172"/>
      <c r="D27" s="247"/>
      <c r="E27" s="224"/>
    </row>
    <row r="28" spans="1:21">
      <c r="A28" s="265" t="s">
        <v>429</v>
      </c>
      <c r="B28" s="23"/>
      <c r="C28" s="172"/>
      <c r="D28" s="247"/>
      <c r="E28" s="224"/>
    </row>
    <row r="29" spans="1:21">
      <c r="A29" s="265"/>
      <c r="B29" s="23"/>
      <c r="C29" s="172"/>
      <c r="D29" s="247"/>
      <c r="E29" s="224"/>
    </row>
    <row r="30" spans="1:21" s="11" customFormat="1" ht="13.15" customHeight="1">
      <c r="A30" s="236" t="s">
        <v>224</v>
      </c>
      <c r="B30" s="235"/>
      <c r="C30" s="325">
        <v>43128</v>
      </c>
      <c r="D30" s="326"/>
      <c r="E30" s="604">
        <v>0.41666666666666669</v>
      </c>
      <c r="F30" s="327"/>
      <c r="G30" s="277" t="s">
        <v>156</v>
      </c>
      <c r="H30" s="249"/>
      <c r="I30" s="277"/>
      <c r="J30" s="235"/>
      <c r="K30" s="278"/>
      <c r="L30" s="278"/>
      <c r="M30" s="278"/>
      <c r="N30" s="278"/>
      <c r="O30" s="278"/>
      <c r="P30" s="278"/>
      <c r="Q30" s="230"/>
      <c r="R30" s="4"/>
      <c r="T30" s="4"/>
    </row>
    <row r="31" spans="1:21" ht="13.15" customHeight="1">
      <c r="A31" s="286" t="s">
        <v>225</v>
      </c>
      <c r="C31" s="226">
        <v>43135</v>
      </c>
      <c r="D31" s="266"/>
      <c r="E31" s="604">
        <v>0.41666666666666669</v>
      </c>
      <c r="F31" s="328"/>
      <c r="G31" s="314" t="s">
        <v>164</v>
      </c>
      <c r="H31" s="241"/>
      <c r="I31" s="5"/>
      <c r="K31" s="28"/>
      <c r="L31" s="221"/>
      <c r="M31" s="221"/>
      <c r="N31" s="221"/>
      <c r="O31" s="221"/>
      <c r="P31" s="242"/>
      <c r="Q31" s="227"/>
    </row>
    <row r="32" spans="1:21" ht="15.75">
      <c r="A32" s="237"/>
      <c r="C32" s="226"/>
      <c r="D32" s="266"/>
      <c r="E32" s="224"/>
      <c r="G32" s="315"/>
      <c r="H32" s="241"/>
      <c r="I32" s="5"/>
      <c r="K32" s="110"/>
      <c r="L32" s="242"/>
      <c r="M32" s="113"/>
      <c r="Q32" s="220"/>
    </row>
    <row r="33" spans="1:17" ht="15.75">
      <c r="A33" s="238"/>
      <c r="C33" s="226"/>
      <c r="D33" s="266"/>
      <c r="E33" s="224"/>
      <c r="F33" s="328"/>
      <c r="G33" s="329"/>
      <c r="H33" s="244"/>
      <c r="I33" s="227"/>
      <c r="K33" s="15"/>
      <c r="L33" s="243"/>
      <c r="M33" s="16"/>
      <c r="Q33" s="230"/>
    </row>
    <row r="34" spans="1:17" ht="15.75">
      <c r="A34" s="231" t="s">
        <v>118</v>
      </c>
      <c r="C34" s="226">
        <v>43135</v>
      </c>
      <c r="D34" s="266"/>
      <c r="E34" s="604">
        <v>0.41666666666666669</v>
      </c>
      <c r="F34" s="328"/>
      <c r="G34" s="314"/>
      <c r="H34" s="241"/>
      <c r="I34" s="5"/>
      <c r="J34" s="4"/>
      <c r="K34" s="276"/>
      <c r="L34" s="235"/>
      <c r="M34" s="222"/>
      <c r="N34" s="222"/>
      <c r="O34" s="222"/>
      <c r="P34" s="252"/>
      <c r="Q34" s="230"/>
    </row>
    <row r="35" spans="1:17" ht="15.75">
      <c r="A35" s="231" t="s">
        <v>169</v>
      </c>
      <c r="C35" s="226">
        <v>43135</v>
      </c>
      <c r="D35" s="266"/>
      <c r="E35" s="604">
        <v>0.41666666666666669</v>
      </c>
      <c r="F35" s="328"/>
      <c r="G35" s="314"/>
      <c r="H35" s="241"/>
      <c r="I35" s="5"/>
      <c r="J35" s="4"/>
      <c r="K35" s="276"/>
      <c r="L35" s="235"/>
      <c r="M35" s="222"/>
      <c r="N35" s="222"/>
      <c r="O35" s="222"/>
      <c r="P35" s="252"/>
      <c r="Q35" s="230"/>
    </row>
    <row r="36" spans="1:17" ht="15.75">
      <c r="A36" s="238"/>
      <c r="C36" s="172"/>
      <c r="D36" s="247"/>
      <c r="F36" s="228"/>
      <c r="K36" s="126"/>
      <c r="L36" s="250"/>
      <c r="M36" s="230"/>
      <c r="Q36" s="230"/>
    </row>
    <row r="37" spans="1:17" ht="15.75">
      <c r="A37" s="239" t="s">
        <v>171</v>
      </c>
      <c r="C37" s="659" t="s">
        <v>433</v>
      </c>
      <c r="D37" s="659"/>
      <c r="E37" s="218"/>
      <c r="F37" s="229"/>
      <c r="G37" s="33" t="s">
        <v>151</v>
      </c>
      <c r="H37" s="241"/>
      <c r="I37" s="33"/>
      <c r="K37" s="127"/>
      <c r="L37" s="251"/>
      <c r="M37" s="220"/>
      <c r="Q37" s="220"/>
    </row>
    <row r="38" spans="1:17" ht="15.75">
      <c r="A38" s="239" t="s">
        <v>170</v>
      </c>
      <c r="C38" s="219" t="s">
        <v>434</v>
      </c>
      <c r="D38" s="249"/>
      <c r="E38" s="225"/>
      <c r="F38" s="229"/>
      <c r="G38" s="33" t="s">
        <v>435</v>
      </c>
      <c r="H38" s="241"/>
      <c r="I38" s="33"/>
      <c r="K38" s="127"/>
      <c r="L38" s="251"/>
      <c r="M38" s="220"/>
      <c r="Q38" s="220"/>
    </row>
  </sheetData>
  <customSheetViews>
    <customSheetView guid="{25948C26-48C0-4C68-A3D0-23B3A9528908}" showPageBreaks="1" view="pageLayout">
      <selection activeCell="K12" sqref="K12:K13"/>
      <pageMargins left="0.39370078740157483" right="0.35433070866141736" top="0.59055118110236227" bottom="0.43307086614173229" header="0.27559055118110237" footer="0.23622047244094491"/>
      <pageSetup paperSize="9" orientation="landscape" r:id="rId1"/>
      <headerFooter alignWithMargins="0">
        <oddHeader>&amp;C&amp;"Arial,Fett"&amp;18Spielplan Hallensaison 2017/18 der U14 männlich</oddHeader>
        <oddFooter>&amp;CErstellt von Markus Knodel am &amp;D
&amp;R&amp;F</oddFooter>
      </headerFooter>
    </customSheetView>
  </customSheetViews>
  <mergeCells count="2">
    <mergeCell ref="A1:C1"/>
    <mergeCell ref="C37:D37"/>
  </mergeCells>
  <phoneticPr fontId="31" type="noConversion"/>
  <pageMargins left="0.39370078740157483" right="0.35433070866141736" top="0.59055118110236227" bottom="0.43307086614173229" header="0.27559055118110237" footer="0.23622047244094491"/>
  <pageSetup paperSize="9" orientation="landscape" r:id="rId2"/>
  <headerFooter alignWithMargins="0">
    <oddHeader>&amp;C&amp;"Arial,Fett"&amp;18Spielplan Hallensaison 2017/18 der U14 männlich</oddHeader>
    <oddFooter>&amp;CErstellt von Markus Knodel am &amp;D
&amp;R&amp;F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99"/>
  <sheetViews>
    <sheetView workbookViewId="0">
      <selection activeCell="A84" sqref="A84"/>
    </sheetView>
  </sheetViews>
  <sheetFormatPr baseColWidth="10" defaultRowHeight="12.75"/>
  <cols>
    <col min="1" max="1" width="113" style="302" customWidth="1"/>
  </cols>
  <sheetData>
    <row r="1" spans="1:1" ht="30">
      <c r="A1" s="291" t="s">
        <v>230</v>
      </c>
    </row>
    <row r="2" spans="1:1" ht="15">
      <c r="A2" s="291" t="s">
        <v>231</v>
      </c>
    </row>
    <row r="3" spans="1:1" ht="15">
      <c r="A3" s="291" t="s">
        <v>232</v>
      </c>
    </row>
    <row r="4" spans="1:1" ht="15">
      <c r="A4" s="291" t="s">
        <v>233</v>
      </c>
    </row>
    <row r="5" spans="1:1" ht="15">
      <c r="A5" s="291" t="s">
        <v>234</v>
      </c>
    </row>
    <row r="6" spans="1:1" ht="15">
      <c r="A6" s="291"/>
    </row>
    <row r="7" spans="1:1" ht="15.75">
      <c r="A7" s="293" t="s">
        <v>235</v>
      </c>
    </row>
    <row r="8" spans="1:1" ht="18">
      <c r="A8" s="297"/>
    </row>
    <row r="9" spans="1:1" ht="18">
      <c r="A9" s="298" t="s">
        <v>236</v>
      </c>
    </row>
    <row r="10" spans="1:1" ht="18">
      <c r="A10" s="297"/>
    </row>
    <row r="11" spans="1:1" ht="15.75">
      <c r="A11" s="299" t="s">
        <v>237</v>
      </c>
    </row>
    <row r="12" spans="1:1" ht="29.25">
      <c r="A12" s="300" t="s">
        <v>238</v>
      </c>
    </row>
    <row r="13" spans="1:1" ht="14.25">
      <c r="A13" s="300" t="s">
        <v>239</v>
      </c>
    </row>
    <row r="14" spans="1:1" ht="14.25">
      <c r="A14" s="300" t="s">
        <v>240</v>
      </c>
    </row>
    <row r="15" spans="1:1" ht="14.25">
      <c r="A15" s="300" t="s">
        <v>241</v>
      </c>
    </row>
    <row r="16" spans="1:1" ht="15">
      <c r="A16" s="300" t="s">
        <v>242</v>
      </c>
    </row>
    <row r="17" spans="1:1" ht="15.75">
      <c r="A17" s="301"/>
    </row>
    <row r="18" spans="1:1" ht="15.75">
      <c r="A18" s="299" t="s">
        <v>243</v>
      </c>
    </row>
    <row r="19" spans="1:1" ht="30">
      <c r="A19" s="300" t="s">
        <v>244</v>
      </c>
    </row>
    <row r="20" spans="1:1" ht="30">
      <c r="A20" s="300" t="s">
        <v>245</v>
      </c>
    </row>
    <row r="21" spans="1:1" ht="36.75" customHeight="1">
      <c r="A21" s="300" t="s">
        <v>246</v>
      </c>
    </row>
    <row r="22" spans="1:1" ht="15.75">
      <c r="A22" s="301"/>
    </row>
    <row r="23" spans="1:1" ht="15.75">
      <c r="A23" s="299" t="s">
        <v>247</v>
      </c>
    </row>
    <row r="24" spans="1:1" ht="42.75">
      <c r="A24" s="300" t="s">
        <v>248</v>
      </c>
    </row>
    <row r="25" spans="1:1" ht="14.25">
      <c r="A25" s="300" t="s">
        <v>249</v>
      </c>
    </row>
    <row r="26" spans="1:1" ht="14.25">
      <c r="A26" s="300"/>
    </row>
    <row r="27" spans="1:1" ht="15.75">
      <c r="A27" s="299" t="s">
        <v>250</v>
      </c>
    </row>
    <row r="28" spans="1:1" ht="14.25">
      <c r="A28" s="300" t="s">
        <v>251</v>
      </c>
    </row>
    <row r="29" spans="1:1" ht="14.25">
      <c r="A29" s="300" t="s">
        <v>252</v>
      </c>
    </row>
    <row r="30" spans="1:1" ht="14.25">
      <c r="A30" s="300" t="s">
        <v>253</v>
      </c>
    </row>
    <row r="31" spans="1:1" ht="14.25">
      <c r="A31" s="300" t="s">
        <v>254</v>
      </c>
    </row>
    <row r="33" spans="1:2" ht="14.25">
      <c r="A33" s="300"/>
    </row>
    <row r="34" spans="1:2" ht="14.25">
      <c r="A34" s="300"/>
    </row>
    <row r="35" spans="1:2" ht="18">
      <c r="A35" s="298" t="s">
        <v>255</v>
      </c>
    </row>
    <row r="36" spans="1:2" ht="18">
      <c r="A36" s="297"/>
    </row>
    <row r="37" spans="1:2" ht="15.75">
      <c r="A37" s="299" t="s">
        <v>256</v>
      </c>
    </row>
    <row r="38" spans="1:2" ht="15.75">
      <c r="A38" s="301"/>
    </row>
    <row r="39" spans="1:2" ht="15">
      <c r="A39" s="303" t="s">
        <v>257</v>
      </c>
    </row>
    <row r="40" spans="1:2" ht="15">
      <c r="A40" s="303"/>
    </row>
    <row r="41" spans="1:2" ht="28.5">
      <c r="A41" s="300" t="s">
        <v>258</v>
      </c>
    </row>
    <row r="42" spans="1:2" ht="14.25">
      <c r="A42" s="300"/>
    </row>
    <row r="43" spans="1:2" ht="185.25">
      <c r="A43" s="300" t="s">
        <v>295</v>
      </c>
      <c r="B43" s="296"/>
    </row>
    <row r="44" spans="1:2" ht="14.25">
      <c r="A44" s="292"/>
      <c r="B44" s="294"/>
    </row>
    <row r="45" spans="1:2" ht="28.5">
      <c r="A45" s="300" t="s">
        <v>259</v>
      </c>
    </row>
    <row r="46" spans="1:2" ht="14.25">
      <c r="A46" s="292"/>
    </row>
    <row r="47" spans="1:2" ht="14.25">
      <c r="A47" s="292"/>
    </row>
    <row r="48" spans="1:2" ht="15.75">
      <c r="A48" s="299" t="s">
        <v>260</v>
      </c>
    </row>
    <row r="49" spans="1:2" ht="15.75">
      <c r="A49" s="301"/>
    </row>
    <row r="50" spans="1:2" ht="15">
      <c r="A50" s="303" t="s">
        <v>261</v>
      </c>
    </row>
    <row r="51" spans="1:2" ht="15">
      <c r="A51" s="303"/>
    </row>
    <row r="52" spans="1:2" ht="28.5">
      <c r="A52" s="300" t="s">
        <v>262</v>
      </c>
    </row>
    <row r="53" spans="1:2" ht="14.25">
      <c r="A53" s="300"/>
    </row>
    <row r="54" spans="1:2" ht="128.25">
      <c r="A54" s="300" t="s">
        <v>294</v>
      </c>
      <c r="B54" s="295"/>
    </row>
    <row r="55" spans="1:2" ht="14.25">
      <c r="A55" s="300"/>
    </row>
    <row r="56" spans="1:2" ht="18">
      <c r="A56" s="298" t="s">
        <v>263</v>
      </c>
    </row>
    <row r="57" spans="1:2" ht="15">
      <c r="A57" s="304"/>
    </row>
    <row r="58" spans="1:2" ht="15.75">
      <c r="A58" s="299" t="s">
        <v>264</v>
      </c>
    </row>
    <row r="59" spans="1:2" ht="53.25" customHeight="1">
      <c r="A59" s="305" t="s">
        <v>265</v>
      </c>
    </row>
    <row r="60" spans="1:2" ht="14.25">
      <c r="A60" s="300"/>
    </row>
    <row r="61" spans="1:2" ht="14.25">
      <c r="A61" s="300"/>
    </row>
    <row r="62" spans="1:2" ht="15.75">
      <c r="A62" s="299" t="s">
        <v>266</v>
      </c>
    </row>
    <row r="63" spans="1:2" ht="28.5">
      <c r="A63" s="300" t="s">
        <v>267</v>
      </c>
    </row>
    <row r="64" spans="1:2" ht="28.5">
      <c r="A64" s="300" t="s">
        <v>268</v>
      </c>
    </row>
    <row r="65" spans="1:1" ht="31.5" customHeight="1">
      <c r="A65" s="300" t="s">
        <v>269</v>
      </c>
    </row>
    <row r="66" spans="1:1" ht="14.25">
      <c r="A66" s="292"/>
    </row>
    <row r="67" spans="1:1" ht="15.75">
      <c r="A67" s="299" t="s">
        <v>270</v>
      </c>
    </row>
    <row r="68" spans="1:1" ht="58.5" customHeight="1">
      <c r="A68" s="304" t="s">
        <v>271</v>
      </c>
    </row>
    <row r="69" spans="1:1" ht="15">
      <c r="A69" s="304" t="s">
        <v>272</v>
      </c>
    </row>
    <row r="70" spans="1:1" ht="14.25">
      <c r="A70" s="300"/>
    </row>
    <row r="71" spans="1:1" ht="15.75">
      <c r="A71" s="299" t="s">
        <v>273</v>
      </c>
    </row>
    <row r="72" spans="1:1" ht="53.25" customHeight="1">
      <c r="A72" s="305" t="s">
        <v>274</v>
      </c>
    </row>
    <row r="73" spans="1:1" ht="15.75">
      <c r="A73" s="299" t="s">
        <v>275</v>
      </c>
    </row>
    <row r="74" spans="1:1" ht="31.5" customHeight="1">
      <c r="A74" s="300" t="s">
        <v>276</v>
      </c>
    </row>
    <row r="75" spans="1:1" ht="15.75">
      <c r="A75" s="299" t="s">
        <v>277</v>
      </c>
    </row>
    <row r="76" spans="1:1" ht="70.5" customHeight="1">
      <c r="A76" s="300" t="s">
        <v>278</v>
      </c>
    </row>
    <row r="77" spans="1:1" ht="14.25">
      <c r="A77" s="300"/>
    </row>
    <row r="78" spans="1:1" ht="15.75">
      <c r="A78" s="299" t="s">
        <v>279</v>
      </c>
    </row>
    <row r="79" spans="1:1" ht="57" customHeight="1">
      <c r="A79" s="300" t="s">
        <v>280</v>
      </c>
    </row>
    <row r="80" spans="1:1" ht="14.25">
      <c r="A80" s="292"/>
    </row>
    <row r="82" spans="1:1" ht="15.75">
      <c r="A82" s="299" t="s">
        <v>281</v>
      </c>
    </row>
    <row r="83" spans="1:1" ht="74.25" customHeight="1">
      <c r="A83" s="300" t="s">
        <v>282</v>
      </c>
    </row>
    <row r="84" spans="1:1" ht="14.25">
      <c r="A84" s="306"/>
    </row>
    <row r="85" spans="1:1" ht="15.75">
      <c r="A85" s="299" t="s">
        <v>283</v>
      </c>
    </row>
    <row r="86" spans="1:1" ht="63.75" customHeight="1">
      <c r="A86" s="300" t="s">
        <v>284</v>
      </c>
    </row>
    <row r="87" spans="1:1" ht="14.25">
      <c r="A87" s="300"/>
    </row>
    <row r="88" spans="1:1" ht="14.25">
      <c r="A88" s="300"/>
    </row>
    <row r="89" spans="1:1" ht="15.75">
      <c r="A89" s="299" t="s">
        <v>285</v>
      </c>
    </row>
    <row r="90" spans="1:1" ht="42.75" customHeight="1">
      <c r="A90" s="300" t="s">
        <v>286</v>
      </c>
    </row>
    <row r="91" spans="1:1" ht="14.25">
      <c r="A91" s="300"/>
    </row>
    <row r="92" spans="1:1" ht="15.75">
      <c r="A92" s="299" t="s">
        <v>287</v>
      </c>
    </row>
    <row r="93" spans="1:1" ht="57.75" customHeight="1">
      <c r="A93" s="300" t="s">
        <v>288</v>
      </c>
    </row>
    <row r="94" spans="1:1" ht="14.25">
      <c r="A94" s="300"/>
    </row>
    <row r="95" spans="1:1" ht="15.75">
      <c r="A95" s="299" t="s">
        <v>289</v>
      </c>
    </row>
    <row r="96" spans="1:1" ht="15">
      <c r="A96" s="304" t="s">
        <v>290</v>
      </c>
    </row>
    <row r="97" spans="1:1" ht="43.5" customHeight="1">
      <c r="A97" s="300" t="s">
        <v>291</v>
      </c>
    </row>
    <row r="98" spans="1:1" ht="15">
      <c r="A98" s="304" t="s">
        <v>292</v>
      </c>
    </row>
    <row r="99" spans="1:1" ht="42.75" customHeight="1">
      <c r="A99" s="300" t="s">
        <v>293</v>
      </c>
    </row>
  </sheetData>
  <customSheetViews>
    <customSheetView guid="{25948C26-48C0-4C68-A3D0-23B3A9528908}" topLeftCell="A22">
      <selection activeCell="A84" sqref="A84"/>
      <pageMargins left="0.7" right="0.7" top="0.78740157499999996" bottom="0.78740157499999996" header="0.3" footer="0.3"/>
      <pageSetup paperSize="9" orientation="portrait" r:id="rId1"/>
    </customSheetView>
  </customSheetViews>
  <hyperlinks>
    <hyperlink ref="A59" r:id="rId2" display="http://faustball-liga.de/spielbetrieb/allgemeine-downloads/"/>
    <hyperlink ref="A72" r:id="rId3" display="http://www.faustball-ergebnisse.de/"/>
  </hyperlinks>
  <pageMargins left="0.7" right="0.7" top="0.78740157499999996" bottom="0.78740157499999996" header="0.3" footer="0.3"/>
  <pageSetup paperSize="9" orientation="portrait"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24"/>
  <sheetViews>
    <sheetView topLeftCell="A72" workbookViewId="0">
      <selection activeCell="L123" sqref="L123"/>
    </sheetView>
  </sheetViews>
  <sheetFormatPr baseColWidth="10" defaultColWidth="11.42578125" defaultRowHeight="12.75"/>
  <cols>
    <col min="1" max="1" width="102.28515625" style="43" customWidth="1"/>
    <col min="2" max="16384" width="11.42578125" style="43"/>
  </cols>
  <sheetData>
    <row r="1" spans="1:1" s="309" customFormat="1" ht="20.25">
      <c r="A1" s="308" t="s">
        <v>296</v>
      </c>
    </row>
    <row r="2" spans="1:1">
      <c r="A2" s="307" t="s">
        <v>297</v>
      </c>
    </row>
    <row r="3" spans="1:1">
      <c r="A3" s="307" t="s">
        <v>298</v>
      </c>
    </row>
    <row r="4" spans="1:1">
      <c r="A4" s="307" t="s">
        <v>299</v>
      </c>
    </row>
    <row r="5" spans="1:1" ht="38.25">
      <c r="A5" s="307" t="s">
        <v>300</v>
      </c>
    </row>
    <row r="6" spans="1:1">
      <c r="A6" s="307" t="s">
        <v>301</v>
      </c>
    </row>
    <row r="7" spans="1:1">
      <c r="A7" s="307" t="s">
        <v>302</v>
      </c>
    </row>
    <row r="8" spans="1:1">
      <c r="A8" s="307" t="s">
        <v>303</v>
      </c>
    </row>
    <row r="9" spans="1:1">
      <c r="A9" s="307" t="s">
        <v>304</v>
      </c>
    </row>
    <row r="10" spans="1:1">
      <c r="A10" s="307" t="s">
        <v>305</v>
      </c>
    </row>
    <row r="11" spans="1:1">
      <c r="A11" s="307" t="s">
        <v>306</v>
      </c>
    </row>
    <row r="12" spans="1:1">
      <c r="A12" s="307"/>
    </row>
    <row r="13" spans="1:1" s="32" customFormat="1" ht="15.75">
      <c r="A13" s="310" t="s">
        <v>307</v>
      </c>
    </row>
    <row r="14" spans="1:1">
      <c r="A14" s="307" t="s">
        <v>400</v>
      </c>
    </row>
    <row r="15" spans="1:1">
      <c r="A15" s="307" t="s">
        <v>308</v>
      </c>
    </row>
    <row r="16" spans="1:1">
      <c r="A16" s="307" t="s">
        <v>309</v>
      </c>
    </row>
    <row r="17" spans="1:1" ht="25.5">
      <c r="A17" s="307" t="s">
        <v>401</v>
      </c>
    </row>
    <row r="18" spans="1:1">
      <c r="A18" s="307" t="s">
        <v>310</v>
      </c>
    </row>
    <row r="19" spans="1:1">
      <c r="A19" s="307" t="s">
        <v>308</v>
      </c>
    </row>
    <row r="20" spans="1:1">
      <c r="A20" s="307" t="s">
        <v>309</v>
      </c>
    </row>
    <row r="21" spans="1:1" s="32" customFormat="1" ht="15.75">
      <c r="A21" s="310" t="s">
        <v>311</v>
      </c>
    </row>
    <row r="22" spans="1:1" ht="25.5">
      <c r="A22" s="307" t="s">
        <v>312</v>
      </c>
    </row>
    <row r="23" spans="1:1" ht="25.5">
      <c r="A23" s="307" t="s">
        <v>313</v>
      </c>
    </row>
    <row r="24" spans="1:1">
      <c r="A24" s="307" t="s">
        <v>314</v>
      </c>
    </row>
    <row r="25" spans="1:1">
      <c r="A25" s="307" t="s">
        <v>315</v>
      </c>
    </row>
    <row r="26" spans="1:1">
      <c r="A26" s="307" t="s">
        <v>316</v>
      </c>
    </row>
    <row r="27" spans="1:1">
      <c r="A27" s="307" t="s">
        <v>317</v>
      </c>
    </row>
    <row r="28" spans="1:1">
      <c r="A28" s="307" t="s">
        <v>318</v>
      </c>
    </row>
    <row r="29" spans="1:1">
      <c r="A29" s="307" t="s">
        <v>319</v>
      </c>
    </row>
    <row r="30" spans="1:1">
      <c r="A30" s="307" t="s">
        <v>320</v>
      </c>
    </row>
    <row r="31" spans="1:1">
      <c r="A31" s="307" t="s">
        <v>321</v>
      </c>
    </row>
    <row r="32" spans="1:1" ht="25.5">
      <c r="A32" s="307" t="s">
        <v>322</v>
      </c>
    </row>
    <row r="33" spans="1:1" s="32" customFormat="1" ht="15.75">
      <c r="A33" s="310" t="s">
        <v>323</v>
      </c>
    </row>
    <row r="34" spans="1:1">
      <c r="A34" s="307" t="s">
        <v>324</v>
      </c>
    </row>
    <row r="35" spans="1:1">
      <c r="A35" s="307" t="s">
        <v>325</v>
      </c>
    </row>
    <row r="36" spans="1:1">
      <c r="A36" s="307" t="s">
        <v>326</v>
      </c>
    </row>
    <row r="37" spans="1:1">
      <c r="A37" s="307" t="s">
        <v>402</v>
      </c>
    </row>
    <row r="38" spans="1:1">
      <c r="A38" s="307" t="s">
        <v>403</v>
      </c>
    </row>
    <row r="39" spans="1:1">
      <c r="A39" s="307" t="s">
        <v>404</v>
      </c>
    </row>
    <row r="40" spans="1:1">
      <c r="A40" s="307" t="s">
        <v>405</v>
      </c>
    </row>
    <row r="41" spans="1:1">
      <c r="A41" s="307" t="s">
        <v>406</v>
      </c>
    </row>
    <row r="42" spans="1:1">
      <c r="A42" s="307" t="s">
        <v>407</v>
      </c>
    </row>
    <row r="43" spans="1:1">
      <c r="A43" s="307" t="s">
        <v>327</v>
      </c>
    </row>
    <row r="44" spans="1:1">
      <c r="A44" s="307" t="s">
        <v>328</v>
      </c>
    </row>
    <row r="45" spans="1:1">
      <c r="A45" s="307" t="s">
        <v>329</v>
      </c>
    </row>
    <row r="46" spans="1:1">
      <c r="A46" s="307" t="s">
        <v>330</v>
      </c>
    </row>
    <row r="47" spans="1:1">
      <c r="A47" s="307" t="s">
        <v>331</v>
      </c>
    </row>
    <row r="48" spans="1:1">
      <c r="A48" s="307" t="s">
        <v>332</v>
      </c>
    </row>
    <row r="49" spans="1:1">
      <c r="A49" s="307" t="s">
        <v>408</v>
      </c>
    </row>
    <row r="50" spans="1:1">
      <c r="A50" s="307" t="s">
        <v>333</v>
      </c>
    </row>
    <row r="51" spans="1:1">
      <c r="A51" s="307" t="s">
        <v>334</v>
      </c>
    </row>
    <row r="52" spans="1:1">
      <c r="A52" s="307" t="s">
        <v>335</v>
      </c>
    </row>
    <row r="53" spans="1:1">
      <c r="A53" s="307" t="s">
        <v>336</v>
      </c>
    </row>
    <row r="54" spans="1:1">
      <c r="A54" s="307" t="s">
        <v>337</v>
      </c>
    </row>
    <row r="55" spans="1:1">
      <c r="A55" s="307" t="s">
        <v>338</v>
      </c>
    </row>
    <row r="56" spans="1:1">
      <c r="A56" s="307" t="s">
        <v>339</v>
      </c>
    </row>
    <row r="57" spans="1:1">
      <c r="A57" s="307" t="s">
        <v>340</v>
      </c>
    </row>
    <row r="58" spans="1:1">
      <c r="A58" s="307"/>
    </row>
    <row r="59" spans="1:1">
      <c r="A59" s="307" t="s">
        <v>341</v>
      </c>
    </row>
    <row r="60" spans="1:1">
      <c r="A60" s="307" t="s">
        <v>342</v>
      </c>
    </row>
    <row r="61" spans="1:1">
      <c r="A61" s="307" t="s">
        <v>343</v>
      </c>
    </row>
    <row r="62" spans="1:1">
      <c r="A62" s="307" t="s">
        <v>344</v>
      </c>
    </row>
    <row r="63" spans="1:1">
      <c r="A63" s="307" t="s">
        <v>345</v>
      </c>
    </row>
    <row r="64" spans="1:1">
      <c r="A64" s="307" t="s">
        <v>346</v>
      </c>
    </row>
    <row r="65" spans="1:1">
      <c r="A65" s="307" t="s">
        <v>347</v>
      </c>
    </row>
    <row r="66" spans="1:1">
      <c r="A66" s="307" t="s">
        <v>348</v>
      </c>
    </row>
    <row r="67" spans="1:1">
      <c r="A67" s="307" t="s">
        <v>349</v>
      </c>
    </row>
    <row r="68" spans="1:1">
      <c r="A68" s="307" t="s">
        <v>350</v>
      </c>
    </row>
    <row r="69" spans="1:1">
      <c r="A69" s="307" t="s">
        <v>351</v>
      </c>
    </row>
    <row r="70" spans="1:1">
      <c r="A70" s="307" t="s">
        <v>352</v>
      </c>
    </row>
    <row r="71" spans="1:1">
      <c r="A71" s="307" t="s">
        <v>353</v>
      </c>
    </row>
    <row r="72" spans="1:1">
      <c r="A72" s="307" t="s">
        <v>354</v>
      </c>
    </row>
    <row r="73" spans="1:1">
      <c r="A73" s="307" t="s">
        <v>355</v>
      </c>
    </row>
    <row r="74" spans="1:1">
      <c r="A74" s="307" t="s">
        <v>356</v>
      </c>
    </row>
    <row r="75" spans="1:1">
      <c r="A75" s="307" t="s">
        <v>357</v>
      </c>
    </row>
    <row r="76" spans="1:1">
      <c r="A76" s="307" t="s">
        <v>358</v>
      </c>
    </row>
    <row r="77" spans="1:1">
      <c r="A77" s="307" t="s">
        <v>359</v>
      </c>
    </row>
    <row r="78" spans="1:1">
      <c r="A78" s="307" t="s">
        <v>360</v>
      </c>
    </row>
    <row r="79" spans="1:1">
      <c r="A79" s="307" t="s">
        <v>361</v>
      </c>
    </row>
    <row r="80" spans="1:1">
      <c r="A80" s="307" t="s">
        <v>362</v>
      </c>
    </row>
    <row r="81" spans="1:1">
      <c r="A81" s="307" t="s">
        <v>363</v>
      </c>
    </row>
    <row r="82" spans="1:1">
      <c r="A82" s="307" t="s">
        <v>364</v>
      </c>
    </row>
    <row r="83" spans="1:1">
      <c r="A83" s="307" t="s">
        <v>365</v>
      </c>
    </row>
    <row r="84" spans="1:1">
      <c r="A84" s="307" t="s">
        <v>366</v>
      </c>
    </row>
    <row r="85" spans="1:1">
      <c r="A85" s="307" t="s">
        <v>367</v>
      </c>
    </row>
    <row r="86" spans="1:1" s="32" customFormat="1" ht="15.75">
      <c r="A86" s="310" t="s">
        <v>368</v>
      </c>
    </row>
    <row r="87" spans="1:1">
      <c r="A87" s="307" t="s">
        <v>369</v>
      </c>
    </row>
    <row r="88" spans="1:1">
      <c r="A88" s="307" t="s">
        <v>370</v>
      </c>
    </row>
    <row r="89" spans="1:1">
      <c r="A89" s="307" t="s">
        <v>371</v>
      </c>
    </row>
    <row r="90" spans="1:1">
      <c r="A90" s="307" t="s">
        <v>372</v>
      </c>
    </row>
    <row r="91" spans="1:1" ht="25.5">
      <c r="A91" s="307" t="s">
        <v>373</v>
      </c>
    </row>
    <row r="92" spans="1:1" ht="25.5">
      <c r="A92" s="307" t="s">
        <v>374</v>
      </c>
    </row>
    <row r="93" spans="1:1" ht="25.5">
      <c r="A93" s="307" t="s">
        <v>375</v>
      </c>
    </row>
    <row r="94" spans="1:1">
      <c r="A94" s="307" t="s">
        <v>376</v>
      </c>
    </row>
    <row r="95" spans="1:1" ht="25.5">
      <c r="A95" s="307" t="s">
        <v>377</v>
      </c>
    </row>
    <row r="96" spans="1:1">
      <c r="A96" s="307" t="s">
        <v>378</v>
      </c>
    </row>
    <row r="97" spans="1:1" ht="25.5">
      <c r="A97" s="307" t="s">
        <v>379</v>
      </c>
    </row>
    <row r="98" spans="1:1" ht="38.25">
      <c r="A98" s="307" t="s">
        <v>380</v>
      </c>
    </row>
    <row r="99" spans="1:1">
      <c r="A99" s="307"/>
    </row>
    <row r="100" spans="1:1" ht="25.5">
      <c r="A100" s="307" t="s">
        <v>381</v>
      </c>
    </row>
    <row r="101" spans="1:1" ht="25.5">
      <c r="A101" s="307" t="s">
        <v>382</v>
      </c>
    </row>
    <row r="102" spans="1:1">
      <c r="A102" s="307" t="s">
        <v>409</v>
      </c>
    </row>
    <row r="103" spans="1:1">
      <c r="A103" s="307" t="s">
        <v>410</v>
      </c>
    </row>
    <row r="104" spans="1:1" ht="25.5">
      <c r="A104" s="307" t="s">
        <v>383</v>
      </c>
    </row>
    <row r="105" spans="1:1" ht="15.75">
      <c r="A105" s="310" t="s">
        <v>384</v>
      </c>
    </row>
    <row r="106" spans="1:1">
      <c r="A106" s="307" t="s">
        <v>411</v>
      </c>
    </row>
    <row r="107" spans="1:1" ht="25.5">
      <c r="A107" s="307" t="s">
        <v>385</v>
      </c>
    </row>
    <row r="108" spans="1:1">
      <c r="A108" s="307" t="s">
        <v>386</v>
      </c>
    </row>
    <row r="109" spans="1:1">
      <c r="A109" s="307" t="s">
        <v>387</v>
      </c>
    </row>
    <row r="110" spans="1:1" ht="25.5">
      <c r="A110" s="307" t="s">
        <v>388</v>
      </c>
    </row>
    <row r="111" spans="1:1" ht="25.5">
      <c r="A111" s="307" t="s">
        <v>389</v>
      </c>
    </row>
    <row r="112" spans="1:1" ht="25.5">
      <c r="A112" s="307" t="s">
        <v>390</v>
      </c>
    </row>
    <row r="113" spans="1:1">
      <c r="A113" s="307" t="s">
        <v>412</v>
      </c>
    </row>
    <row r="114" spans="1:1" ht="38.25">
      <c r="A114" s="307" t="s">
        <v>391</v>
      </c>
    </row>
    <row r="115" spans="1:1">
      <c r="A115" s="307" t="s">
        <v>392</v>
      </c>
    </row>
    <row r="116" spans="1:1">
      <c r="A116" s="307" t="s">
        <v>413</v>
      </c>
    </row>
    <row r="117" spans="1:1" ht="25.5">
      <c r="A117" s="307" t="s">
        <v>393</v>
      </c>
    </row>
    <row r="118" spans="1:1" ht="25.5">
      <c r="A118" s="307" t="s">
        <v>394</v>
      </c>
    </row>
    <row r="119" spans="1:1">
      <c r="A119" s="307" t="s">
        <v>395</v>
      </c>
    </row>
    <row r="120" spans="1:1">
      <c r="A120" s="307" t="s">
        <v>414</v>
      </c>
    </row>
    <row r="121" spans="1:1" ht="51">
      <c r="A121" s="307" t="s">
        <v>396</v>
      </c>
    </row>
    <row r="122" spans="1:1">
      <c r="A122" s="307" t="s">
        <v>397</v>
      </c>
    </row>
    <row r="123" spans="1:1">
      <c r="A123" s="307" t="s">
        <v>398</v>
      </c>
    </row>
    <row r="124" spans="1:1" ht="25.5">
      <c r="A124" s="307" t="s">
        <v>399</v>
      </c>
    </row>
  </sheetData>
  <customSheetViews>
    <customSheetView guid="{25948C26-48C0-4C68-A3D0-23B3A9528908}" topLeftCell="A72">
      <selection activeCell="L123" sqref="L123"/>
      <pageMargins left="0.7" right="0.7" top="0.78740157499999996" bottom="0.78740157499999996" header="0.3" footer="0.3"/>
      <pageSetup paperSize="9" orientation="portrait" r:id="rId1"/>
    </customSheetView>
  </customSheetViews>
  <pageMargins left="0.7" right="0.7" top="0.78740157499999996" bottom="0.78740157499999996"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34" sqref="O34"/>
    </sheetView>
  </sheetViews>
  <sheetFormatPr baseColWidth="10" defaultRowHeight="12.75"/>
  <sheetData/>
  <customSheetViews>
    <customSheetView guid="{25948C26-48C0-4C68-A3D0-23B3A9528908}" state="hidden">
      <selection activeCell="O34" sqref="O34"/>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V55"/>
  <sheetViews>
    <sheetView view="pageLayout" topLeftCell="A5" zoomScaleNormal="100" workbookViewId="0">
      <selection activeCell="J20" sqref="J20"/>
    </sheetView>
  </sheetViews>
  <sheetFormatPr baseColWidth="10" defaultRowHeight="12.75"/>
  <cols>
    <col min="1" max="1" width="9.140625" style="39" customWidth="1"/>
    <col min="2" max="2" width="22" customWidth="1"/>
    <col min="3" max="3" width="5.5703125" style="13" customWidth="1"/>
    <col min="4" max="4" width="0.42578125" style="38" customWidth="1"/>
    <col min="5" max="5" width="9.7109375" style="39" customWidth="1"/>
    <col min="6" max="6" width="22.28515625" customWidth="1"/>
    <col min="7" max="7" width="5.42578125" style="13" customWidth="1"/>
    <col min="8" max="8" width="3.5703125" style="8" bestFit="1" customWidth="1"/>
    <col min="9" max="9" width="3.7109375" style="99" customWidth="1"/>
    <col min="10" max="10" width="20.85546875" bestFit="1" customWidth="1"/>
    <col min="11" max="11" width="6.42578125" style="13" customWidth="1"/>
    <col min="12" max="12" width="1" style="8" customWidth="1"/>
    <col min="13" max="13" width="1.5703125" style="39" customWidth="1"/>
    <col min="14" max="14" width="18.140625" customWidth="1"/>
    <col min="15" max="15" width="5.7109375" style="13" customWidth="1"/>
    <col min="16" max="16" width="2.140625" style="8" customWidth="1"/>
    <col min="17" max="17" width="3.42578125" customWidth="1"/>
    <col min="18" max="18" width="17.42578125" customWidth="1"/>
    <col min="19" max="19" width="5.7109375" style="13" customWidth="1"/>
    <col min="20" max="20" width="3.28515625" customWidth="1"/>
    <col min="21" max="21" width="22.85546875" customWidth="1"/>
    <col min="22" max="22" width="5.7109375" style="13" customWidth="1"/>
  </cols>
  <sheetData>
    <row r="1" spans="1:22" s="19" customFormat="1" ht="15.75">
      <c r="A1" s="31"/>
      <c r="B1" s="19" t="s">
        <v>108</v>
      </c>
      <c r="C1" s="32"/>
      <c r="D1" s="33"/>
      <c r="E1" s="31"/>
      <c r="H1" s="33"/>
      <c r="I1" s="98"/>
      <c r="K1" s="32"/>
      <c r="L1" s="33"/>
      <c r="M1" s="31"/>
      <c r="P1" s="33"/>
      <c r="V1" s="18"/>
    </row>
    <row r="2" spans="1:22" s="19" customFormat="1" ht="15.75">
      <c r="A2" s="33" t="s">
        <v>16</v>
      </c>
      <c r="C2" s="34"/>
      <c r="D2" s="35"/>
      <c r="E2" s="31"/>
      <c r="G2" s="34" t="s">
        <v>190</v>
      </c>
      <c r="H2" s="33"/>
      <c r="I2" s="98"/>
      <c r="J2"/>
      <c r="K2" s="34"/>
      <c r="L2" s="33"/>
      <c r="M2"/>
      <c r="O2" s="34"/>
      <c r="P2" s="33"/>
      <c r="S2" s="34"/>
      <c r="V2" s="34"/>
    </row>
    <row r="3" spans="1:22" s="110" customFormat="1" ht="15.75">
      <c r="A3" s="109"/>
      <c r="B3" s="110" t="s">
        <v>112</v>
      </c>
      <c r="C3" s="111"/>
      <c r="D3" s="112"/>
      <c r="E3" s="114"/>
      <c r="F3" s="110" t="s">
        <v>113</v>
      </c>
      <c r="G3" s="111"/>
      <c r="H3" s="113"/>
      <c r="J3" s="110" t="s">
        <v>114</v>
      </c>
      <c r="L3" s="113"/>
      <c r="N3" s="110" t="s">
        <v>115</v>
      </c>
      <c r="P3" s="113"/>
    </row>
    <row r="4" spans="1:22" s="116" customFormat="1">
      <c r="A4" s="4"/>
      <c r="B4" s="11"/>
      <c r="C4" s="87"/>
      <c r="D4" s="131"/>
      <c r="E4" s="156"/>
      <c r="G4" s="87"/>
      <c r="H4" s="115"/>
      <c r="I4" s="156"/>
      <c r="J4" s="152"/>
      <c r="K4" s="87"/>
      <c r="L4" s="115"/>
      <c r="M4" s="151"/>
      <c r="N4" s="152"/>
      <c r="O4" s="87"/>
      <c r="P4" s="115"/>
    </row>
    <row r="5" spans="1:22" s="190" customFormat="1">
      <c r="A5" s="183" t="s">
        <v>32</v>
      </c>
      <c r="B5" s="11" t="s">
        <v>179</v>
      </c>
      <c r="C5" s="185"/>
      <c r="D5" s="186"/>
      <c r="E5" s="187"/>
      <c r="F5" s="11" t="s">
        <v>186</v>
      </c>
      <c r="G5" s="185"/>
      <c r="H5" s="188"/>
      <c r="I5" s="187"/>
      <c r="J5" s="129" t="s">
        <v>181</v>
      </c>
      <c r="K5" s="185"/>
      <c r="L5" s="188"/>
      <c r="M5" s="189"/>
      <c r="N5" s="11" t="s">
        <v>188</v>
      </c>
      <c r="O5" s="185"/>
      <c r="P5" s="188"/>
    </row>
    <row r="6" spans="1:22" s="194" customFormat="1">
      <c r="A6" s="183" t="s">
        <v>33</v>
      </c>
      <c r="B6" s="11" t="s">
        <v>185</v>
      </c>
      <c r="C6" s="185"/>
      <c r="D6" s="192"/>
      <c r="E6" s="189"/>
      <c r="F6" s="11" t="s">
        <v>180</v>
      </c>
      <c r="G6" s="191"/>
      <c r="H6" s="193"/>
      <c r="I6" s="189"/>
      <c r="J6" s="129" t="s">
        <v>187</v>
      </c>
      <c r="K6" s="191"/>
      <c r="L6" s="193"/>
      <c r="M6" s="189"/>
      <c r="N6" s="129" t="s">
        <v>182</v>
      </c>
      <c r="O6" s="191"/>
      <c r="P6" s="193"/>
    </row>
    <row r="7" spans="1:22" s="194" customFormat="1">
      <c r="A7" s="258" t="s">
        <v>38</v>
      </c>
      <c r="B7" s="11" t="s">
        <v>174</v>
      </c>
      <c r="C7" s="185"/>
      <c r="D7" s="192"/>
      <c r="E7" s="189"/>
      <c r="F7" s="11" t="s">
        <v>175</v>
      </c>
      <c r="G7" s="191"/>
      <c r="H7" s="193"/>
      <c r="I7" s="189"/>
      <c r="J7" s="129" t="s">
        <v>176</v>
      </c>
      <c r="K7" s="191"/>
      <c r="L7" s="193"/>
      <c r="M7" s="189"/>
      <c r="N7" s="129" t="s">
        <v>177</v>
      </c>
      <c r="O7" s="191"/>
      <c r="P7" s="193"/>
    </row>
    <row r="8" spans="1:22" s="119" customFormat="1">
      <c r="A8" s="173" t="s">
        <v>43</v>
      </c>
      <c r="B8" s="129" t="s">
        <v>191</v>
      </c>
      <c r="C8" s="87"/>
      <c r="D8" s="117"/>
      <c r="E8" s="150"/>
      <c r="F8" s="11" t="s">
        <v>193</v>
      </c>
      <c r="G8" s="90"/>
      <c r="H8" s="118"/>
      <c r="I8" s="150"/>
      <c r="J8" s="129" t="s">
        <v>194</v>
      </c>
      <c r="K8" s="90"/>
      <c r="L8" s="118"/>
      <c r="M8" s="150"/>
      <c r="N8" s="129" t="s">
        <v>196</v>
      </c>
      <c r="O8" s="90"/>
      <c r="P8" s="118"/>
    </row>
    <row r="9" spans="1:22" s="27" customFormat="1">
      <c r="A9" s="174" t="s">
        <v>48</v>
      </c>
      <c r="B9" s="11" t="s">
        <v>192</v>
      </c>
      <c r="C9" s="90"/>
      <c r="D9" s="117"/>
      <c r="E9" s="134"/>
      <c r="F9" s="11"/>
      <c r="G9" s="90"/>
      <c r="H9" s="28"/>
      <c r="I9" s="140"/>
      <c r="J9" s="11" t="s">
        <v>195</v>
      </c>
      <c r="K9" s="87"/>
      <c r="L9" s="28"/>
      <c r="M9" s="150"/>
      <c r="N9" s="11" t="s">
        <v>197</v>
      </c>
      <c r="O9" s="90"/>
      <c r="P9" s="28"/>
    </row>
    <row r="10" spans="1:22" s="110" customFormat="1" ht="15.75">
      <c r="A10" s="175"/>
      <c r="D10" s="112"/>
      <c r="E10" s="114"/>
      <c r="F10" s="11"/>
      <c r="G10" s="111"/>
      <c r="H10" s="113"/>
      <c r="L10" s="113"/>
      <c r="N10" s="11"/>
      <c r="P10" s="113"/>
    </row>
    <row r="11" spans="1:22" s="135" customFormat="1">
      <c r="A11" s="146"/>
      <c r="B11" s="11"/>
      <c r="C11" s="87"/>
      <c r="E11" s="151"/>
      <c r="F11" s="152"/>
      <c r="G11" s="87"/>
      <c r="H11" s="138"/>
      <c r="I11" s="137"/>
      <c r="K11" s="87"/>
      <c r="L11" s="138"/>
      <c r="M11" s="141"/>
      <c r="N11" s="136"/>
      <c r="O11" s="87"/>
      <c r="P11" s="138"/>
      <c r="Q11" s="116"/>
      <c r="R11" s="116"/>
      <c r="S11" s="154"/>
      <c r="T11" s="155"/>
      <c r="U11" s="138"/>
      <c r="V11" s="154"/>
    </row>
    <row r="12" spans="1:22" s="135" customFormat="1">
      <c r="A12" s="151"/>
      <c r="B12" s="93" t="s">
        <v>173</v>
      </c>
      <c r="C12" s="87"/>
      <c r="E12" s="151"/>
      <c r="F12" s="152"/>
      <c r="G12" s="87"/>
      <c r="H12" s="138"/>
      <c r="I12" s="137"/>
      <c r="J12" s="136"/>
      <c r="K12" s="87"/>
      <c r="L12" s="138"/>
      <c r="M12" s="141"/>
      <c r="N12" s="136"/>
      <c r="O12" s="87"/>
      <c r="P12" s="138"/>
      <c r="Q12" s="116"/>
      <c r="R12" s="116"/>
      <c r="S12" s="154"/>
      <c r="T12" s="155"/>
      <c r="U12" s="138"/>
      <c r="V12" s="154"/>
    </row>
    <row r="13" spans="1:22" s="122" customFormat="1">
      <c r="A13" s="150" t="s">
        <v>32</v>
      </c>
      <c r="B13" s="15" t="s">
        <v>183</v>
      </c>
      <c r="C13" s="90"/>
      <c r="E13" s="150"/>
      <c r="F13"/>
      <c r="G13" s="90"/>
      <c r="H13" s="97"/>
      <c r="I13" s="140"/>
      <c r="J13" s="20"/>
      <c r="K13" s="87"/>
      <c r="L13" s="97"/>
      <c r="M13" s="139"/>
      <c r="N13" s="20"/>
      <c r="O13" s="90"/>
      <c r="P13" s="97"/>
      <c r="Q13" s="119"/>
      <c r="R13" s="119"/>
      <c r="S13" s="120"/>
      <c r="T13" s="123"/>
      <c r="U13" s="28"/>
      <c r="V13" s="120"/>
    </row>
    <row r="14" spans="1:22" s="122" customFormat="1">
      <c r="A14" s="150" t="s">
        <v>33</v>
      </c>
      <c r="B14" s="15" t="s">
        <v>189</v>
      </c>
      <c r="C14" s="90"/>
      <c r="E14" s="150"/>
      <c r="F14"/>
      <c r="G14" s="90"/>
      <c r="H14" s="97"/>
      <c r="I14" s="140"/>
      <c r="J14" s="20"/>
      <c r="K14" s="87"/>
      <c r="L14" s="97"/>
      <c r="M14" s="139"/>
      <c r="N14" s="20"/>
      <c r="O14" s="90"/>
      <c r="P14" s="97"/>
      <c r="Q14" s="119"/>
      <c r="R14" s="119"/>
      <c r="S14" s="120"/>
      <c r="T14" s="123"/>
      <c r="U14" s="28"/>
      <c r="V14" s="120"/>
    </row>
    <row r="15" spans="1:22" s="30" customFormat="1">
      <c r="A15" s="150" t="s">
        <v>38</v>
      </c>
      <c r="B15" s="15" t="s">
        <v>198</v>
      </c>
      <c r="C15" s="90"/>
      <c r="E15" s="150"/>
      <c r="F15"/>
      <c r="G15" s="90"/>
      <c r="H15" s="42"/>
      <c r="I15" s="140"/>
      <c r="J15" s="86"/>
      <c r="K15" s="87"/>
      <c r="L15" s="42"/>
      <c r="M15" s="139"/>
      <c r="N15" s="20"/>
      <c r="O15" s="90"/>
      <c r="P15" s="42"/>
      <c r="Q15" s="116"/>
      <c r="R15" s="116"/>
      <c r="S15" s="40"/>
      <c r="T15" s="124"/>
      <c r="U15" s="42"/>
      <c r="V15" s="40"/>
    </row>
    <row r="16" spans="1:22" s="30" customFormat="1">
      <c r="A16" s="150" t="s">
        <v>43</v>
      </c>
      <c r="B16" s="15" t="s">
        <v>199</v>
      </c>
      <c r="C16" s="90"/>
      <c r="E16" s="150"/>
      <c r="F16" s="15"/>
      <c r="G16" s="90"/>
      <c r="H16" s="42"/>
      <c r="I16" s="140"/>
      <c r="J16" s="20"/>
      <c r="K16" s="87"/>
      <c r="L16" s="42"/>
      <c r="M16" s="86"/>
      <c r="N16" s="28"/>
      <c r="O16" s="90"/>
      <c r="P16" s="42"/>
      <c r="Q16" s="116"/>
      <c r="R16" s="116"/>
      <c r="S16" s="40"/>
      <c r="T16" s="124"/>
      <c r="U16" s="42"/>
      <c r="V16" s="40"/>
    </row>
    <row r="17" spans="1:22" s="129" customFormat="1">
      <c r="B17" s="203"/>
      <c r="C17" s="204"/>
      <c r="D17" s="205"/>
      <c r="E17" s="205"/>
      <c r="F17" s="203"/>
      <c r="G17" s="204"/>
      <c r="H17" s="206"/>
      <c r="I17" s="206"/>
      <c r="J17" s="203"/>
      <c r="K17" s="204"/>
      <c r="L17" s="206"/>
      <c r="M17" s="207"/>
      <c r="N17" s="203"/>
      <c r="O17" s="161"/>
      <c r="P17" s="93"/>
      <c r="Q17" s="116"/>
      <c r="R17" s="116"/>
      <c r="S17" s="161"/>
      <c r="T17" s="130"/>
      <c r="U17" s="93"/>
      <c r="V17" s="161"/>
    </row>
    <row r="18" spans="1:22" s="129" customFormat="1">
      <c r="A18" s="130"/>
      <c r="B18" s="93" t="s">
        <v>79</v>
      </c>
      <c r="C18" s="87"/>
      <c r="D18" s="131"/>
      <c r="F18" s="132" t="s">
        <v>83</v>
      </c>
      <c r="G18" s="87"/>
      <c r="H18" s="93"/>
      <c r="I18" s="130"/>
      <c r="J18" s="133" t="s">
        <v>80</v>
      </c>
      <c r="K18" s="87"/>
      <c r="L18" s="93"/>
      <c r="N18" s="93" t="s">
        <v>81</v>
      </c>
      <c r="O18" s="87"/>
      <c r="P18" s="93"/>
    </row>
    <row r="19" spans="1:22" s="27" customFormat="1">
      <c r="B19" s="190"/>
      <c r="C19" s="90"/>
      <c r="D19" s="117"/>
      <c r="E19" s="123"/>
      <c r="F19" s="184"/>
      <c r="G19" s="90"/>
      <c r="H19" s="28"/>
      <c r="I19" s="130"/>
      <c r="J19" s="135"/>
      <c r="K19" s="90"/>
      <c r="L19" s="28"/>
      <c r="M19" s="130"/>
      <c r="N19" s="129"/>
      <c r="O19" s="90"/>
      <c r="P19" s="28"/>
    </row>
    <row r="20" spans="1:22" s="27" customFormat="1">
      <c r="A20" s="130" t="s">
        <v>32</v>
      </c>
      <c r="B20" s="15" t="str">
        <f>B5</f>
        <v>1. Gruppe A</v>
      </c>
      <c r="C20" s="87"/>
      <c r="D20" s="131"/>
      <c r="E20" s="130" t="s">
        <v>32</v>
      </c>
      <c r="F20" s="15" t="str">
        <f>B6</f>
        <v>2. Gruppe A</v>
      </c>
      <c r="G20" s="87"/>
      <c r="H20" s="28"/>
      <c r="I20" s="155"/>
      <c r="J20" s="11"/>
      <c r="K20" s="90"/>
      <c r="L20" s="28"/>
      <c r="M20" s="155"/>
      <c r="N20" s="11"/>
      <c r="O20" s="90"/>
      <c r="P20" s="28"/>
    </row>
    <row r="21" spans="1:22" s="27" customFormat="1">
      <c r="A21" s="130" t="s">
        <v>33</v>
      </c>
      <c r="B21" s="27" t="str">
        <f>F6</f>
        <v>2. Gruppe B</v>
      </c>
      <c r="C21" s="87"/>
      <c r="D21" s="131"/>
      <c r="E21" s="130" t="s">
        <v>33</v>
      </c>
      <c r="F21" s="15" t="str">
        <f>F5</f>
        <v>1. Gruppe B</v>
      </c>
      <c r="G21" s="212"/>
      <c r="H21" s="28"/>
      <c r="I21" s="125"/>
      <c r="J21" s="15"/>
      <c r="K21" s="90"/>
      <c r="L21" s="28"/>
      <c r="M21" s="125"/>
      <c r="N21" s="15"/>
      <c r="O21" s="90"/>
      <c r="P21" s="28"/>
    </row>
    <row r="22" spans="1:22" s="27" customFormat="1">
      <c r="A22" s="130" t="s">
        <v>38</v>
      </c>
      <c r="B22" s="27" t="str">
        <f>J5</f>
        <v>1. Gruppe C</v>
      </c>
      <c r="C22" s="87"/>
      <c r="D22" s="131"/>
      <c r="E22" s="130" t="s">
        <v>38</v>
      </c>
      <c r="F22" s="15" t="str">
        <f>J6</f>
        <v>2. Gruppe C</v>
      </c>
      <c r="G22" s="213"/>
      <c r="H22" s="28"/>
      <c r="I22" s="125"/>
      <c r="J22" s="15"/>
      <c r="K22" s="90"/>
      <c r="L22" s="28"/>
      <c r="M22" s="125"/>
      <c r="N22" s="15"/>
      <c r="O22" s="90"/>
      <c r="P22" s="28"/>
    </row>
    <row r="23" spans="1:22" s="27" customFormat="1">
      <c r="A23" s="125" t="s">
        <v>43</v>
      </c>
      <c r="B23" s="15" t="str">
        <f>N6</f>
        <v>2. Gruppe D</v>
      </c>
      <c r="C23" s="90"/>
      <c r="D23" s="117"/>
      <c r="E23" s="125" t="s">
        <v>43</v>
      </c>
      <c r="F23" s="15" t="str">
        <f>N5</f>
        <v>1. Gruppe D</v>
      </c>
      <c r="G23" s="90"/>
      <c r="H23" s="28"/>
      <c r="I23" s="125"/>
      <c r="J23" s="15"/>
      <c r="K23" s="90"/>
      <c r="L23" s="28"/>
      <c r="M23" s="125"/>
      <c r="O23" s="90"/>
      <c r="P23" s="28"/>
    </row>
    <row r="24" spans="1:22" s="27" customFormat="1">
      <c r="A24" s="125" t="s">
        <v>48</v>
      </c>
      <c r="B24" s="15" t="str">
        <f>B13</f>
        <v>1. Hoffnungsrunde</v>
      </c>
      <c r="C24" s="90"/>
      <c r="D24" s="117"/>
      <c r="E24" s="125" t="s">
        <v>48</v>
      </c>
      <c r="F24" s="15" t="str">
        <f>B14</f>
        <v>2. Hoffnungsrunde</v>
      </c>
      <c r="G24" s="90"/>
      <c r="H24" s="28"/>
      <c r="I24" s="125"/>
      <c r="J24" s="15"/>
      <c r="K24" s="90"/>
      <c r="L24" s="28"/>
      <c r="M24" s="125"/>
      <c r="N24" s="15"/>
      <c r="O24" s="90"/>
      <c r="P24" s="28"/>
    </row>
    <row r="25" spans="1:22" s="129" customFormat="1">
      <c r="A25" s="125" t="s">
        <v>87</v>
      </c>
      <c r="B25" s="15"/>
      <c r="C25" s="89"/>
      <c r="D25" s="214"/>
      <c r="E25" s="125" t="s">
        <v>87</v>
      </c>
      <c r="F25" s="15"/>
      <c r="G25" s="89"/>
      <c r="H25" s="93"/>
      <c r="I25" s="130"/>
      <c r="J25" s="15"/>
      <c r="K25" s="161"/>
      <c r="L25" s="93"/>
      <c r="N25" s="27"/>
      <c r="O25" s="161"/>
      <c r="P25" s="93"/>
    </row>
    <row r="26" spans="1:22" s="27" customFormat="1">
      <c r="A26" s="123"/>
      <c r="B26" s="28"/>
      <c r="C26" s="90"/>
      <c r="D26" s="117"/>
      <c r="E26" s="86"/>
      <c r="F26" s="21"/>
      <c r="G26" s="90"/>
      <c r="H26" s="28"/>
      <c r="I26" s="123"/>
      <c r="J26" s="208"/>
      <c r="K26" s="90"/>
      <c r="L26" s="28"/>
      <c r="M26" s="86"/>
      <c r="N26" s="208"/>
      <c r="O26" s="90"/>
      <c r="P26" s="28"/>
    </row>
    <row r="27" spans="1:22" s="119" customFormat="1">
      <c r="A27" s="123"/>
      <c r="B27" s="30" t="s">
        <v>82</v>
      </c>
      <c r="C27" s="90"/>
      <c r="D27" s="117"/>
      <c r="E27" s="123"/>
      <c r="G27" s="90"/>
      <c r="H27" s="118"/>
      <c r="I27" s="29"/>
      <c r="K27" s="117"/>
      <c r="L27" s="118"/>
      <c r="M27" s="29"/>
      <c r="N27" s="27"/>
      <c r="O27" s="90"/>
      <c r="P27" s="118"/>
      <c r="S27" s="90"/>
      <c r="V27" s="90"/>
    </row>
    <row r="28" spans="1:22" s="260" customFormat="1" ht="15">
      <c r="A28" s="261"/>
      <c r="B28" s="260" t="s">
        <v>76</v>
      </c>
      <c r="C28" s="262"/>
      <c r="D28" s="263"/>
      <c r="E28" s="261"/>
      <c r="F28" s="260" t="s">
        <v>78</v>
      </c>
      <c r="G28" s="262"/>
      <c r="H28" s="259"/>
      <c r="I28" s="264"/>
      <c r="J28" s="260" t="s">
        <v>17</v>
      </c>
      <c r="K28" s="262"/>
      <c r="L28" s="259"/>
      <c r="N28" s="260" t="s">
        <v>77</v>
      </c>
      <c r="P28" s="259"/>
    </row>
    <row r="29" spans="1:22" s="119" customFormat="1">
      <c r="A29" s="150"/>
      <c r="B29" s="129"/>
      <c r="C29" s="90"/>
      <c r="D29" s="117"/>
      <c r="E29" s="150"/>
      <c r="F29" s="153"/>
      <c r="G29" s="90"/>
      <c r="H29" s="118"/>
      <c r="I29" s="150"/>
      <c r="J29" s="15"/>
      <c r="K29" s="90"/>
      <c r="L29" s="118"/>
      <c r="M29" s="150"/>
      <c r="N29"/>
      <c r="O29" s="90"/>
      <c r="P29" s="118"/>
    </row>
    <row r="30" spans="1:22" s="119" customFormat="1">
      <c r="B30" s="11"/>
      <c r="C30" s="216" t="s">
        <v>32</v>
      </c>
      <c r="D30" s="117"/>
      <c r="E30" s="14"/>
      <c r="G30" s="90"/>
      <c r="H30" s="118"/>
      <c r="I30" s="150"/>
      <c r="K30" s="90"/>
      <c r="L30" s="118"/>
      <c r="M30" s="150"/>
      <c r="O30" s="90"/>
      <c r="P30" s="118"/>
    </row>
    <row r="31" spans="1:22" s="27" customFormat="1">
      <c r="A31" s="208"/>
      <c r="B31" s="11"/>
      <c r="C31" s="217" t="s">
        <v>33</v>
      </c>
      <c r="D31" s="117"/>
      <c r="E31" s="150"/>
      <c r="G31" s="90"/>
      <c r="H31" s="28"/>
      <c r="I31" s="14"/>
      <c r="K31" s="90"/>
      <c r="L31" s="28"/>
      <c r="M31" s="150"/>
      <c r="O31" s="90"/>
      <c r="P31" s="28"/>
    </row>
    <row r="32" spans="1:22" s="122" customFormat="1">
      <c r="A32" s="208"/>
      <c r="B32" s="11"/>
      <c r="C32" s="217" t="s">
        <v>38</v>
      </c>
      <c r="D32" s="121"/>
      <c r="E32" s="150"/>
      <c r="G32" s="90"/>
      <c r="H32" s="97"/>
      <c r="I32" s="150"/>
      <c r="K32" s="90"/>
      <c r="L32" s="97"/>
      <c r="M32" s="150"/>
      <c r="O32" s="90"/>
      <c r="P32" s="97"/>
    </row>
    <row r="33" spans="1:22" s="122" customFormat="1">
      <c r="A33" s="150"/>
      <c r="B33" s="11"/>
      <c r="C33" s="217" t="s">
        <v>43</v>
      </c>
      <c r="E33" s="150"/>
      <c r="G33" s="90"/>
      <c r="H33" s="97"/>
      <c r="I33" s="150"/>
      <c r="K33" s="90"/>
      <c r="L33" s="97"/>
      <c r="M33" s="150"/>
      <c r="O33" s="90"/>
      <c r="P33" s="97"/>
      <c r="Q33" s="119"/>
      <c r="R33" s="119"/>
      <c r="S33" s="120"/>
      <c r="T33" s="123"/>
      <c r="U33" s="28"/>
      <c r="V33" s="120"/>
    </row>
    <row r="34" spans="1:22" s="30" customFormat="1">
      <c r="A34" s="1"/>
      <c r="B34" s="11"/>
      <c r="C34" s="217" t="s">
        <v>48</v>
      </c>
      <c r="E34" s="1"/>
      <c r="G34" s="90"/>
      <c r="H34" s="42"/>
      <c r="I34" s="1"/>
      <c r="K34" s="90"/>
      <c r="L34" s="42"/>
      <c r="M34" s="150"/>
      <c r="O34" s="90"/>
      <c r="P34" s="42"/>
      <c r="Q34" s="116"/>
      <c r="R34" s="116"/>
      <c r="S34" s="40"/>
      <c r="T34" s="124"/>
      <c r="U34" s="42"/>
      <c r="V34" s="40"/>
    </row>
    <row r="35" spans="1:22" s="30" customFormat="1">
      <c r="B35" s="11"/>
      <c r="C35" s="93" t="s">
        <v>87</v>
      </c>
      <c r="K35" s="90"/>
      <c r="L35" s="42"/>
      <c r="M35" s="86"/>
      <c r="O35" s="90"/>
      <c r="P35" s="42"/>
      <c r="Q35" s="116"/>
      <c r="R35" s="116"/>
      <c r="S35" s="40"/>
      <c r="T35" s="124"/>
      <c r="U35" s="42"/>
      <c r="V35" s="40"/>
    </row>
    <row r="36" spans="1:22" s="78" customFormat="1">
      <c r="A36" s="209"/>
      <c r="B36" s="129"/>
      <c r="C36" s="76"/>
      <c r="E36" s="157"/>
      <c r="G36" s="76"/>
      <c r="H36" s="77"/>
      <c r="I36" s="157"/>
      <c r="K36" s="159"/>
      <c r="L36" s="77"/>
      <c r="M36" s="145"/>
      <c r="O36" s="159"/>
      <c r="P36" s="77"/>
      <c r="S36" s="76"/>
      <c r="V36" s="76"/>
    </row>
    <row r="37" spans="1:22" s="78" customFormat="1">
      <c r="A37" s="160"/>
      <c r="C37" s="159"/>
      <c r="D37" s="77"/>
      <c r="E37" s="145"/>
      <c r="G37" s="76"/>
      <c r="H37" s="77"/>
      <c r="I37" s="145"/>
      <c r="J37" s="158"/>
      <c r="K37" s="159"/>
      <c r="L37" s="77"/>
      <c r="M37" s="145"/>
      <c r="O37" s="76"/>
      <c r="P37" s="77"/>
      <c r="S37" s="76"/>
      <c r="V37" s="76"/>
    </row>
    <row r="38" spans="1:22" s="91" customFormat="1">
      <c r="A38" s="3"/>
      <c r="B38" s="129"/>
      <c r="C38" s="92"/>
      <c r="D38" s="88"/>
      <c r="E38" s="3"/>
      <c r="F38" s="20"/>
      <c r="G38" s="89"/>
      <c r="H38" s="88"/>
      <c r="I38" s="3"/>
      <c r="J38" s="20"/>
      <c r="K38" s="92"/>
      <c r="L38" s="88"/>
      <c r="M38" s="3"/>
      <c r="N38" s="20"/>
      <c r="O38" s="90"/>
      <c r="P38" s="88"/>
      <c r="S38" s="90"/>
      <c r="V38" s="90"/>
    </row>
    <row r="39" spans="1:22" s="91" customFormat="1">
      <c r="A39" s="142"/>
      <c r="C39" s="129"/>
      <c r="D39" s="88"/>
      <c r="E39" s="3"/>
      <c r="F39" s="20"/>
      <c r="G39" s="92"/>
      <c r="H39" s="88"/>
      <c r="I39" s="3"/>
      <c r="J39" s="20"/>
      <c r="K39" s="92"/>
      <c r="L39" s="88"/>
      <c r="M39" s="3"/>
      <c r="N39" s="21"/>
      <c r="O39" s="90"/>
      <c r="P39" s="88"/>
      <c r="S39" s="90"/>
      <c r="V39" s="90"/>
    </row>
    <row r="40" spans="1:22" s="91" customFormat="1">
      <c r="A40" s="3"/>
      <c r="D40" s="88"/>
      <c r="E40" s="3"/>
      <c r="F40" s="27"/>
      <c r="G40" s="89"/>
      <c r="H40" s="88"/>
      <c r="I40" s="3"/>
      <c r="J40" s="20"/>
      <c r="K40" s="90"/>
      <c r="L40" s="88"/>
      <c r="M40" s="3"/>
      <c r="N40" s="20"/>
      <c r="O40" s="90"/>
      <c r="P40" s="88"/>
      <c r="S40" s="90"/>
      <c r="V40" s="90"/>
    </row>
    <row r="41" spans="1:22">
      <c r="A41" s="3"/>
      <c r="C41" s="41"/>
      <c r="D41" s="16"/>
      <c r="E41" s="3"/>
      <c r="F41" s="20"/>
      <c r="G41" s="41"/>
      <c r="I41" s="3"/>
      <c r="J41" s="27"/>
      <c r="K41" s="90"/>
      <c r="M41" s="3"/>
      <c r="N41" s="20"/>
      <c r="O41" s="41"/>
      <c r="S41" s="36"/>
      <c r="V41" s="36"/>
    </row>
    <row r="42" spans="1:22" s="78" customFormat="1">
      <c r="A42" s="79"/>
      <c r="C42" s="104"/>
      <c r="D42" s="105"/>
      <c r="E42" s="80"/>
      <c r="F42" s="103"/>
      <c r="G42" s="76"/>
      <c r="H42" s="77"/>
      <c r="I42" s="106"/>
      <c r="K42" s="76"/>
      <c r="L42" s="77"/>
      <c r="M42" s="107"/>
      <c r="O42" s="76"/>
      <c r="P42" s="77"/>
      <c r="S42" s="76"/>
      <c r="V42" s="76"/>
    </row>
    <row r="43" spans="1:22" s="78" customFormat="1">
      <c r="A43" s="79"/>
      <c r="B43" s="103"/>
      <c r="C43" s="104"/>
      <c r="D43" s="105"/>
      <c r="E43" s="80"/>
      <c r="F43" s="103"/>
      <c r="G43" s="76"/>
      <c r="H43" s="77"/>
      <c r="I43" s="106"/>
      <c r="K43" s="76"/>
      <c r="L43" s="77"/>
      <c r="M43" s="80"/>
      <c r="N43" s="108"/>
      <c r="O43" s="76"/>
      <c r="P43" s="77"/>
      <c r="S43" s="76"/>
      <c r="V43" s="76"/>
    </row>
    <row r="44" spans="1:22" s="86" customFormat="1">
      <c r="A44" s="80"/>
      <c r="B44" s="78"/>
      <c r="C44" s="81"/>
      <c r="D44" s="82"/>
      <c r="E44" s="83"/>
      <c r="F44" s="78"/>
      <c r="G44" s="81"/>
      <c r="H44" s="84"/>
      <c r="I44" s="100"/>
      <c r="J44" s="78"/>
      <c r="K44" s="81"/>
      <c r="L44" s="84"/>
      <c r="M44" s="85"/>
      <c r="N44" s="78"/>
      <c r="O44" s="81"/>
      <c r="P44" s="84"/>
      <c r="S44" s="81"/>
      <c r="V44" s="81"/>
    </row>
    <row r="45" spans="1:22">
      <c r="F45" s="24"/>
      <c r="I45" s="101"/>
      <c r="J45" s="8"/>
    </row>
    <row r="47" spans="1:22" s="19" customFormat="1" ht="15.75">
      <c r="A47" s="39"/>
      <c r="C47" s="43"/>
      <c r="D47" s="8"/>
      <c r="E47" s="39"/>
      <c r="F47"/>
      <c r="G47" s="34"/>
      <c r="H47" s="33"/>
      <c r="I47" s="98"/>
      <c r="K47" s="34"/>
      <c r="L47" s="33"/>
      <c r="M47" s="31"/>
      <c r="O47" s="34"/>
      <c r="P47" s="33"/>
      <c r="S47" s="34"/>
      <c r="V47" s="34"/>
    </row>
    <row r="48" spans="1:22" s="19" customFormat="1" ht="15.75">
      <c r="A48" s="39"/>
      <c r="C48" s="43"/>
      <c r="D48" s="8"/>
      <c r="E48" s="39"/>
      <c r="F48"/>
      <c r="G48" s="34"/>
      <c r="H48" s="33"/>
      <c r="I48" s="98"/>
      <c r="K48" s="34"/>
      <c r="L48" s="33"/>
      <c r="M48" s="31"/>
      <c r="O48" s="34"/>
      <c r="P48" s="33"/>
      <c r="S48" s="34"/>
      <c r="V48" s="34"/>
    </row>
    <row r="49" spans="1:22" s="11" customFormat="1">
      <c r="A49" s="39"/>
      <c r="B49" s="20"/>
      <c r="C49" s="43"/>
      <c r="D49" s="8"/>
      <c r="E49" s="39"/>
      <c r="F49"/>
      <c r="G49"/>
      <c r="H49" s="5"/>
      <c r="I49" s="102"/>
      <c r="K49" s="10"/>
      <c r="L49" s="5"/>
      <c r="M49" s="44"/>
      <c r="O49" s="10"/>
      <c r="P49" s="5"/>
      <c r="S49" s="10"/>
      <c r="V49" s="10"/>
    </row>
    <row r="50" spans="1:22" s="11" customFormat="1">
      <c r="A50" s="39"/>
      <c r="B50" s="20"/>
      <c r="C50" s="43"/>
      <c r="D50" s="8"/>
      <c r="E50" s="39"/>
      <c r="F50"/>
      <c r="G50" s="8"/>
      <c r="H50" s="5"/>
      <c r="I50" s="102"/>
      <c r="K50" s="10"/>
      <c r="L50" s="5"/>
      <c r="M50" s="44"/>
      <c r="O50" s="10"/>
      <c r="P50" s="5"/>
      <c r="S50" s="10"/>
      <c r="V50" s="10"/>
    </row>
    <row r="51" spans="1:22" s="11" customFormat="1">
      <c r="A51" s="39"/>
      <c r="B51" s="20"/>
      <c r="C51" s="43"/>
      <c r="D51" s="8"/>
      <c r="E51" s="39"/>
      <c r="F51"/>
      <c r="G51" s="8"/>
      <c r="H51" s="5"/>
      <c r="I51" s="102"/>
      <c r="K51" s="10"/>
      <c r="L51" s="5"/>
      <c r="M51" s="44"/>
      <c r="O51" s="10"/>
      <c r="P51" s="5"/>
      <c r="S51" s="10"/>
      <c r="V51" s="10"/>
    </row>
    <row r="52" spans="1:22">
      <c r="B52" s="28"/>
      <c r="C52" s="43"/>
      <c r="D52" s="8"/>
      <c r="G52" s="8"/>
    </row>
    <row r="53" spans="1:22">
      <c r="B53" s="28"/>
      <c r="C53" s="43"/>
      <c r="D53" s="8"/>
      <c r="G53" s="8"/>
    </row>
    <row r="54" spans="1:22">
      <c r="B54" s="28"/>
      <c r="C54" s="43"/>
      <c r="D54" s="8"/>
      <c r="G54" s="5"/>
    </row>
    <row r="55" spans="1:22">
      <c r="B55" s="86"/>
    </row>
  </sheetData>
  <autoFilter ref="A27:B36">
    <filterColumn colId="0">
      <colorFilter dxfId="6"/>
    </filterColumn>
  </autoFilter>
  <customSheetViews>
    <customSheetView guid="{25948C26-48C0-4C68-A3D0-23B3A9528908}" showPageBreaks="1" filter="1" showAutoFilter="1" state="hidden" view="pageLayout" topLeftCell="A5">
      <selection activeCell="J20" sqref="J20"/>
      <pageMargins left="0.31496062992125984" right="0.23622047244094491" top="0.62992125984251968" bottom="0.43307086614173229" header="0.27559055118110237" footer="0.23622047244094491"/>
      <pageSetup paperSize="9" orientation="landscape" cellComments="asDisplayed" r:id="rId1"/>
      <headerFooter alignWithMargins="0">
        <oddHeader>&amp;C&amp;"Arial,Fett"&amp;18Spielplan Halle 2016/2017   U14 männlich</oddHeader>
        <oddFooter>&amp;CErstellt von Markus Knodel am &amp;D</oddFooter>
      </headerFooter>
      <autoFilter ref="A27:B36">
        <filterColumn colId="0">
          <colorFilter dxfId="5"/>
        </filterColumn>
      </autoFilter>
    </customSheetView>
  </customSheetViews>
  <phoneticPr fontId="31" type="noConversion"/>
  <pageMargins left="0.31496062992125984" right="0.23622047244094491" top="0.62992125984251968" bottom="0.43307086614173229" header="0.27559055118110237" footer="0.23622047244094491"/>
  <pageSetup paperSize="9" orientation="landscape" cellComments="asDisplayed" r:id="rId2"/>
  <headerFooter alignWithMargins="0">
    <oddHeader>&amp;C&amp;"Arial,Fett"&amp;18Spielplan Halle 2016/2017   U14 männlich</oddHeader>
    <oddFooter>&amp;CErstellt von Markus Knodel am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G185"/>
  <sheetViews>
    <sheetView view="pageLayout" topLeftCell="A43" zoomScaleNormal="100" workbookViewId="0">
      <selection activeCell="W70" sqref="W70"/>
    </sheetView>
  </sheetViews>
  <sheetFormatPr baseColWidth="10" defaultColWidth="5.85546875" defaultRowHeight="12.75"/>
  <cols>
    <col min="1" max="2" width="5" style="15" customWidth="1"/>
    <col min="3" max="3" width="5" style="418" customWidth="1"/>
    <col min="4" max="4" width="16.7109375" style="15" customWidth="1"/>
    <col min="5" max="5" width="2.28515625" style="257" customWidth="1"/>
    <col min="6" max="15" width="2.28515625" style="15" customWidth="1"/>
    <col min="16" max="16" width="18.85546875" style="15" customWidth="1"/>
    <col min="17" max="17" width="4" style="418" customWidth="1"/>
    <col min="18" max="18" width="1.42578125" style="418" customWidth="1"/>
    <col min="19" max="19" width="4" style="418" customWidth="1"/>
    <col min="20" max="20" width="1.7109375" style="418" customWidth="1"/>
    <col min="21" max="21" width="4.140625" style="418" customWidth="1"/>
    <col min="22" max="22" width="0.85546875" style="418" customWidth="1"/>
    <col min="23" max="23" width="4.140625" style="418" customWidth="1"/>
    <col min="24" max="24" width="1.7109375" style="15" customWidth="1"/>
    <col min="25" max="25" width="4.140625" style="418" customWidth="1"/>
    <col min="26" max="26" width="0.85546875" style="418" customWidth="1"/>
    <col min="27" max="27" width="4.140625" style="418" customWidth="1"/>
    <col min="28" max="28" width="5.85546875" style="15"/>
    <col min="29" max="30" width="10.140625" style="15" hidden="1" customWidth="1"/>
    <col min="31" max="31" width="5.85546875" style="428" hidden="1" customWidth="1"/>
    <col min="32" max="16384" width="5.85546875" style="15"/>
  </cols>
  <sheetData>
    <row r="1" spans="1:31" s="281" customFormat="1">
      <c r="A1" s="6" t="s">
        <v>7</v>
      </c>
      <c r="B1" s="6"/>
      <c r="C1" s="146"/>
      <c r="D1" s="199" t="str">
        <f>Spielplan!$C$3</f>
        <v>A</v>
      </c>
      <c r="E1" s="10"/>
      <c r="Q1" s="331"/>
      <c r="R1" s="331"/>
      <c r="S1" s="331"/>
      <c r="T1" s="331"/>
      <c r="U1" s="331"/>
      <c r="V1" s="331"/>
      <c r="W1" s="331"/>
      <c r="Y1" s="331"/>
      <c r="Z1" s="331"/>
      <c r="AA1" s="331"/>
    </row>
    <row r="2" spans="1:31" s="281" customFormat="1">
      <c r="A2" s="6" t="s">
        <v>88</v>
      </c>
      <c r="B2" s="6"/>
      <c r="C2" s="146"/>
      <c r="D2" s="558" t="str">
        <f>Spielplan!C4</f>
        <v>TV Unterhaugstett 1</v>
      </c>
      <c r="E2" s="10"/>
      <c r="Q2" s="331"/>
      <c r="R2" s="331"/>
      <c r="S2" s="331"/>
      <c r="T2" s="331"/>
      <c r="U2" s="331"/>
      <c r="V2" s="331"/>
      <c r="W2" s="331"/>
      <c r="Y2" s="331"/>
      <c r="Z2" s="331"/>
      <c r="AA2" s="331"/>
    </row>
    <row r="3" spans="1:31" s="281" customFormat="1">
      <c r="A3" s="6"/>
      <c r="B3" s="6"/>
      <c r="C3" s="146"/>
      <c r="D3" s="558" t="str">
        <f>Spielplan!C5</f>
        <v>TV Unterhaugstett 2</v>
      </c>
      <c r="E3" s="10"/>
      <c r="Q3" s="331"/>
      <c r="R3" s="331"/>
      <c r="S3" s="331"/>
      <c r="T3" s="331"/>
      <c r="U3" s="331"/>
      <c r="V3" s="331"/>
      <c r="W3" s="331"/>
      <c r="Y3" s="331"/>
      <c r="Z3" s="331"/>
      <c r="AA3" s="331"/>
    </row>
    <row r="4" spans="1:31" s="281" customFormat="1">
      <c r="A4" s="6"/>
      <c r="B4" s="6"/>
      <c r="C4" s="146"/>
      <c r="D4" s="558" t="str">
        <f>Spielplan!C6</f>
        <v>TSV Dennach</v>
      </c>
      <c r="E4" s="10"/>
      <c r="Q4" s="331"/>
      <c r="R4" s="331"/>
      <c r="S4" s="331"/>
      <c r="T4" s="331"/>
      <c r="U4" s="331"/>
      <c r="V4" s="331"/>
      <c r="W4" s="331"/>
      <c r="Y4" s="331"/>
      <c r="Z4" s="331"/>
      <c r="AA4" s="331"/>
    </row>
    <row r="5" spans="1:31" s="281" customFormat="1">
      <c r="A5" s="6"/>
      <c r="B5" s="6"/>
      <c r="C5" s="146"/>
      <c r="D5" s="558" t="str">
        <f>Spielplan!C7</f>
        <v>TV Waldrennach</v>
      </c>
      <c r="E5" s="10"/>
      <c r="Q5" s="331"/>
      <c r="R5" s="331"/>
      <c r="S5" s="331"/>
      <c r="T5" s="418"/>
      <c r="U5" s="418"/>
      <c r="V5" s="418"/>
      <c r="W5" s="418"/>
      <c r="Y5" s="418"/>
      <c r="Z5" s="418"/>
      <c r="AA5" s="418"/>
    </row>
    <row r="6" spans="1:31" s="281" customFormat="1">
      <c r="A6" s="6"/>
      <c r="B6" s="6"/>
      <c r="C6" s="146"/>
      <c r="D6" s="558" t="str">
        <f>Spielplan!C8</f>
        <v>TSV Grafenau</v>
      </c>
      <c r="E6" s="10"/>
      <c r="Q6" s="331"/>
      <c r="R6" s="331"/>
      <c r="S6" s="331"/>
      <c r="T6" s="418"/>
      <c r="U6" s="418"/>
      <c r="V6" s="418"/>
      <c r="W6" s="418"/>
      <c r="Y6" s="418"/>
      <c r="Z6" s="418"/>
      <c r="AA6" s="418"/>
    </row>
    <row r="7" spans="1:31" s="281" customFormat="1">
      <c r="A7" s="6"/>
      <c r="B7" s="6"/>
      <c r="C7" s="146"/>
      <c r="D7" s="558" t="str">
        <f>Spielplan!C9</f>
        <v>SV Amstetten (AK)</v>
      </c>
      <c r="E7" s="10"/>
      <c r="Q7" s="331"/>
      <c r="R7" s="331"/>
      <c r="S7" s="331"/>
      <c r="T7" s="418"/>
      <c r="U7" s="418"/>
      <c r="V7" s="418"/>
      <c r="W7" s="418"/>
      <c r="Y7" s="418"/>
      <c r="Z7" s="418"/>
      <c r="AA7" s="418"/>
    </row>
    <row r="8" spans="1:31" s="281" customFormat="1">
      <c r="A8" s="6"/>
      <c r="B8" s="6"/>
      <c r="C8" s="146"/>
      <c r="D8" s="15"/>
      <c r="E8" s="10"/>
      <c r="Q8" s="331"/>
      <c r="R8" s="331"/>
      <c r="S8" s="331"/>
      <c r="T8" s="418"/>
      <c r="U8" s="418"/>
      <c r="V8" s="418"/>
      <c r="W8" s="418"/>
      <c r="Y8" s="418"/>
      <c r="Z8" s="418"/>
      <c r="AA8" s="418"/>
    </row>
    <row r="9" spans="1:31" s="281" customFormat="1">
      <c r="A9" s="6" t="s">
        <v>3</v>
      </c>
      <c r="B9" s="6"/>
      <c r="C9" s="146"/>
      <c r="D9" s="172">
        <f>Spielplan!E12</f>
        <v>43051</v>
      </c>
      <c r="E9" s="10"/>
      <c r="Q9" s="331"/>
      <c r="R9" s="331"/>
      <c r="S9" s="331"/>
      <c r="T9" s="331"/>
      <c r="U9" s="331"/>
      <c r="V9" s="331"/>
      <c r="W9" s="331"/>
      <c r="Y9" s="331"/>
      <c r="Z9" s="331"/>
      <c r="AA9" s="331"/>
    </row>
    <row r="10" spans="1:31" s="281" customFormat="1">
      <c r="A10" s="6" t="s">
        <v>4</v>
      </c>
      <c r="B10" s="6"/>
      <c r="C10" s="146"/>
      <c r="D10" s="11" t="s">
        <v>161</v>
      </c>
      <c r="E10" s="11" t="s">
        <v>562</v>
      </c>
      <c r="Q10" s="331"/>
      <c r="R10" s="331"/>
      <c r="S10" s="331"/>
      <c r="T10" s="331"/>
      <c r="U10" s="331"/>
      <c r="V10" s="331"/>
      <c r="W10" s="331"/>
      <c r="Y10" s="331"/>
      <c r="Z10" s="331"/>
      <c r="AA10" s="331"/>
    </row>
    <row r="11" spans="1:31" s="281" customFormat="1">
      <c r="A11" s="6" t="s">
        <v>6</v>
      </c>
      <c r="B11" s="6"/>
      <c r="C11" s="146"/>
      <c r="D11" s="129" t="s">
        <v>440</v>
      </c>
      <c r="E11" s="93"/>
      <c r="F11" s="93"/>
      <c r="G11" s="93"/>
      <c r="H11" s="93"/>
      <c r="I11" s="93"/>
      <c r="Q11" s="331"/>
      <c r="R11" s="331"/>
      <c r="S11" s="331"/>
      <c r="T11" s="331"/>
      <c r="U11" s="331"/>
      <c r="V11" s="331"/>
      <c r="W11" s="331"/>
      <c r="Y11" s="331"/>
      <c r="Z11" s="331"/>
      <c r="AA11" s="331"/>
      <c r="AB11" s="25"/>
    </row>
    <row r="12" spans="1:31" s="281" customFormat="1">
      <c r="A12" s="6" t="s">
        <v>84</v>
      </c>
      <c r="B12" s="6"/>
      <c r="C12" s="146"/>
      <c r="D12" s="255">
        <f>Spielplan!D12</f>
        <v>0.41666666666666669</v>
      </c>
      <c r="E12" s="10"/>
      <c r="Q12" s="331"/>
      <c r="R12" s="331"/>
      <c r="S12" s="331"/>
      <c r="T12" s="331"/>
      <c r="U12" s="331"/>
      <c r="V12" s="331"/>
      <c r="W12" s="331"/>
      <c r="Y12" s="331"/>
      <c r="Z12" s="331"/>
      <c r="AA12" s="331"/>
      <c r="AB12" s="28"/>
    </row>
    <row r="13" spans="1:31" s="281" customFormat="1">
      <c r="A13" s="6" t="s">
        <v>5</v>
      </c>
      <c r="B13" s="6"/>
      <c r="C13" s="146"/>
      <c r="D13" s="281" t="s">
        <v>132</v>
      </c>
      <c r="E13" s="10"/>
      <c r="Q13" s="331"/>
      <c r="R13" s="331"/>
      <c r="S13" s="331"/>
      <c r="T13" s="331"/>
      <c r="U13" s="331"/>
      <c r="V13" s="331"/>
      <c r="W13" s="331"/>
      <c r="Y13" s="331"/>
      <c r="Z13" s="331"/>
      <c r="AA13" s="331"/>
    </row>
    <row r="14" spans="1:31" s="281" customFormat="1">
      <c r="A14" s="6" t="s">
        <v>100</v>
      </c>
      <c r="B14" s="6"/>
      <c r="C14" s="146"/>
      <c r="E14" s="10"/>
      <c r="Q14" s="331"/>
      <c r="R14" s="331"/>
      <c r="S14" s="331"/>
      <c r="T14" s="331"/>
      <c r="U14" s="331"/>
      <c r="V14" s="331"/>
      <c r="W14" s="331"/>
      <c r="Y14" s="331"/>
      <c r="Z14" s="331"/>
      <c r="AA14" s="331"/>
    </row>
    <row r="15" spans="1:31" s="11" customFormat="1">
      <c r="A15" s="150"/>
      <c r="B15" s="150"/>
      <c r="C15" s="150"/>
      <c r="D15" s="331"/>
      <c r="E15" s="10"/>
      <c r="F15" s="331"/>
      <c r="G15" s="331"/>
      <c r="H15" s="331"/>
      <c r="I15" s="331"/>
      <c r="J15" s="331"/>
      <c r="K15" s="331"/>
      <c r="L15" s="331"/>
      <c r="M15" s="331"/>
      <c r="N15" s="331"/>
      <c r="O15" s="331"/>
      <c r="P15" s="331"/>
      <c r="Q15" s="331"/>
      <c r="R15" s="331"/>
      <c r="S15" s="331"/>
      <c r="T15" s="418"/>
      <c r="U15" s="418"/>
      <c r="V15" s="418"/>
      <c r="W15" s="418"/>
      <c r="Y15" s="418"/>
      <c r="Z15" s="418"/>
      <c r="AA15" s="418"/>
      <c r="AE15" s="281"/>
    </row>
    <row r="16" spans="1:31" s="11" customFormat="1">
      <c r="A16" s="146" t="s">
        <v>560</v>
      </c>
      <c r="B16" s="146" t="s">
        <v>561</v>
      </c>
      <c r="C16" s="146" t="s">
        <v>85</v>
      </c>
      <c r="D16" s="281" t="s">
        <v>9</v>
      </c>
      <c r="E16" s="10"/>
      <c r="F16" s="281" t="s">
        <v>10</v>
      </c>
      <c r="G16" s="331"/>
      <c r="H16" s="331"/>
      <c r="I16" s="331"/>
      <c r="J16" s="331"/>
      <c r="K16" s="331"/>
      <c r="L16" s="331"/>
      <c r="M16" s="331"/>
      <c r="N16" s="331"/>
      <c r="O16" s="331"/>
      <c r="P16" s="331" t="s">
        <v>11</v>
      </c>
      <c r="Q16" s="418"/>
      <c r="R16" s="331" t="s">
        <v>123</v>
      </c>
      <c r="S16" s="331"/>
      <c r="T16" s="418"/>
      <c r="U16" s="331"/>
      <c r="V16" s="331" t="s">
        <v>124</v>
      </c>
      <c r="W16" s="331"/>
      <c r="X16" s="331"/>
      <c r="Y16" s="331"/>
      <c r="Z16" s="331" t="s">
        <v>1</v>
      </c>
      <c r="AA16" s="331"/>
      <c r="AD16" s="313">
        <v>1.7361111111111112E-2</v>
      </c>
      <c r="AE16" s="281"/>
    </row>
    <row r="17" spans="1:32" s="11" customFormat="1">
      <c r="A17" s="146"/>
      <c r="B17" s="146"/>
      <c r="C17" s="146"/>
      <c r="D17" s="281"/>
      <c r="E17" s="10"/>
      <c r="F17" s="281"/>
      <c r="G17" s="331"/>
      <c r="H17" s="331"/>
      <c r="I17" s="331"/>
      <c r="J17" s="331"/>
      <c r="K17" s="331"/>
      <c r="L17" s="331"/>
      <c r="M17" s="331"/>
      <c r="N17" s="331"/>
      <c r="O17" s="331"/>
      <c r="P17" s="331"/>
      <c r="Q17" s="418"/>
      <c r="R17" s="331"/>
      <c r="S17" s="331"/>
      <c r="T17" s="418"/>
      <c r="U17" s="331"/>
      <c r="V17" s="331"/>
      <c r="W17" s="331"/>
      <c r="X17" s="331"/>
      <c r="Y17" s="331"/>
      <c r="Z17" s="331"/>
      <c r="AA17" s="331"/>
      <c r="AE17" s="281"/>
    </row>
    <row r="18" spans="1:32">
      <c r="A18" s="426">
        <v>1</v>
      </c>
      <c r="B18" s="426">
        <v>1</v>
      </c>
      <c r="C18" s="426">
        <v>1</v>
      </c>
      <c r="D18" s="569" t="str">
        <f>$D$2</f>
        <v>TV Unterhaugstett 1</v>
      </c>
      <c r="E18" s="256" t="s">
        <v>172</v>
      </c>
      <c r="F18" s="321" t="str">
        <f>$D$3</f>
        <v>TV Unterhaugstett 2</v>
      </c>
      <c r="G18" s="321"/>
      <c r="H18" s="321"/>
      <c r="I18" s="321"/>
      <c r="J18" s="321"/>
      <c r="K18" s="321"/>
      <c r="L18" s="321"/>
      <c r="M18" s="321"/>
      <c r="N18" s="321"/>
      <c r="O18" s="428"/>
      <c r="P18" s="428" t="str">
        <f>$D$6</f>
        <v>TSV Grafenau</v>
      </c>
      <c r="Q18" s="548">
        <v>11</v>
      </c>
      <c r="R18" s="551" t="s">
        <v>2</v>
      </c>
      <c r="S18" s="548">
        <v>8</v>
      </c>
      <c r="T18" s="551"/>
      <c r="U18" s="548">
        <v>11</v>
      </c>
      <c r="V18" s="551" t="s">
        <v>2</v>
      </c>
      <c r="W18" s="548">
        <v>2</v>
      </c>
      <c r="X18" s="578"/>
      <c r="Y18" s="551">
        <f>IF($Q18&gt;$S18,(IF($U18&gt;$W18,2,1)),(IF($U18&gt;$W18,1,0)))</f>
        <v>2</v>
      </c>
      <c r="Z18" s="551" t="s">
        <v>2</v>
      </c>
      <c r="AA18" s="551">
        <f>IF($Q18&lt;$S18,(IF($U18&lt;$W18,2,1)),(IF($U18&lt;$W18,1,0)))</f>
        <v>0</v>
      </c>
      <c r="AB18" s="578"/>
      <c r="AC18" s="430">
        <f>$D$9</f>
        <v>43051</v>
      </c>
      <c r="AD18" s="431">
        <f>D12</f>
        <v>0.41666666666666669</v>
      </c>
      <c r="AE18" s="428" t="str">
        <f>$D$10</f>
        <v>Neuenbürg</v>
      </c>
    </row>
    <row r="19" spans="1:32" s="11" customFormat="1">
      <c r="A19" s="426">
        <v>2</v>
      </c>
      <c r="B19" s="426">
        <v>2</v>
      </c>
      <c r="C19" s="426">
        <v>1</v>
      </c>
      <c r="D19" s="569" t="str">
        <f>$D$4</f>
        <v>TSV Dennach</v>
      </c>
      <c r="E19" s="256" t="s">
        <v>172</v>
      </c>
      <c r="F19" s="569" t="str">
        <f>$D$5</f>
        <v>TV Waldrennach</v>
      </c>
      <c r="G19" s="321"/>
      <c r="H19" s="321"/>
      <c r="I19" s="321"/>
      <c r="J19" s="321"/>
      <c r="K19" s="321"/>
      <c r="L19" s="321"/>
      <c r="M19" s="321"/>
      <c r="N19" s="321"/>
      <c r="O19" s="428"/>
      <c r="P19" s="428" t="str">
        <f>$D$3</f>
        <v>TV Unterhaugstett 2</v>
      </c>
      <c r="Q19" s="548">
        <v>5</v>
      </c>
      <c r="R19" s="551" t="s">
        <v>2</v>
      </c>
      <c r="S19" s="548">
        <v>11</v>
      </c>
      <c r="T19" s="551"/>
      <c r="U19" s="548">
        <v>3</v>
      </c>
      <c r="V19" s="551" t="s">
        <v>2</v>
      </c>
      <c r="W19" s="548">
        <v>11</v>
      </c>
      <c r="X19" s="588"/>
      <c r="Y19" s="551">
        <f>IF($Q19&gt;$S19,(IF($U19&gt;$W19,2,1)),(IF($U19&gt;$W19,1,0)))</f>
        <v>0</v>
      </c>
      <c r="Z19" s="551" t="s">
        <v>2</v>
      </c>
      <c r="AA19" s="551">
        <f>IF($Q19&lt;$S19,(IF($U19&lt;$W19,2,1)),(IF($U19&lt;$W19,1,0)))</f>
        <v>2</v>
      </c>
      <c r="AB19" s="580"/>
      <c r="AC19" s="430">
        <f>$D$9</f>
        <v>43051</v>
      </c>
      <c r="AD19" s="431">
        <f>AD18+$AD$16</f>
        <v>0.43402777777777779</v>
      </c>
      <c r="AE19" s="428" t="str">
        <f>$D$10</f>
        <v>Neuenbürg</v>
      </c>
    </row>
    <row r="20" spans="1:32">
      <c r="A20" s="426"/>
      <c r="B20" s="426"/>
      <c r="C20" s="426"/>
      <c r="F20" s="569"/>
      <c r="G20" s="569"/>
      <c r="H20" s="569"/>
      <c r="I20" s="569"/>
      <c r="J20" s="569"/>
      <c r="K20" s="569"/>
      <c r="L20" s="569"/>
      <c r="M20" s="568"/>
      <c r="N20" s="568"/>
      <c r="O20"/>
      <c r="P20" s="613"/>
      <c r="Q20" s="551"/>
      <c r="R20" s="551"/>
      <c r="S20" s="551"/>
      <c r="T20" s="551"/>
      <c r="U20" s="551"/>
      <c r="V20" s="551"/>
      <c r="W20" s="551"/>
      <c r="X20" s="578"/>
      <c r="Y20" s="551"/>
      <c r="Z20" s="551"/>
      <c r="AA20" s="551"/>
      <c r="AB20" s="578"/>
    </row>
    <row r="21" spans="1:32">
      <c r="A21" s="427">
        <v>3</v>
      </c>
      <c r="B21" s="427">
        <v>3</v>
      </c>
      <c r="C21" s="427">
        <v>1</v>
      </c>
      <c r="D21" s="569" t="str">
        <f>$D$6</f>
        <v>TSV Grafenau</v>
      </c>
      <c r="E21" s="256" t="s">
        <v>172</v>
      </c>
      <c r="F21" s="572" t="str">
        <f>$D$7</f>
        <v>SV Amstetten (AK)</v>
      </c>
      <c r="G21" s="321"/>
      <c r="H21" s="321"/>
      <c r="I21" s="321"/>
      <c r="J21" s="321"/>
      <c r="K21" s="321"/>
      <c r="L21" s="321"/>
      <c r="M21" s="321"/>
      <c r="N21" s="321"/>
      <c r="O21" s="428"/>
      <c r="P21" s="428" t="str">
        <f>$D$5</f>
        <v>TV Waldrennach</v>
      </c>
      <c r="Q21" s="548">
        <v>11</v>
      </c>
      <c r="R21" s="551" t="s">
        <v>2</v>
      </c>
      <c r="S21" s="548">
        <v>0</v>
      </c>
      <c r="T21" s="551"/>
      <c r="U21" s="548">
        <v>11</v>
      </c>
      <c r="V21" s="551" t="s">
        <v>2</v>
      </c>
      <c r="W21" s="548">
        <v>0</v>
      </c>
      <c r="X21" s="578"/>
      <c r="Y21" s="551">
        <f>IF($Q21&gt;$S21,(IF($U21&gt;$W21,2,1)),(IF($U21&gt;$W21,1,0)))</f>
        <v>2</v>
      </c>
      <c r="Z21" s="551" t="s">
        <v>2</v>
      </c>
      <c r="AA21" s="551">
        <f>IF($Q21&lt;$S21,(IF($U21&lt;$W21,2,1)),(IF($U21&lt;$W21,1,0)))</f>
        <v>0</v>
      </c>
      <c r="AB21" s="578"/>
      <c r="AC21" s="430">
        <f>$D$9</f>
        <v>43051</v>
      </c>
      <c r="AD21" s="431">
        <f>AD19+$AD$16</f>
        <v>0.4513888888888889</v>
      </c>
      <c r="AE21" s="428" t="str">
        <f>$D$10</f>
        <v>Neuenbürg</v>
      </c>
    </row>
    <row r="22" spans="1:32">
      <c r="A22" s="426">
        <v>4</v>
      </c>
      <c r="B22" s="426">
        <v>4</v>
      </c>
      <c r="C22" s="426">
        <v>1</v>
      </c>
      <c r="D22" s="569" t="str">
        <f>$D$2</f>
        <v>TV Unterhaugstett 1</v>
      </c>
      <c r="E22" s="256" t="s">
        <v>172</v>
      </c>
      <c r="F22" s="572" t="str">
        <f>$D$4</f>
        <v>TSV Dennach</v>
      </c>
      <c r="G22" s="321"/>
      <c r="H22" s="321"/>
      <c r="I22" s="321"/>
      <c r="J22" s="321"/>
      <c r="K22" s="321"/>
      <c r="L22" s="321"/>
      <c r="M22" s="321"/>
      <c r="N22" s="321"/>
      <c r="O22" s="428"/>
      <c r="P22" s="428" t="str">
        <f>$D$7</f>
        <v>SV Amstetten (AK)</v>
      </c>
      <c r="Q22" s="548">
        <v>11</v>
      </c>
      <c r="R22" s="551" t="s">
        <v>2</v>
      </c>
      <c r="S22" s="548">
        <v>2</v>
      </c>
      <c r="T22" s="551"/>
      <c r="U22" s="548">
        <v>11</v>
      </c>
      <c r="V22" s="551" t="s">
        <v>2</v>
      </c>
      <c r="W22" s="548">
        <v>2</v>
      </c>
      <c r="X22" s="578"/>
      <c r="Y22" s="551">
        <f>IF($Q22&gt;$S22,(IF($U22&gt;$W22,2,1)),(IF($U22&gt;$W22,1,0)))</f>
        <v>2</v>
      </c>
      <c r="Z22" s="551" t="s">
        <v>2</v>
      </c>
      <c r="AA22" s="551">
        <f>IF($Q22&lt;$S22,(IF($U22&lt;$W22,2,1)),(IF($U22&lt;$W22,1,0)))</f>
        <v>0</v>
      </c>
      <c r="AB22" s="578"/>
      <c r="AC22" s="430">
        <f>$D$9</f>
        <v>43051</v>
      </c>
      <c r="AD22" s="431">
        <f>AD21+$AD$16</f>
        <v>0.46875</v>
      </c>
      <c r="AE22" s="428" t="str">
        <f>$D$10</f>
        <v>Neuenbürg</v>
      </c>
    </row>
    <row r="23" spans="1:32">
      <c r="A23" s="426"/>
      <c r="B23" s="426"/>
      <c r="C23" s="426"/>
      <c r="F23" s="28"/>
      <c r="G23" s="569"/>
      <c r="H23" s="569"/>
      <c r="I23" s="569"/>
      <c r="J23" s="569"/>
      <c r="K23" s="569"/>
      <c r="L23" s="569"/>
      <c r="M23" s="568"/>
      <c r="N23" s="568"/>
      <c r="O23"/>
      <c r="P23" s="613"/>
      <c r="Q23" s="551"/>
      <c r="R23" s="551"/>
      <c r="S23" s="551"/>
      <c r="T23" s="551"/>
      <c r="U23" s="551"/>
      <c r="V23" s="551"/>
      <c r="W23" s="551"/>
      <c r="X23" s="578"/>
      <c r="Y23" s="551"/>
      <c r="Z23" s="551"/>
      <c r="AA23" s="551"/>
      <c r="AB23" s="578"/>
      <c r="AC23" s="578"/>
      <c r="AD23" s="578"/>
      <c r="AE23" s="590"/>
      <c r="AF23" s="578"/>
    </row>
    <row r="24" spans="1:32">
      <c r="A24" s="426">
        <v>5</v>
      </c>
      <c r="B24" s="426">
        <v>5</v>
      </c>
      <c r="C24" s="426">
        <v>1</v>
      </c>
      <c r="D24" s="569" t="str">
        <f>$D$3</f>
        <v>TV Unterhaugstett 2</v>
      </c>
      <c r="E24" s="256" t="s">
        <v>172</v>
      </c>
      <c r="F24" s="28" t="str">
        <f>$D$5</f>
        <v>TV Waldrennach</v>
      </c>
      <c r="G24" s="321"/>
      <c r="H24" s="321"/>
      <c r="I24" s="321"/>
      <c r="J24" s="321"/>
      <c r="K24" s="321"/>
      <c r="L24" s="321"/>
      <c r="M24" s="99"/>
      <c r="N24" s="99"/>
      <c r="O24" s="429"/>
      <c r="P24" s="569" t="str">
        <f>$D$2</f>
        <v>TV Unterhaugstett 1</v>
      </c>
      <c r="Q24" s="548">
        <v>11</v>
      </c>
      <c r="R24" s="551" t="s">
        <v>2</v>
      </c>
      <c r="S24" s="548">
        <v>9</v>
      </c>
      <c r="T24" s="551"/>
      <c r="U24" s="548">
        <v>11</v>
      </c>
      <c r="V24" s="551" t="s">
        <v>2</v>
      </c>
      <c r="W24" s="548">
        <v>9</v>
      </c>
      <c r="X24" s="578"/>
      <c r="Y24" s="551">
        <f>IF($Q24&gt;$S24,(IF($U24&gt;$W24,2,1)),(IF($U24&gt;$W24,1,0)))</f>
        <v>2</v>
      </c>
      <c r="Z24" s="551" t="s">
        <v>2</v>
      </c>
      <c r="AA24" s="551">
        <f>IF($Q24&lt;$S24,(IF($U24&lt;$W24,2,1)),(IF($U24&lt;$W24,1,0)))</f>
        <v>0</v>
      </c>
      <c r="AB24" s="578"/>
      <c r="AC24" s="430">
        <f>$D$9</f>
        <v>43051</v>
      </c>
      <c r="AD24" s="431">
        <f>AD22+$AD$16</f>
        <v>0.4861111111111111</v>
      </c>
      <c r="AE24" s="428" t="str">
        <f>$D$10</f>
        <v>Neuenbürg</v>
      </c>
    </row>
    <row r="25" spans="1:32">
      <c r="A25" s="426">
        <v>6</v>
      </c>
      <c r="B25" s="426">
        <v>6</v>
      </c>
      <c r="C25" s="426">
        <v>1</v>
      </c>
      <c r="D25" s="569" t="str">
        <f>$D$4</f>
        <v>TSV Dennach</v>
      </c>
      <c r="E25" s="256" t="s">
        <v>172</v>
      </c>
      <c r="F25" s="572" t="str">
        <f>$D$7</f>
        <v>SV Amstetten (AK)</v>
      </c>
      <c r="G25" s="321"/>
      <c r="H25" s="321"/>
      <c r="I25" s="321"/>
      <c r="J25" s="321"/>
      <c r="K25" s="321"/>
      <c r="L25" s="321"/>
      <c r="M25" s="99"/>
      <c r="N25" s="99"/>
      <c r="O25" s="429"/>
      <c r="P25" s="569" t="str">
        <f>$D$5</f>
        <v>TV Waldrennach</v>
      </c>
      <c r="Q25" s="548">
        <v>11</v>
      </c>
      <c r="R25" s="551" t="s">
        <v>2</v>
      </c>
      <c r="S25" s="548">
        <v>0</v>
      </c>
      <c r="T25" s="551"/>
      <c r="U25" s="548">
        <v>11</v>
      </c>
      <c r="V25" s="551" t="s">
        <v>2</v>
      </c>
      <c r="W25" s="548">
        <v>0</v>
      </c>
      <c r="X25" s="578"/>
      <c r="Y25" s="551">
        <f>IF($Q25&gt;$S25,(IF($U25&gt;$W25,2,1)),(IF($U25&gt;$W25,1,0)))</f>
        <v>2</v>
      </c>
      <c r="Z25" s="551" t="s">
        <v>2</v>
      </c>
      <c r="AA25" s="551">
        <f>IF($Q25&lt;$S25,(IF($U25&lt;$W25,2,1)),(IF($U25&lt;$W25,1,0)))</f>
        <v>0</v>
      </c>
      <c r="AB25" s="578"/>
      <c r="AC25" s="430">
        <f>$D$9</f>
        <v>43051</v>
      </c>
      <c r="AD25" s="431">
        <f>AD24+$AD$16</f>
        <v>0.50347222222222221</v>
      </c>
      <c r="AE25" s="428" t="str">
        <f>$D$10</f>
        <v>Neuenbürg</v>
      </c>
    </row>
    <row r="26" spans="1:32">
      <c r="A26" s="427"/>
      <c r="B26" s="427"/>
      <c r="C26" s="427"/>
      <c r="F26" s="28"/>
      <c r="G26" s="569"/>
      <c r="H26" s="569"/>
      <c r="I26" s="569"/>
      <c r="J26" s="569"/>
      <c r="K26" s="569"/>
      <c r="L26" s="569"/>
      <c r="M26" s="568"/>
      <c r="N26" s="568"/>
      <c r="O26"/>
      <c r="P26" s="613"/>
      <c r="Q26" s="551"/>
      <c r="R26" s="551"/>
      <c r="S26" s="551"/>
      <c r="T26" s="551"/>
      <c r="U26" s="551"/>
      <c r="V26" s="551"/>
      <c r="W26" s="551"/>
      <c r="X26" s="578"/>
      <c r="Y26" s="551"/>
      <c r="Z26" s="551"/>
      <c r="AA26" s="551"/>
      <c r="AB26" s="578"/>
    </row>
    <row r="27" spans="1:32">
      <c r="A27" s="426">
        <v>7</v>
      </c>
      <c r="B27" s="426">
        <v>7</v>
      </c>
      <c r="C27" s="426">
        <v>1</v>
      </c>
      <c r="D27" s="569" t="str">
        <f>$D$6</f>
        <v>TSV Grafenau</v>
      </c>
      <c r="E27" s="256" t="s">
        <v>172</v>
      </c>
      <c r="F27" s="572" t="str">
        <f>$D$2</f>
        <v>TV Unterhaugstett 1</v>
      </c>
      <c r="G27" s="321"/>
      <c r="H27" s="321"/>
      <c r="I27" s="321"/>
      <c r="J27" s="321"/>
      <c r="K27" s="321"/>
      <c r="L27" s="321"/>
      <c r="M27" s="321"/>
      <c r="N27" s="321"/>
      <c r="O27" s="428"/>
      <c r="P27" s="569" t="str">
        <f>$D$4</f>
        <v>TSV Dennach</v>
      </c>
      <c r="Q27" s="548">
        <v>7</v>
      </c>
      <c r="R27" s="551" t="s">
        <v>2</v>
      </c>
      <c r="S27" s="548">
        <v>11</v>
      </c>
      <c r="T27" s="551"/>
      <c r="U27" s="548">
        <v>4</v>
      </c>
      <c r="V27" s="551" t="s">
        <v>2</v>
      </c>
      <c r="W27" s="548">
        <v>11</v>
      </c>
      <c r="X27" s="578"/>
      <c r="Y27" s="551">
        <f>IF($Q27&gt;$S27,(IF($U27&gt;$W27,2,1)),(IF($U27&gt;$W27,1,0)))</f>
        <v>0</v>
      </c>
      <c r="Z27" s="551" t="s">
        <v>2</v>
      </c>
      <c r="AA27" s="551">
        <f>IF($Q27&lt;$S27,(IF($U27&lt;$W27,2,1)),(IF($U27&lt;$W27,1,0)))</f>
        <v>2</v>
      </c>
      <c r="AB27" s="578"/>
      <c r="AC27" s="430">
        <f>$D$9</f>
        <v>43051</v>
      </c>
      <c r="AD27" s="431">
        <f>AD25+$AD$16</f>
        <v>0.52083333333333337</v>
      </c>
      <c r="AE27" s="428" t="str">
        <f>$D$10</f>
        <v>Neuenbürg</v>
      </c>
    </row>
    <row r="28" spans="1:32">
      <c r="A28" s="426">
        <v>8</v>
      </c>
      <c r="B28" s="426">
        <v>8</v>
      </c>
      <c r="C28" s="426">
        <v>1</v>
      </c>
      <c r="D28" s="569" t="str">
        <f>$D$7</f>
        <v>SV Amstetten (AK)</v>
      </c>
      <c r="E28" s="256" t="s">
        <v>172</v>
      </c>
      <c r="F28" s="572" t="str">
        <f>$D$3</f>
        <v>TV Unterhaugstett 2</v>
      </c>
      <c r="G28" s="321"/>
      <c r="H28" s="321"/>
      <c r="I28" s="321"/>
      <c r="J28" s="321"/>
      <c r="K28" s="321"/>
      <c r="L28" s="321"/>
      <c r="M28" s="99"/>
      <c r="N28" s="99"/>
      <c r="O28" s="429"/>
      <c r="P28" s="569" t="str">
        <f>$D$2</f>
        <v>TV Unterhaugstett 1</v>
      </c>
      <c r="Q28" s="548">
        <v>0</v>
      </c>
      <c r="R28" s="551" t="s">
        <v>2</v>
      </c>
      <c r="S28" s="548">
        <v>11</v>
      </c>
      <c r="T28" s="577"/>
      <c r="U28" s="548">
        <v>0</v>
      </c>
      <c r="V28" s="551" t="s">
        <v>2</v>
      </c>
      <c r="W28" s="548">
        <v>11</v>
      </c>
      <c r="X28" s="578"/>
      <c r="Y28" s="551">
        <f>IF($Q28&gt;$S28,(IF($U28&gt;$W28,2,1)),(IF($U28&gt;$W28,1,0)))</f>
        <v>0</v>
      </c>
      <c r="Z28" s="551" t="s">
        <v>2</v>
      </c>
      <c r="AA28" s="551">
        <f>IF($Q28&lt;$S28,(IF($U28&lt;$W28,2,1)),(IF($U28&lt;$W28,1,0)))</f>
        <v>2</v>
      </c>
      <c r="AB28" s="578"/>
      <c r="AC28" s="430">
        <f>$D$9</f>
        <v>43051</v>
      </c>
      <c r="AD28" s="431">
        <f>AD27+$AD$16</f>
        <v>0.53819444444444453</v>
      </c>
      <c r="AE28" s="428" t="str">
        <f>$D$10</f>
        <v>Neuenbürg</v>
      </c>
    </row>
    <row r="29" spans="1:32">
      <c r="A29" s="426"/>
      <c r="B29" s="426"/>
      <c r="C29" s="426"/>
      <c r="F29" s="28"/>
      <c r="G29" s="569"/>
      <c r="H29" s="569"/>
      <c r="I29" s="569"/>
      <c r="J29" s="569"/>
      <c r="K29" s="569"/>
      <c r="L29" s="569"/>
      <c r="M29" s="568"/>
      <c r="N29" s="568"/>
      <c r="O29"/>
      <c r="P29" s="613"/>
      <c r="Q29" s="551"/>
      <c r="R29" s="551"/>
      <c r="S29" s="551"/>
      <c r="T29" s="551"/>
      <c r="U29" s="551"/>
      <c r="V29" s="551"/>
      <c r="W29" s="551"/>
      <c r="X29" s="578"/>
      <c r="Y29" s="551"/>
      <c r="Z29" s="551"/>
      <c r="AA29" s="551"/>
      <c r="AB29" s="578"/>
    </row>
    <row r="30" spans="1:32">
      <c r="A30" s="426">
        <v>9</v>
      </c>
      <c r="B30" s="426">
        <v>9</v>
      </c>
      <c r="C30" s="426">
        <v>1</v>
      </c>
      <c r="D30" s="569" t="str">
        <f>$D$5</f>
        <v>TV Waldrennach</v>
      </c>
      <c r="E30" s="256" t="s">
        <v>172</v>
      </c>
      <c r="F30" s="572" t="str">
        <f>$D$6</f>
        <v>TSV Grafenau</v>
      </c>
      <c r="G30" s="321"/>
      <c r="H30" s="321"/>
      <c r="I30" s="321"/>
      <c r="J30" s="321"/>
      <c r="K30" s="321"/>
      <c r="L30" s="321"/>
      <c r="M30" s="99"/>
      <c r="N30" s="99"/>
      <c r="O30" s="429"/>
      <c r="P30" s="569" t="str">
        <f>$D$7</f>
        <v>SV Amstetten (AK)</v>
      </c>
      <c r="Q30" s="548">
        <v>11</v>
      </c>
      <c r="R30" s="551" t="s">
        <v>2</v>
      </c>
      <c r="S30" s="548">
        <v>7</v>
      </c>
      <c r="T30" s="551"/>
      <c r="U30" s="548">
        <v>7</v>
      </c>
      <c r="V30" s="551" t="s">
        <v>2</v>
      </c>
      <c r="W30" s="548">
        <v>11</v>
      </c>
      <c r="X30" s="578"/>
      <c r="Y30" s="551">
        <f>IF($Q30&gt;$S30,(IF($U30&gt;$W30,2,1)),(IF($U30&gt;$W30,1,0)))</f>
        <v>1</v>
      </c>
      <c r="Z30" s="551" t="s">
        <v>2</v>
      </c>
      <c r="AA30" s="551">
        <f>IF($Q30&lt;$S30,(IF($U30&lt;$W30,2,1)),(IF($U30&lt;$W30,1,0)))</f>
        <v>1</v>
      </c>
      <c r="AB30" s="578"/>
      <c r="AC30" s="430">
        <f>$D$9</f>
        <v>43051</v>
      </c>
      <c r="AD30" s="431">
        <f>AD28+$AD$16</f>
        <v>0.55555555555555569</v>
      </c>
      <c r="AE30" s="428" t="str">
        <f>$D$10</f>
        <v>Neuenbürg</v>
      </c>
    </row>
    <row r="31" spans="1:32">
      <c r="A31" s="426">
        <v>10</v>
      </c>
      <c r="B31" s="426">
        <v>10</v>
      </c>
      <c r="C31" s="426">
        <v>1</v>
      </c>
      <c r="D31" s="569" t="str">
        <f>$D$3</f>
        <v>TV Unterhaugstett 2</v>
      </c>
      <c r="E31" s="256" t="s">
        <v>172</v>
      </c>
      <c r="F31" s="572" t="str">
        <f>$D$4</f>
        <v>TSV Dennach</v>
      </c>
      <c r="G31" s="321"/>
      <c r="H31" s="321"/>
      <c r="I31" s="321"/>
      <c r="J31" s="321"/>
      <c r="K31" s="321"/>
      <c r="L31" s="321"/>
      <c r="M31" s="321"/>
      <c r="N31" s="321"/>
      <c r="O31" s="428"/>
      <c r="P31" s="569" t="str">
        <f>$D$5</f>
        <v>TV Waldrennach</v>
      </c>
      <c r="Q31" s="548">
        <v>9</v>
      </c>
      <c r="R31" s="551" t="s">
        <v>2</v>
      </c>
      <c r="S31" s="548">
        <v>11</v>
      </c>
      <c r="T31" s="551"/>
      <c r="U31" s="548">
        <v>13</v>
      </c>
      <c r="V31" s="551" t="s">
        <v>2</v>
      </c>
      <c r="W31" s="548">
        <v>11</v>
      </c>
      <c r="X31" s="578"/>
      <c r="Y31" s="551">
        <f>IF($Q31&gt;$S31,(IF($U31&gt;$W31,2,1)),(IF($U31&gt;$W31,1,0)))</f>
        <v>1</v>
      </c>
      <c r="Z31" s="551" t="s">
        <v>2</v>
      </c>
      <c r="AA31" s="551">
        <f>IF($Q31&lt;$S31,(IF($U31&lt;$W31,2,1)),(IF($U31&lt;$W31,1,0)))</f>
        <v>1</v>
      </c>
      <c r="AB31" s="578"/>
      <c r="AC31" s="430">
        <f>$D$9</f>
        <v>43051</v>
      </c>
      <c r="AD31" s="431">
        <f>AD30+$AD$16</f>
        <v>0.57291666666666685</v>
      </c>
      <c r="AE31" s="428" t="str">
        <f>$D$10</f>
        <v>Neuenbürg</v>
      </c>
    </row>
    <row r="32" spans="1:32" s="418" customFormat="1">
      <c r="A32" s="427"/>
      <c r="B32" s="427"/>
      <c r="C32" s="427"/>
      <c r="D32" s="15"/>
      <c r="E32" s="257"/>
      <c r="F32" s="28"/>
      <c r="G32" s="569"/>
      <c r="H32" s="569"/>
      <c r="I32" s="569"/>
      <c r="J32" s="569"/>
      <c r="K32" s="569"/>
      <c r="L32" s="569"/>
      <c r="M32" s="568"/>
      <c r="N32" s="568"/>
      <c r="O32"/>
      <c r="P32" s="613"/>
      <c r="Q32" s="551"/>
      <c r="R32" s="551"/>
      <c r="S32" s="551"/>
      <c r="T32" s="551"/>
      <c r="U32" s="551"/>
      <c r="V32" s="551"/>
      <c r="W32" s="551"/>
      <c r="X32" s="551"/>
      <c r="Y32" s="551"/>
      <c r="Z32" s="551"/>
      <c r="AA32" s="551"/>
      <c r="AB32" s="551"/>
      <c r="AE32" s="428"/>
    </row>
    <row r="33" spans="1:31" s="418" customFormat="1">
      <c r="A33" s="426">
        <v>11</v>
      </c>
      <c r="B33" s="426">
        <v>11</v>
      </c>
      <c r="C33" s="426">
        <v>1</v>
      </c>
      <c r="D33" s="569" t="str">
        <f>$D$7</f>
        <v>SV Amstetten (AK)</v>
      </c>
      <c r="E33" s="256" t="s">
        <v>172</v>
      </c>
      <c r="F33" s="572" t="str">
        <f>$D$2</f>
        <v>TV Unterhaugstett 1</v>
      </c>
      <c r="G33" s="321"/>
      <c r="H33" s="321"/>
      <c r="I33" s="321"/>
      <c r="J33" s="321"/>
      <c r="K33" s="321"/>
      <c r="L33" s="321"/>
      <c r="M33" s="99"/>
      <c r="N33" s="99"/>
      <c r="O33" s="429"/>
      <c r="P33" s="569" t="str">
        <f>$D$4</f>
        <v>TSV Dennach</v>
      </c>
      <c r="Q33" s="548">
        <v>0</v>
      </c>
      <c r="R33" s="551" t="s">
        <v>2</v>
      </c>
      <c r="S33" s="548">
        <v>11</v>
      </c>
      <c r="T33" s="551"/>
      <c r="U33" s="548">
        <v>0</v>
      </c>
      <c r="V33" s="551" t="s">
        <v>2</v>
      </c>
      <c r="W33" s="548">
        <v>11</v>
      </c>
      <c r="X33" s="551"/>
      <c r="Y33" s="551">
        <f>IF($Q33&gt;$S33,(IF($U33&gt;$W33,2,1)),(IF($U33&gt;$W33,1,0)))</f>
        <v>0</v>
      </c>
      <c r="Z33" s="551" t="s">
        <v>2</v>
      </c>
      <c r="AA33" s="551">
        <f>IF($Q33&lt;$S33,(IF($U33&lt;$W33,2,1)),(IF($U33&lt;$W33,1,0)))</f>
        <v>2</v>
      </c>
      <c r="AB33" s="551"/>
      <c r="AC33" s="430">
        <f>$D$9</f>
        <v>43051</v>
      </c>
      <c r="AD33" s="431">
        <f>AD31+$AD$16</f>
        <v>0.59027777777777801</v>
      </c>
      <c r="AE33" s="428" t="str">
        <f>$D$10</f>
        <v>Neuenbürg</v>
      </c>
    </row>
    <row r="34" spans="1:31">
      <c r="A34" s="426">
        <v>12</v>
      </c>
      <c r="B34" s="426">
        <v>12</v>
      </c>
      <c r="C34" s="426">
        <v>1</v>
      </c>
      <c r="D34" s="569" t="str">
        <f>$D$3</f>
        <v>TV Unterhaugstett 2</v>
      </c>
      <c r="E34" s="256" t="s">
        <v>172</v>
      </c>
      <c r="F34" s="572" t="str">
        <f>$D$6</f>
        <v>TSV Grafenau</v>
      </c>
      <c r="G34" s="321"/>
      <c r="H34" s="321"/>
      <c r="I34" s="321"/>
      <c r="J34" s="321"/>
      <c r="K34" s="321"/>
      <c r="L34" s="321"/>
      <c r="M34" s="321"/>
      <c r="N34" s="321"/>
      <c r="O34" s="428"/>
      <c r="P34" s="569" t="str">
        <f>$D$2</f>
        <v>TV Unterhaugstett 1</v>
      </c>
      <c r="Q34" s="548">
        <v>11</v>
      </c>
      <c r="R34" s="551" t="s">
        <v>2</v>
      </c>
      <c r="S34" s="548">
        <v>6</v>
      </c>
      <c r="T34" s="577"/>
      <c r="U34" s="548">
        <v>11</v>
      </c>
      <c r="V34" s="551" t="s">
        <v>2</v>
      </c>
      <c r="W34" s="548">
        <v>7</v>
      </c>
      <c r="X34" s="578"/>
      <c r="Y34" s="551">
        <f>IF($Q34&gt;$S34,(IF($U34&gt;$W34,2,1)),(IF($U34&gt;$W34,1,0)))</f>
        <v>2</v>
      </c>
      <c r="Z34" s="551" t="s">
        <v>2</v>
      </c>
      <c r="AA34" s="551">
        <f>IF($Q34&lt;$S34,(IF($U34&lt;$W34,2,1)),(IF($U34&lt;$W34,1,0)))</f>
        <v>0</v>
      </c>
      <c r="AB34" s="578"/>
      <c r="AC34" s="430">
        <f>$D$9</f>
        <v>43051</v>
      </c>
      <c r="AD34" s="431">
        <f>AD33+$AD$16</f>
        <v>0.60763888888888917</v>
      </c>
      <c r="AE34" s="428" t="str">
        <f>$D$10</f>
        <v>Neuenbürg</v>
      </c>
    </row>
    <row r="35" spans="1:31" s="281" customFormat="1">
      <c r="A35" s="426"/>
      <c r="B35" s="426"/>
      <c r="C35" s="426"/>
      <c r="D35" s="15"/>
      <c r="E35" s="257"/>
      <c r="F35" s="28"/>
      <c r="G35" s="569"/>
      <c r="H35" s="569"/>
      <c r="I35" s="569"/>
      <c r="J35" s="569"/>
      <c r="K35" s="569"/>
      <c r="L35" s="569"/>
      <c r="M35" s="568"/>
      <c r="N35" s="568"/>
      <c r="O35"/>
      <c r="P35" s="613"/>
      <c r="Q35" s="577"/>
      <c r="R35" s="551"/>
      <c r="S35" s="551"/>
      <c r="T35" s="551"/>
      <c r="U35" s="551"/>
      <c r="V35" s="551"/>
      <c r="W35" s="551"/>
      <c r="X35" s="575"/>
      <c r="Y35" s="551"/>
      <c r="Z35" s="551"/>
      <c r="AA35" s="551"/>
      <c r="AB35" s="575"/>
    </row>
    <row r="36" spans="1:31" s="281" customFormat="1">
      <c r="A36" s="426">
        <v>13</v>
      </c>
      <c r="B36" s="426">
        <v>13</v>
      </c>
      <c r="C36" s="426">
        <v>1</v>
      </c>
      <c r="D36" s="569" t="str">
        <f>$D$5</f>
        <v>TV Waldrennach</v>
      </c>
      <c r="E36" s="256" t="s">
        <v>172</v>
      </c>
      <c r="F36" s="572" t="str">
        <f>$D$7</f>
        <v>SV Amstetten (AK)</v>
      </c>
      <c r="G36" s="321"/>
      <c r="H36" s="321"/>
      <c r="I36" s="321"/>
      <c r="J36" s="321"/>
      <c r="K36" s="321"/>
      <c r="L36" s="321"/>
      <c r="M36" s="99"/>
      <c r="N36" s="99"/>
      <c r="O36" s="429"/>
      <c r="P36" s="569" t="str">
        <f>$D$3</f>
        <v>TV Unterhaugstett 2</v>
      </c>
      <c r="Q36" s="548">
        <v>11</v>
      </c>
      <c r="R36" s="551" t="s">
        <v>2</v>
      </c>
      <c r="S36" s="548">
        <v>0</v>
      </c>
      <c r="T36" s="551"/>
      <c r="U36" s="548">
        <v>11</v>
      </c>
      <c r="V36" s="551" t="s">
        <v>2</v>
      </c>
      <c r="W36" s="548">
        <v>0</v>
      </c>
      <c r="X36" s="575"/>
      <c r="Y36" s="551">
        <f>IF($Q36&gt;$S36,(IF($U36&gt;$W36,2,1)),(IF($U36&gt;$W36,1,0)))</f>
        <v>2</v>
      </c>
      <c r="Z36" s="551" t="s">
        <v>2</v>
      </c>
      <c r="AA36" s="551">
        <f>IF($Q36&lt;$S36,(IF($U36&lt;$W36,2,1)),(IF($U36&lt;$W36,1,0)))</f>
        <v>0</v>
      </c>
      <c r="AB36" s="575"/>
      <c r="AC36" s="430">
        <f>$D$9</f>
        <v>43051</v>
      </c>
      <c r="AD36" s="431">
        <f>AD34+$AD$16</f>
        <v>0.62500000000000033</v>
      </c>
      <c r="AE36" s="428" t="str">
        <f>$D$10</f>
        <v>Neuenbürg</v>
      </c>
    </row>
    <row r="37" spans="1:31" s="281" customFormat="1">
      <c r="A37" s="426">
        <v>14</v>
      </c>
      <c r="B37" s="426">
        <v>14</v>
      </c>
      <c r="C37" s="426">
        <v>1</v>
      </c>
      <c r="D37" s="569" t="str">
        <f>$D$4</f>
        <v>TSV Dennach</v>
      </c>
      <c r="E37" s="256" t="s">
        <v>172</v>
      </c>
      <c r="F37" s="572" t="str">
        <f>$D$6</f>
        <v>TSV Grafenau</v>
      </c>
      <c r="G37" s="321"/>
      <c r="H37" s="321"/>
      <c r="I37" s="321"/>
      <c r="J37" s="321"/>
      <c r="K37" s="321"/>
      <c r="L37" s="321"/>
      <c r="M37" s="321"/>
      <c r="N37" s="321"/>
      <c r="O37" s="428"/>
      <c r="P37" s="569" t="str">
        <f>$D$7</f>
        <v>SV Amstetten (AK)</v>
      </c>
      <c r="Q37" s="550">
        <v>11</v>
      </c>
      <c r="R37" s="551" t="s">
        <v>2</v>
      </c>
      <c r="S37" s="548">
        <v>8</v>
      </c>
      <c r="T37" s="551"/>
      <c r="U37" s="548">
        <v>11</v>
      </c>
      <c r="V37" s="551" t="s">
        <v>2</v>
      </c>
      <c r="W37" s="548">
        <v>4</v>
      </c>
      <c r="X37" s="575"/>
      <c r="Y37" s="551">
        <f>IF($Q37&gt;$S37,(IF($U37&gt;$W37,2,1)),(IF($U37&gt;$W37,1,0)))</f>
        <v>2</v>
      </c>
      <c r="Z37" s="551" t="s">
        <v>2</v>
      </c>
      <c r="AA37" s="551">
        <f>IF($Q37&lt;$S37,(IF($U37&lt;$W37,2,1)),(IF($U37&lt;$W37,1,0)))</f>
        <v>0</v>
      </c>
      <c r="AB37" s="575"/>
      <c r="AC37" s="430">
        <f>$D$9</f>
        <v>43051</v>
      </c>
      <c r="AD37" s="431">
        <f>AD36+$AD$16</f>
        <v>0.64236111111111149</v>
      </c>
      <c r="AE37" s="428" t="str">
        <f>$D$10</f>
        <v>Neuenbürg</v>
      </c>
    </row>
    <row r="38" spans="1:31" s="281" customFormat="1">
      <c r="A38" s="427"/>
      <c r="B38" s="427"/>
      <c r="C38" s="427"/>
      <c r="D38" s="15"/>
      <c r="E38" s="257"/>
      <c r="F38" s="28"/>
      <c r="G38" s="569"/>
      <c r="H38" s="569"/>
      <c r="I38" s="569"/>
      <c r="J38" s="569"/>
      <c r="K38" s="569"/>
      <c r="L38" s="569"/>
      <c r="M38" s="568"/>
      <c r="N38" s="568"/>
      <c r="O38"/>
      <c r="P38" s="613"/>
      <c r="Q38" s="577"/>
      <c r="R38" s="551"/>
      <c r="S38" s="551"/>
      <c r="T38" s="551"/>
      <c r="U38" s="551"/>
      <c r="V38" s="551"/>
      <c r="W38" s="551"/>
      <c r="X38" s="575"/>
      <c r="Y38" s="551"/>
      <c r="Z38" s="551"/>
      <c r="AA38" s="551"/>
      <c r="AB38" s="575"/>
    </row>
    <row r="39" spans="1:31" s="281" customFormat="1">
      <c r="A39" s="426">
        <v>15</v>
      </c>
      <c r="B39" s="426">
        <v>15</v>
      </c>
      <c r="C39" s="426">
        <v>1</v>
      </c>
      <c r="D39" s="569" t="str">
        <f>$D$2</f>
        <v>TV Unterhaugstett 1</v>
      </c>
      <c r="E39" s="256" t="s">
        <v>172</v>
      </c>
      <c r="F39" s="572" t="str">
        <f>$D$5</f>
        <v>TV Waldrennach</v>
      </c>
      <c r="G39" s="321"/>
      <c r="H39" s="321"/>
      <c r="I39" s="321"/>
      <c r="J39" s="321"/>
      <c r="K39" s="321"/>
      <c r="L39" s="321"/>
      <c r="M39" s="99"/>
      <c r="N39" s="99"/>
      <c r="O39" s="429"/>
      <c r="P39" s="569" t="str">
        <f>$D$6</f>
        <v>TSV Grafenau</v>
      </c>
      <c r="Q39" s="548">
        <v>11</v>
      </c>
      <c r="R39" s="551" t="s">
        <v>2</v>
      </c>
      <c r="S39" s="548">
        <v>8</v>
      </c>
      <c r="T39" s="551"/>
      <c r="U39" s="548">
        <v>11</v>
      </c>
      <c r="V39" s="551" t="s">
        <v>2</v>
      </c>
      <c r="W39" s="548">
        <v>9</v>
      </c>
      <c r="X39" s="575"/>
      <c r="Y39" s="551">
        <f>IF($Q39&gt;$S39,(IF($U39&gt;$W39,2,1)),(IF($U39&gt;$W39,1,0)))</f>
        <v>2</v>
      </c>
      <c r="Z39" s="551" t="s">
        <v>2</v>
      </c>
      <c r="AA39" s="551">
        <f>IF($Q39&lt;$S39,(IF($U39&lt;$W39,2,1)),(IF($U39&lt;$W39,1,0)))</f>
        <v>0</v>
      </c>
      <c r="AB39" s="575"/>
      <c r="AC39" s="430">
        <f>$D$9</f>
        <v>43051</v>
      </c>
      <c r="AD39" s="431">
        <f>AD37+$AD$16</f>
        <v>0.65972222222222265</v>
      </c>
      <c r="AE39" s="428" t="str">
        <f>$D$10</f>
        <v>Neuenbürg</v>
      </c>
    </row>
    <row r="40" spans="1:31" s="281" customFormat="1">
      <c r="A40" s="6" t="s">
        <v>3</v>
      </c>
      <c r="B40" s="146"/>
      <c r="C40" s="146"/>
      <c r="D40" s="172">
        <f>Spielplan!E13</f>
        <v>43079</v>
      </c>
      <c r="E40" s="10"/>
      <c r="Q40" s="331"/>
      <c r="R40" s="331"/>
      <c r="S40" s="331"/>
      <c r="T40" s="331"/>
      <c r="U40" s="331"/>
      <c r="V40" s="331"/>
      <c r="W40" s="331"/>
      <c r="Y40" s="331"/>
      <c r="Z40" s="331"/>
      <c r="AA40" s="331"/>
    </row>
    <row r="41" spans="1:31" s="281" customFormat="1">
      <c r="A41" s="6" t="s">
        <v>4</v>
      </c>
      <c r="B41" s="6"/>
      <c r="C41" s="146"/>
      <c r="D41" s="11" t="s">
        <v>569</v>
      </c>
      <c r="E41" s="432" t="s">
        <v>570</v>
      </c>
      <c r="Q41" s="331"/>
      <c r="R41" s="331"/>
      <c r="S41" s="331"/>
      <c r="T41" s="331"/>
      <c r="U41" s="331"/>
      <c r="V41" s="331"/>
      <c r="W41" s="331"/>
      <c r="Y41" s="331"/>
      <c r="Z41" s="331"/>
      <c r="AA41" s="331"/>
    </row>
    <row r="42" spans="1:31" s="281" customFormat="1">
      <c r="A42" s="6" t="s">
        <v>6</v>
      </c>
      <c r="B42" s="6"/>
      <c r="C42" s="146"/>
      <c r="D42" s="11" t="s">
        <v>415</v>
      </c>
      <c r="E42" s="93"/>
      <c r="Q42" s="331"/>
      <c r="R42" s="331"/>
      <c r="S42" s="331"/>
      <c r="T42" s="331"/>
      <c r="U42" s="331"/>
      <c r="V42" s="331"/>
      <c r="W42" s="331"/>
      <c r="Y42" s="331"/>
      <c r="Z42" s="331"/>
      <c r="AA42" s="331"/>
      <c r="AB42" s="25"/>
    </row>
    <row r="43" spans="1:31" s="281" customFormat="1">
      <c r="A43" s="6" t="s">
        <v>84</v>
      </c>
      <c r="B43" s="6"/>
      <c r="C43" s="146"/>
      <c r="D43" s="255">
        <f>Spielplan!D13</f>
        <v>0.41666666666666669</v>
      </c>
      <c r="E43" s="10"/>
      <c r="Q43" s="331"/>
      <c r="R43" s="331"/>
      <c r="S43" s="331"/>
      <c r="T43" s="331"/>
      <c r="U43" s="331"/>
      <c r="V43" s="331"/>
      <c r="W43" s="331"/>
      <c r="Y43" s="331"/>
      <c r="Z43" s="331"/>
      <c r="AA43" s="331"/>
      <c r="AB43" s="28"/>
    </row>
    <row r="44" spans="1:31" s="281" customFormat="1">
      <c r="A44" s="6" t="s">
        <v>5</v>
      </c>
      <c r="B44" s="6"/>
      <c r="C44" s="146"/>
      <c r="D44" s="281" t="s">
        <v>132</v>
      </c>
      <c r="E44" s="10"/>
      <c r="Q44" s="331"/>
      <c r="R44" s="331"/>
      <c r="S44" s="331"/>
      <c r="T44" s="331"/>
      <c r="U44" s="331"/>
      <c r="V44" s="331"/>
      <c r="W44" s="331"/>
      <c r="Y44" s="331"/>
      <c r="Z44" s="331"/>
      <c r="AA44" s="331"/>
    </row>
    <row r="45" spans="1:31" s="281" customFormat="1">
      <c r="A45" s="6" t="s">
        <v>100</v>
      </c>
      <c r="B45" s="6"/>
      <c r="C45" s="146"/>
      <c r="E45" s="10"/>
      <c r="Q45" s="331"/>
      <c r="R45" s="331"/>
      <c r="S45" s="331"/>
      <c r="T45" s="331"/>
      <c r="U45" s="331"/>
      <c r="V45" s="331"/>
      <c r="W45" s="331"/>
      <c r="Y45" s="331"/>
      <c r="Z45" s="331"/>
      <c r="AA45" s="331"/>
    </row>
    <row r="46" spans="1:31" s="11" customFormat="1">
      <c r="A46" s="150"/>
      <c r="B46" s="150"/>
      <c r="C46" s="150"/>
      <c r="D46" s="331"/>
      <c r="E46" s="10"/>
      <c r="F46" s="331"/>
      <c r="G46" s="331"/>
      <c r="H46" s="331"/>
      <c r="I46" s="331"/>
      <c r="J46" s="331"/>
      <c r="K46" s="331"/>
      <c r="L46" s="331"/>
      <c r="M46" s="331"/>
      <c r="N46" s="331"/>
      <c r="O46" s="331"/>
      <c r="P46" s="331"/>
      <c r="Q46" s="331"/>
      <c r="R46" s="331"/>
      <c r="S46" s="331"/>
      <c r="T46" s="418"/>
      <c r="U46" s="418"/>
      <c r="V46" s="418"/>
      <c r="W46" s="418"/>
      <c r="Y46" s="418"/>
      <c r="Z46" s="418"/>
      <c r="AA46" s="418"/>
      <c r="AE46" s="281"/>
    </row>
    <row r="47" spans="1:31" s="11" customFormat="1">
      <c r="A47" s="146" t="s">
        <v>560</v>
      </c>
      <c r="B47" s="146" t="s">
        <v>561</v>
      </c>
      <c r="C47" s="146" t="s">
        <v>85</v>
      </c>
      <c r="D47" s="281" t="s">
        <v>9</v>
      </c>
      <c r="E47" s="10"/>
      <c r="F47" s="281" t="s">
        <v>10</v>
      </c>
      <c r="G47" s="331"/>
      <c r="H47" s="331"/>
      <c r="I47" s="331"/>
      <c r="J47" s="331"/>
      <c r="K47" s="331"/>
      <c r="L47" s="331"/>
      <c r="M47" s="331"/>
      <c r="N47" s="331"/>
      <c r="O47" s="331"/>
      <c r="P47" s="331" t="s">
        <v>11</v>
      </c>
      <c r="Q47" s="418"/>
      <c r="R47" s="331" t="s">
        <v>123</v>
      </c>
      <c r="S47" s="331"/>
      <c r="T47" s="418"/>
      <c r="U47" s="331"/>
      <c r="V47" s="331" t="s">
        <v>124</v>
      </c>
      <c r="W47" s="331"/>
      <c r="X47" s="331"/>
      <c r="Y47" s="331"/>
      <c r="Z47" s="331" t="s">
        <v>1</v>
      </c>
      <c r="AA47" s="331"/>
      <c r="AD47" s="313">
        <v>1.7361111111111112E-2</v>
      </c>
      <c r="AE47" s="281"/>
    </row>
    <row r="48" spans="1:31" s="11" customFormat="1">
      <c r="A48" s="146"/>
      <c r="B48" s="146"/>
      <c r="C48" s="146"/>
      <c r="D48" s="281"/>
      <c r="E48" s="10"/>
      <c r="F48" s="281"/>
      <c r="G48" s="570"/>
      <c r="H48" s="570"/>
      <c r="I48" s="570"/>
      <c r="J48" s="570"/>
      <c r="K48" s="570"/>
      <c r="L48" s="570"/>
      <c r="M48" s="331"/>
      <c r="N48" s="331"/>
      <c r="O48" s="331"/>
      <c r="P48" s="331"/>
      <c r="Q48" s="418"/>
      <c r="R48" s="331"/>
      <c r="S48" s="331"/>
      <c r="T48" s="418"/>
      <c r="U48" s="331"/>
      <c r="V48" s="331"/>
      <c r="W48" s="331"/>
      <c r="X48" s="331"/>
      <c r="Y48" s="331"/>
      <c r="Z48" s="331"/>
      <c r="AA48" s="331"/>
      <c r="AE48" s="281"/>
    </row>
    <row r="49" spans="1:31">
      <c r="A49" s="426">
        <v>41</v>
      </c>
      <c r="B49" s="426">
        <v>1</v>
      </c>
      <c r="C49" s="426">
        <v>1</v>
      </c>
      <c r="D49" s="321" t="str">
        <f>$D$3</f>
        <v>TV Unterhaugstett 2</v>
      </c>
      <c r="E49" s="256" t="s">
        <v>172</v>
      </c>
      <c r="F49" s="569" t="str">
        <f t="shared" ref="F49" si="0">$D$2</f>
        <v>TV Unterhaugstett 1</v>
      </c>
      <c r="G49" s="569"/>
      <c r="H49" s="569"/>
      <c r="I49" s="569"/>
      <c r="J49" s="569"/>
      <c r="K49" s="569"/>
      <c r="L49" s="569"/>
      <c r="M49" s="569"/>
      <c r="N49" s="569"/>
      <c r="O49" s="428"/>
      <c r="P49" s="569" t="str">
        <f>$D$6</f>
        <v>TSV Grafenau</v>
      </c>
      <c r="Q49" s="548">
        <v>9</v>
      </c>
      <c r="R49" s="418" t="s">
        <v>2</v>
      </c>
      <c r="S49" s="548">
        <v>11</v>
      </c>
      <c r="U49" s="548">
        <v>11</v>
      </c>
      <c r="V49" s="418" t="s">
        <v>2</v>
      </c>
      <c r="W49" s="548">
        <v>13</v>
      </c>
      <c r="Y49" s="418">
        <f>IF($Q49&gt;$S49,(IF($U49&gt;$W49,2,1)),(IF($U49&gt;$W49,1,0)))</f>
        <v>0</v>
      </c>
      <c r="Z49" s="418" t="s">
        <v>2</v>
      </c>
      <c r="AA49" s="418">
        <f>IF($Q49&lt;$S49,(IF($U49&lt;$W49,2,1)),(IF($U49&lt;$W49,1,0)))</f>
        <v>2</v>
      </c>
      <c r="AC49" s="430">
        <f>$D$40</f>
        <v>43079</v>
      </c>
      <c r="AD49" s="431">
        <f>D43</f>
        <v>0.41666666666666669</v>
      </c>
      <c r="AE49" s="428" t="str">
        <f>$D$41</f>
        <v xml:space="preserve">Grafenau </v>
      </c>
    </row>
    <row r="50" spans="1:31" s="11" customFormat="1">
      <c r="A50" s="426">
        <v>42</v>
      </c>
      <c r="B50" s="426">
        <v>2</v>
      </c>
      <c r="C50" s="426">
        <v>1</v>
      </c>
      <c r="D50" s="569" t="str">
        <f>$D$5</f>
        <v>TV Waldrennach</v>
      </c>
      <c r="E50" s="256" t="s">
        <v>172</v>
      </c>
      <c r="F50" s="569" t="str">
        <f t="shared" ref="F50" si="1">$D$4</f>
        <v>TSV Dennach</v>
      </c>
      <c r="G50" s="569"/>
      <c r="H50" s="569"/>
      <c r="I50" s="569"/>
      <c r="J50" s="569"/>
      <c r="K50" s="569"/>
      <c r="L50" s="569"/>
      <c r="M50" s="569"/>
      <c r="N50" s="569"/>
      <c r="O50" s="428"/>
      <c r="P50" s="569" t="str">
        <f>$D$3</f>
        <v>TV Unterhaugstett 2</v>
      </c>
      <c r="Q50" s="548">
        <v>9</v>
      </c>
      <c r="R50" s="418" t="s">
        <v>2</v>
      </c>
      <c r="S50" s="548">
        <v>11</v>
      </c>
      <c r="T50" s="418"/>
      <c r="U50" s="548">
        <v>10</v>
      </c>
      <c r="V50" s="418" t="s">
        <v>2</v>
      </c>
      <c r="W50" s="548">
        <v>12</v>
      </c>
      <c r="X50" s="313"/>
      <c r="Y50" s="418">
        <f>IF($Q50&gt;$S50,(IF($U50&gt;$W50,2,1)),(IF($U50&gt;$W50,1,0)))</f>
        <v>0</v>
      </c>
      <c r="Z50" s="418" t="s">
        <v>2</v>
      </c>
      <c r="AA50" s="418">
        <f>IF($Q50&lt;$S50,(IF($U50&lt;$W50,2,1)),(IF($U50&lt;$W50,1,0)))</f>
        <v>2</v>
      </c>
      <c r="AC50" s="430">
        <f t="shared" ref="AC50:AC70" si="2">$D$40</f>
        <v>43079</v>
      </c>
      <c r="AD50" s="431">
        <f>AD49+$AD$16</f>
        <v>0.43402777777777779</v>
      </c>
      <c r="AE50" s="428" t="str">
        <f t="shared" ref="AE50:AE70" si="3">$D$41</f>
        <v xml:space="preserve">Grafenau </v>
      </c>
    </row>
    <row r="51" spans="1:31">
      <c r="A51" s="426"/>
      <c r="B51" s="426"/>
      <c r="C51" s="426"/>
      <c r="D51" s="569"/>
      <c r="M51"/>
      <c r="N51"/>
      <c r="O51"/>
      <c r="P51"/>
      <c r="Q51" s="548"/>
      <c r="S51" s="548"/>
      <c r="U51" s="548"/>
      <c r="W51" s="548"/>
      <c r="AC51" s="430"/>
    </row>
    <row r="52" spans="1:31">
      <c r="A52" s="427">
        <v>43</v>
      </c>
      <c r="B52" s="427">
        <v>3</v>
      </c>
      <c r="C52" s="427">
        <v>1</v>
      </c>
      <c r="D52" s="572" t="str">
        <f>$D$7</f>
        <v>SV Amstetten (AK)</v>
      </c>
      <c r="E52" s="256" t="s">
        <v>172</v>
      </c>
      <c r="F52" s="569" t="str">
        <f t="shared" ref="F52" si="4">$D$6</f>
        <v>TSV Grafenau</v>
      </c>
      <c r="G52" s="569"/>
      <c r="H52" s="569"/>
      <c r="I52" s="569"/>
      <c r="J52" s="569"/>
      <c r="K52" s="569"/>
      <c r="L52" s="569"/>
      <c r="M52" s="569"/>
      <c r="N52" s="569"/>
      <c r="O52" s="428"/>
      <c r="P52" s="569" t="str">
        <f>$D$5</f>
        <v>TV Waldrennach</v>
      </c>
      <c r="Q52" s="548">
        <v>0</v>
      </c>
      <c r="R52" s="418" t="s">
        <v>2</v>
      </c>
      <c r="S52" s="548">
        <v>11</v>
      </c>
      <c r="U52" s="548">
        <v>0</v>
      </c>
      <c r="V52" s="418" t="s">
        <v>2</v>
      </c>
      <c r="W52" s="548">
        <v>11</v>
      </c>
      <c r="Y52" s="418">
        <f>IF($Q52&gt;$S52,(IF($U52&gt;$W52,2,1)),(IF($U52&gt;$W52,1,0)))</f>
        <v>0</v>
      </c>
      <c r="Z52" s="418" t="s">
        <v>2</v>
      </c>
      <c r="AA52" s="418">
        <f>IF($Q52&lt;$S52,(IF($U52&lt;$W52,2,1)),(IF($U52&lt;$W52,1,0)))</f>
        <v>2</v>
      </c>
      <c r="AC52" s="430">
        <f t="shared" si="2"/>
        <v>43079</v>
      </c>
      <c r="AD52" s="431">
        <f>AD50+$AD$16</f>
        <v>0.4513888888888889</v>
      </c>
      <c r="AE52" s="428" t="str">
        <f t="shared" si="3"/>
        <v xml:space="preserve">Grafenau </v>
      </c>
    </row>
    <row r="53" spans="1:31">
      <c r="A53" s="426">
        <v>44</v>
      </c>
      <c r="B53" s="426">
        <v>4</v>
      </c>
      <c r="C53" s="426">
        <v>1</v>
      </c>
      <c r="D53" s="572" t="str">
        <f>$D$4</f>
        <v>TSV Dennach</v>
      </c>
      <c r="E53" s="256" t="s">
        <v>172</v>
      </c>
      <c r="F53" s="569" t="str">
        <f t="shared" ref="F53" si="5">$D$2</f>
        <v>TV Unterhaugstett 1</v>
      </c>
      <c r="G53" s="569"/>
      <c r="H53" s="569"/>
      <c r="I53" s="569"/>
      <c r="J53" s="569"/>
      <c r="K53" s="569"/>
      <c r="L53" s="569"/>
      <c r="M53" s="569"/>
      <c r="N53" s="569"/>
      <c r="O53" s="428"/>
      <c r="P53" s="569" t="str">
        <f>$D$6</f>
        <v>TSV Grafenau</v>
      </c>
      <c r="Q53" s="548">
        <v>14</v>
      </c>
      <c r="R53" s="418" t="s">
        <v>2</v>
      </c>
      <c r="S53" s="548">
        <v>12</v>
      </c>
      <c r="U53" s="548">
        <v>6</v>
      </c>
      <c r="V53" s="418" t="s">
        <v>2</v>
      </c>
      <c r="W53" s="548">
        <v>11</v>
      </c>
      <c r="Y53" s="418">
        <f>IF($Q53&gt;$S53,(IF($U53&gt;$W53,2,1)),(IF($U53&gt;$W53,1,0)))</f>
        <v>1</v>
      </c>
      <c r="Z53" s="418" t="s">
        <v>2</v>
      </c>
      <c r="AA53" s="418">
        <f>IF($Q53&lt;$S53,(IF($U53&lt;$W53,2,1)),(IF($U53&lt;$W53,1,0)))</f>
        <v>1</v>
      </c>
      <c r="AC53" s="430">
        <f t="shared" si="2"/>
        <v>43079</v>
      </c>
      <c r="AD53" s="431">
        <f>AD52+$AD$16</f>
        <v>0.46875</v>
      </c>
      <c r="AE53" s="428" t="str">
        <f t="shared" si="3"/>
        <v xml:space="preserve">Grafenau </v>
      </c>
    </row>
    <row r="54" spans="1:31">
      <c r="A54" s="426"/>
      <c r="B54" s="426"/>
      <c r="C54" s="426"/>
      <c r="D54" s="28"/>
      <c r="M54"/>
      <c r="N54"/>
      <c r="O54"/>
      <c r="P54"/>
      <c r="Q54" s="548"/>
      <c r="S54" s="548"/>
      <c r="U54" s="548"/>
      <c r="W54" s="548"/>
      <c r="AC54" s="430"/>
    </row>
    <row r="55" spans="1:31">
      <c r="A55" s="426">
        <v>45</v>
      </c>
      <c r="B55" s="426">
        <v>5</v>
      </c>
      <c r="C55" s="426">
        <v>1</v>
      </c>
      <c r="D55" s="28" t="str">
        <f>$D$5</f>
        <v>TV Waldrennach</v>
      </c>
      <c r="E55" s="256" t="s">
        <v>172</v>
      </c>
      <c r="F55" s="569" t="str">
        <f t="shared" ref="F55" si="6">$D$3</f>
        <v>TV Unterhaugstett 2</v>
      </c>
      <c r="G55" s="569"/>
      <c r="H55" s="569"/>
      <c r="I55" s="569"/>
      <c r="J55" s="569"/>
      <c r="K55" s="569"/>
      <c r="L55" s="569"/>
      <c r="M55" s="569"/>
      <c r="N55" s="569"/>
      <c r="O55" s="429"/>
      <c r="P55" s="569" t="str">
        <f>$D$2</f>
        <v>TV Unterhaugstett 1</v>
      </c>
      <c r="Q55" s="548">
        <v>11</v>
      </c>
      <c r="R55" s="418" t="s">
        <v>2</v>
      </c>
      <c r="S55" s="548">
        <v>6</v>
      </c>
      <c r="U55" s="548">
        <v>11</v>
      </c>
      <c r="V55" s="418" t="s">
        <v>2</v>
      </c>
      <c r="W55" s="548">
        <v>13</v>
      </c>
      <c r="Y55" s="418">
        <f>IF($Q55&gt;$S55,(IF($U55&gt;$W55,2,1)),(IF($U55&gt;$W55,1,0)))</f>
        <v>1</v>
      </c>
      <c r="Z55" s="418" t="s">
        <v>2</v>
      </c>
      <c r="AA55" s="418">
        <f>IF($Q55&lt;$S55,(IF($U55&lt;$W55,2,1)),(IF($U55&lt;$W55,1,0)))</f>
        <v>1</v>
      </c>
      <c r="AC55" s="430">
        <f t="shared" si="2"/>
        <v>43079</v>
      </c>
      <c r="AD55" s="431">
        <f>AD53+$AD$16</f>
        <v>0.4861111111111111</v>
      </c>
      <c r="AE55" s="428" t="str">
        <f t="shared" si="3"/>
        <v xml:space="preserve">Grafenau </v>
      </c>
    </row>
    <row r="56" spans="1:31">
      <c r="A56" s="426">
        <v>46</v>
      </c>
      <c r="B56" s="426">
        <v>6</v>
      </c>
      <c r="C56" s="426">
        <v>1</v>
      </c>
      <c r="D56" s="572" t="str">
        <f>$D$7</f>
        <v>SV Amstetten (AK)</v>
      </c>
      <c r="E56" s="256" t="s">
        <v>172</v>
      </c>
      <c r="F56" s="569" t="str">
        <f t="shared" ref="F56" si="7">$D$4</f>
        <v>TSV Dennach</v>
      </c>
      <c r="G56" s="569"/>
      <c r="H56" s="569"/>
      <c r="I56" s="569"/>
      <c r="J56" s="569"/>
      <c r="K56" s="569"/>
      <c r="L56" s="569"/>
      <c r="M56" s="569"/>
      <c r="N56" s="569"/>
      <c r="O56" s="429"/>
      <c r="P56" s="569" t="str">
        <f>$D$3</f>
        <v>TV Unterhaugstett 2</v>
      </c>
      <c r="Q56" s="548">
        <v>0</v>
      </c>
      <c r="R56" s="418" t="s">
        <v>2</v>
      </c>
      <c r="S56" s="548">
        <v>11</v>
      </c>
      <c r="U56" s="548">
        <v>0</v>
      </c>
      <c r="V56" s="418" t="s">
        <v>2</v>
      </c>
      <c r="W56" s="548">
        <v>11</v>
      </c>
      <c r="Y56" s="418">
        <f>IF($Q56&gt;$S56,(IF($U56&gt;$W56,2,1)),(IF($U56&gt;$W56,1,0)))</f>
        <v>0</v>
      </c>
      <c r="Z56" s="418" t="s">
        <v>2</v>
      </c>
      <c r="AA56" s="418">
        <f>IF($Q56&lt;$S56,(IF($U56&lt;$W56,2,1)),(IF($U56&lt;$W56,1,0)))</f>
        <v>2</v>
      </c>
      <c r="AC56" s="430">
        <f t="shared" si="2"/>
        <v>43079</v>
      </c>
      <c r="AD56" s="431">
        <f>AD55+$AD$16</f>
        <v>0.50347222222222221</v>
      </c>
      <c r="AE56" s="428" t="str">
        <f t="shared" si="3"/>
        <v xml:space="preserve">Grafenau </v>
      </c>
    </row>
    <row r="57" spans="1:31">
      <c r="A57" s="427"/>
      <c r="B57" s="427"/>
      <c r="C57" s="427"/>
      <c r="D57" s="28"/>
      <c r="M57"/>
      <c r="N57"/>
      <c r="O57"/>
      <c r="P57"/>
      <c r="Q57" s="548"/>
      <c r="S57" s="548"/>
      <c r="U57" s="548"/>
      <c r="W57" s="548"/>
      <c r="AC57" s="430"/>
    </row>
    <row r="58" spans="1:31">
      <c r="A58" s="426">
        <v>47</v>
      </c>
      <c r="B58" s="426">
        <v>7</v>
      </c>
      <c r="C58" s="426">
        <v>1</v>
      </c>
      <c r="D58" s="572" t="str">
        <f>$D$2</f>
        <v>TV Unterhaugstett 1</v>
      </c>
      <c r="E58" s="256" t="s">
        <v>172</v>
      </c>
      <c r="F58" s="569" t="str">
        <f t="shared" ref="F58" si="8">$D$6</f>
        <v>TSV Grafenau</v>
      </c>
      <c r="G58" s="569"/>
      <c r="H58" s="569"/>
      <c r="I58" s="569"/>
      <c r="J58" s="569"/>
      <c r="K58" s="569"/>
      <c r="L58" s="569"/>
      <c r="M58" s="569"/>
      <c r="N58" s="569"/>
      <c r="O58" s="428"/>
      <c r="P58" s="569" t="str">
        <f>$D$4</f>
        <v>TSV Dennach</v>
      </c>
      <c r="Q58" s="548">
        <v>11</v>
      </c>
      <c r="R58" s="418" t="s">
        <v>2</v>
      </c>
      <c r="S58" s="548">
        <v>5</v>
      </c>
      <c r="U58" s="548">
        <v>11</v>
      </c>
      <c r="V58" s="418" t="s">
        <v>2</v>
      </c>
      <c r="W58" s="548">
        <v>1</v>
      </c>
      <c r="Y58" s="418">
        <f>IF($Q58&gt;$S58,(IF($U58&gt;$W58,2,1)),(IF($U58&gt;$W58,1,0)))</f>
        <v>2</v>
      </c>
      <c r="Z58" s="418" t="s">
        <v>2</v>
      </c>
      <c r="AA58" s="418">
        <f>IF($Q58&lt;$S58,(IF($U58&lt;$W58,2,1)),(IF($U58&lt;$W58,1,0)))</f>
        <v>0</v>
      </c>
      <c r="AC58" s="430">
        <f t="shared" si="2"/>
        <v>43079</v>
      </c>
      <c r="AD58" s="431">
        <f>AD56+$AD$16</f>
        <v>0.52083333333333337</v>
      </c>
      <c r="AE58" s="428" t="str">
        <f t="shared" si="3"/>
        <v xml:space="preserve">Grafenau </v>
      </c>
    </row>
    <row r="59" spans="1:31">
      <c r="A59" s="426">
        <v>48</v>
      </c>
      <c r="B59" s="426">
        <v>8</v>
      </c>
      <c r="C59" s="426">
        <v>1</v>
      </c>
      <c r="D59" s="572" t="str">
        <f>$D$3</f>
        <v>TV Unterhaugstett 2</v>
      </c>
      <c r="E59" s="256" t="s">
        <v>172</v>
      </c>
      <c r="F59" s="569" t="str">
        <f t="shared" ref="F59" si="9">$D$7</f>
        <v>SV Amstetten (AK)</v>
      </c>
      <c r="G59" s="569"/>
      <c r="H59" s="569"/>
      <c r="I59" s="569"/>
      <c r="J59" s="569"/>
      <c r="K59" s="569"/>
      <c r="L59" s="569"/>
      <c r="M59" s="569"/>
      <c r="N59" s="569"/>
      <c r="O59" s="429"/>
      <c r="P59" s="569" t="str">
        <f>$D$2</f>
        <v>TV Unterhaugstett 1</v>
      </c>
      <c r="Q59" s="548">
        <v>11</v>
      </c>
      <c r="R59" s="418" t="s">
        <v>2</v>
      </c>
      <c r="S59" s="548">
        <v>0</v>
      </c>
      <c r="T59" s="331"/>
      <c r="U59" s="548">
        <v>11</v>
      </c>
      <c r="V59" s="418" t="s">
        <v>2</v>
      </c>
      <c r="W59" s="548">
        <v>0</v>
      </c>
      <c r="Y59" s="418">
        <f>IF($Q59&gt;$S59,(IF($U59&gt;$W59,2,1)),(IF($U59&gt;$W59,1,0)))</f>
        <v>2</v>
      </c>
      <c r="Z59" s="418" t="s">
        <v>2</v>
      </c>
      <c r="AA59" s="418">
        <f>IF($Q59&lt;$S59,(IF($U59&lt;$W59,2,1)),(IF($U59&lt;$W59,1,0)))</f>
        <v>0</v>
      </c>
      <c r="AC59" s="430">
        <f t="shared" si="2"/>
        <v>43079</v>
      </c>
      <c r="AD59" s="431">
        <f>AD58+$AD$16</f>
        <v>0.53819444444444453</v>
      </c>
      <c r="AE59" s="428" t="str">
        <f t="shared" si="3"/>
        <v xml:space="preserve">Grafenau </v>
      </c>
    </row>
    <row r="60" spans="1:31">
      <c r="A60" s="426"/>
      <c r="B60" s="426"/>
      <c r="C60" s="426"/>
      <c r="D60" s="28"/>
      <c r="M60"/>
      <c r="N60"/>
      <c r="O60"/>
      <c r="P60"/>
      <c r="Q60" s="548"/>
      <c r="S60" s="548"/>
      <c r="U60" s="548"/>
      <c r="W60" s="548"/>
      <c r="AC60" s="430"/>
    </row>
    <row r="61" spans="1:31">
      <c r="A61" s="426">
        <v>49</v>
      </c>
      <c r="B61" s="426">
        <v>9</v>
      </c>
      <c r="C61" s="426">
        <v>1</v>
      </c>
      <c r="D61" s="572" t="str">
        <f>$D$6</f>
        <v>TSV Grafenau</v>
      </c>
      <c r="E61" s="256" t="s">
        <v>172</v>
      </c>
      <c r="F61" s="569" t="str">
        <f t="shared" ref="F61" si="10">$D$5</f>
        <v>TV Waldrennach</v>
      </c>
      <c r="G61" s="569"/>
      <c r="H61" s="569"/>
      <c r="I61" s="569"/>
      <c r="J61" s="569"/>
      <c r="K61" s="569"/>
      <c r="L61" s="569"/>
      <c r="M61" s="569"/>
      <c r="N61" s="569"/>
      <c r="O61" s="429"/>
      <c r="P61" s="569" t="str">
        <f>$D$7</f>
        <v>SV Amstetten (AK)</v>
      </c>
      <c r="Q61" s="548">
        <v>3</v>
      </c>
      <c r="R61" s="418" t="s">
        <v>2</v>
      </c>
      <c r="S61" s="548">
        <v>11</v>
      </c>
      <c r="U61" s="548">
        <v>8</v>
      </c>
      <c r="V61" s="418" t="s">
        <v>2</v>
      </c>
      <c r="W61" s="548">
        <v>11</v>
      </c>
      <c r="Y61" s="418">
        <f>IF($Q61&gt;$S61,(IF($U61&gt;$W61,2,1)),(IF($U61&gt;$W61,1,0)))</f>
        <v>0</v>
      </c>
      <c r="Z61" s="418" t="s">
        <v>2</v>
      </c>
      <c r="AA61" s="418">
        <f>IF($Q61&lt;$S61,(IF($U61&lt;$W61,2,1)),(IF($U61&lt;$W61,1,0)))</f>
        <v>2</v>
      </c>
      <c r="AC61" s="430">
        <f t="shared" si="2"/>
        <v>43079</v>
      </c>
      <c r="AD61" s="431">
        <f>AD59+$AD$16</f>
        <v>0.55555555555555569</v>
      </c>
      <c r="AE61" s="428" t="str">
        <f t="shared" si="3"/>
        <v xml:space="preserve">Grafenau </v>
      </c>
    </row>
    <row r="62" spans="1:31">
      <c r="A62" s="426">
        <v>50</v>
      </c>
      <c r="B62" s="426">
        <v>10</v>
      </c>
      <c r="C62" s="426">
        <v>1</v>
      </c>
      <c r="D62" s="572" t="str">
        <f>$D$4</f>
        <v>TSV Dennach</v>
      </c>
      <c r="E62" s="256" t="s">
        <v>172</v>
      </c>
      <c r="F62" s="569" t="str">
        <f t="shared" ref="F62" si="11">$D$3</f>
        <v>TV Unterhaugstett 2</v>
      </c>
      <c r="G62" s="569"/>
      <c r="H62" s="569"/>
      <c r="I62" s="569"/>
      <c r="J62" s="569"/>
      <c r="K62" s="569"/>
      <c r="L62" s="569"/>
      <c r="M62" s="569"/>
      <c r="N62" s="569"/>
      <c r="O62" s="428"/>
      <c r="P62" s="569" t="str">
        <f>$D$6</f>
        <v>TSV Grafenau</v>
      </c>
      <c r="Q62" s="548">
        <v>11</v>
      </c>
      <c r="R62" s="418" t="s">
        <v>2</v>
      </c>
      <c r="S62" s="548">
        <v>7</v>
      </c>
      <c r="U62" s="548">
        <v>15</v>
      </c>
      <c r="V62" s="418" t="s">
        <v>2</v>
      </c>
      <c r="W62" s="548">
        <v>14</v>
      </c>
      <c r="Y62" s="418">
        <f>IF($Q62&gt;$S62,(IF($U62&gt;$W62,2,1)),(IF($U62&gt;$W62,1,0)))</f>
        <v>2</v>
      </c>
      <c r="Z62" s="418" t="s">
        <v>2</v>
      </c>
      <c r="AA62" s="418">
        <f>IF($Q62&lt;$S62,(IF($U62&lt;$W62,2,1)),(IF($U62&lt;$W62,1,0)))</f>
        <v>0</v>
      </c>
      <c r="AC62" s="430">
        <f t="shared" si="2"/>
        <v>43079</v>
      </c>
      <c r="AD62" s="431">
        <f>AD61+$AD$16</f>
        <v>0.57291666666666685</v>
      </c>
      <c r="AE62" s="428" t="str">
        <f t="shared" si="3"/>
        <v xml:space="preserve">Grafenau </v>
      </c>
    </row>
    <row r="63" spans="1:31" s="418" customFormat="1">
      <c r="A63" s="427"/>
      <c r="B63" s="427"/>
      <c r="C63" s="427"/>
      <c r="D63" s="28"/>
      <c r="E63" s="257"/>
      <c r="F63" s="15"/>
      <c r="G63" s="15"/>
      <c r="H63" s="15"/>
      <c r="I63" s="15"/>
      <c r="J63" s="15"/>
      <c r="K63" s="15"/>
      <c r="L63" s="15"/>
      <c r="M63"/>
      <c r="N63"/>
      <c r="O63"/>
      <c r="P63"/>
      <c r="Q63" s="548"/>
      <c r="S63" s="548"/>
      <c r="U63" s="548"/>
      <c r="W63" s="548"/>
      <c r="AC63" s="430"/>
      <c r="AE63" s="428"/>
    </row>
    <row r="64" spans="1:31" s="418" customFormat="1">
      <c r="A64" s="426">
        <v>51</v>
      </c>
      <c r="B64" s="426">
        <v>11</v>
      </c>
      <c r="C64" s="426">
        <v>1</v>
      </c>
      <c r="D64" s="572" t="str">
        <f>$D$2</f>
        <v>TV Unterhaugstett 1</v>
      </c>
      <c r="E64" s="256" t="s">
        <v>172</v>
      </c>
      <c r="F64" s="569" t="str">
        <f t="shared" ref="F64" si="12">$D$7</f>
        <v>SV Amstetten (AK)</v>
      </c>
      <c r="G64" s="569"/>
      <c r="H64" s="569"/>
      <c r="I64" s="569"/>
      <c r="J64" s="569"/>
      <c r="K64" s="569"/>
      <c r="L64" s="569"/>
      <c r="M64" s="569"/>
      <c r="N64" s="569"/>
      <c r="O64" s="429"/>
      <c r="P64" s="569" t="str">
        <f>$D$5</f>
        <v>TV Waldrennach</v>
      </c>
      <c r="Q64" s="548">
        <v>11</v>
      </c>
      <c r="R64" s="418" t="s">
        <v>2</v>
      </c>
      <c r="S64" s="548">
        <v>0</v>
      </c>
      <c r="U64" s="548">
        <v>11</v>
      </c>
      <c r="V64" s="418" t="s">
        <v>2</v>
      </c>
      <c r="W64" s="548">
        <v>0</v>
      </c>
      <c r="Y64" s="418">
        <f>IF($Q64&gt;$S64,(IF($U64&gt;$W64,2,1)),(IF($U64&gt;$W64,1,0)))</f>
        <v>2</v>
      </c>
      <c r="Z64" s="418" t="s">
        <v>2</v>
      </c>
      <c r="AA64" s="418">
        <f>IF($Q64&lt;$S64,(IF($U64&lt;$W64,2,1)),(IF($U64&lt;$W64,1,0)))</f>
        <v>0</v>
      </c>
      <c r="AC64" s="430">
        <f t="shared" si="2"/>
        <v>43079</v>
      </c>
      <c r="AD64" s="431">
        <f>AD62+$AD$16</f>
        <v>0.59027777777777801</v>
      </c>
      <c r="AE64" s="428" t="str">
        <f t="shared" si="3"/>
        <v xml:space="preserve">Grafenau </v>
      </c>
    </row>
    <row r="65" spans="1:33">
      <c r="A65" s="426">
        <v>52</v>
      </c>
      <c r="B65" s="426">
        <v>12</v>
      </c>
      <c r="C65" s="426">
        <v>1</v>
      </c>
      <c r="D65" s="572" t="str">
        <f>$D$6</f>
        <v>TSV Grafenau</v>
      </c>
      <c r="E65" s="256" t="s">
        <v>172</v>
      </c>
      <c r="F65" s="569" t="str">
        <f t="shared" ref="F65" si="13">$D$3</f>
        <v>TV Unterhaugstett 2</v>
      </c>
      <c r="G65" s="569"/>
      <c r="H65" s="569"/>
      <c r="I65" s="569"/>
      <c r="J65" s="569"/>
      <c r="K65" s="569"/>
      <c r="L65" s="569"/>
      <c r="M65" s="569"/>
      <c r="N65" s="569"/>
      <c r="O65" s="428"/>
      <c r="P65" s="569" t="str">
        <f>$D$4</f>
        <v>TSV Dennach</v>
      </c>
      <c r="Q65" s="548">
        <v>8</v>
      </c>
      <c r="R65" s="418" t="s">
        <v>2</v>
      </c>
      <c r="S65" s="548">
        <v>11</v>
      </c>
      <c r="T65" s="331"/>
      <c r="U65" s="548">
        <v>8</v>
      </c>
      <c r="V65" s="418" t="s">
        <v>2</v>
      </c>
      <c r="W65" s="548">
        <v>11</v>
      </c>
      <c r="Y65" s="418">
        <f>IF($Q65&gt;$S65,(IF($U65&gt;$W65,2,1)),(IF($U65&gt;$W65,1,0)))</f>
        <v>0</v>
      </c>
      <c r="Z65" s="418" t="s">
        <v>2</v>
      </c>
      <c r="AA65" s="418">
        <f>IF($Q65&lt;$S65,(IF($U65&lt;$W65,2,1)),(IF($U65&lt;$W65,1,0)))</f>
        <v>2</v>
      </c>
      <c r="AC65" s="430">
        <f t="shared" si="2"/>
        <v>43079</v>
      </c>
      <c r="AD65" s="431">
        <f>AD64+$AD$16</f>
        <v>0.60763888888888917</v>
      </c>
      <c r="AE65" s="428" t="str">
        <f t="shared" si="3"/>
        <v xml:space="preserve">Grafenau </v>
      </c>
    </row>
    <row r="66" spans="1:33" s="281" customFormat="1">
      <c r="A66" s="426"/>
      <c r="B66" s="426"/>
      <c r="C66" s="426"/>
      <c r="D66" s="28"/>
      <c r="E66" s="257"/>
      <c r="F66" s="15"/>
      <c r="G66" s="15"/>
      <c r="H66" s="15"/>
      <c r="I66" s="15"/>
      <c r="J66" s="15"/>
      <c r="K66" s="15"/>
      <c r="L66" s="15"/>
      <c r="M66"/>
      <c r="N66"/>
      <c r="O66"/>
      <c r="P66"/>
      <c r="Q66" s="549"/>
      <c r="R66" s="418"/>
      <c r="S66" s="548"/>
      <c r="T66" s="418"/>
      <c r="U66" s="548"/>
      <c r="V66" s="418"/>
      <c r="W66" s="548"/>
      <c r="Y66" s="418"/>
      <c r="Z66" s="418"/>
      <c r="AA66" s="418"/>
      <c r="AC66" s="430"/>
      <c r="AE66" s="428"/>
    </row>
    <row r="67" spans="1:33" s="281" customFormat="1">
      <c r="A67" s="426">
        <v>53</v>
      </c>
      <c r="B67" s="426">
        <v>13</v>
      </c>
      <c r="C67" s="426">
        <v>1</v>
      </c>
      <c r="D67" s="572" t="str">
        <f>$D$7</f>
        <v>SV Amstetten (AK)</v>
      </c>
      <c r="E67" s="256" t="s">
        <v>172</v>
      </c>
      <c r="F67" s="569" t="str">
        <f t="shared" ref="F67" si="14">$D$5</f>
        <v>TV Waldrennach</v>
      </c>
      <c r="G67" s="569"/>
      <c r="H67" s="569"/>
      <c r="I67" s="569"/>
      <c r="J67" s="569"/>
      <c r="K67" s="569"/>
      <c r="L67" s="569"/>
      <c r="M67" s="569"/>
      <c r="N67" s="569"/>
      <c r="O67" s="429"/>
      <c r="P67" s="569" t="str">
        <f>$D$3</f>
        <v>TV Unterhaugstett 2</v>
      </c>
      <c r="Q67" s="548">
        <v>0</v>
      </c>
      <c r="R67" s="418" t="s">
        <v>2</v>
      </c>
      <c r="S67" s="548">
        <v>11</v>
      </c>
      <c r="T67" s="418"/>
      <c r="U67" s="548">
        <v>0</v>
      </c>
      <c r="V67" s="418" t="s">
        <v>2</v>
      </c>
      <c r="W67" s="548">
        <v>11</v>
      </c>
      <c r="Y67" s="418">
        <f>IF($Q67&gt;$S67,(IF($U67&gt;$W67,2,1)),(IF($U67&gt;$W67,1,0)))</f>
        <v>0</v>
      </c>
      <c r="Z67" s="418" t="s">
        <v>2</v>
      </c>
      <c r="AA67" s="418">
        <f>IF($Q67&lt;$S67,(IF($U67&lt;$W67,2,1)),(IF($U67&lt;$W67,1,0)))</f>
        <v>2</v>
      </c>
      <c r="AC67" s="430">
        <f t="shared" si="2"/>
        <v>43079</v>
      </c>
      <c r="AD67" s="431">
        <f>AD65+$AD$16</f>
        <v>0.62500000000000033</v>
      </c>
      <c r="AE67" s="428" t="str">
        <f t="shared" si="3"/>
        <v xml:space="preserve">Grafenau </v>
      </c>
    </row>
    <row r="68" spans="1:33" s="281" customFormat="1">
      <c r="A68" s="426">
        <v>54</v>
      </c>
      <c r="B68" s="426">
        <v>14</v>
      </c>
      <c r="C68" s="426">
        <v>1</v>
      </c>
      <c r="D68" s="572" t="str">
        <f>$D$6</f>
        <v>TSV Grafenau</v>
      </c>
      <c r="E68" s="256" t="s">
        <v>172</v>
      </c>
      <c r="F68" s="569" t="str">
        <f t="shared" ref="F68" si="15">$D$4</f>
        <v>TSV Dennach</v>
      </c>
      <c r="G68" s="569"/>
      <c r="H68" s="569"/>
      <c r="I68" s="569"/>
      <c r="J68" s="569"/>
      <c r="K68" s="569"/>
      <c r="L68" s="569"/>
      <c r="M68" s="569"/>
      <c r="N68" s="569"/>
      <c r="O68" s="428"/>
      <c r="P68" s="569" t="str">
        <f>$D$7</f>
        <v>SV Amstetten (AK)</v>
      </c>
      <c r="Q68" s="550">
        <v>8</v>
      </c>
      <c r="R68" s="418" t="s">
        <v>2</v>
      </c>
      <c r="S68" s="548">
        <v>11</v>
      </c>
      <c r="T68" s="418"/>
      <c r="U68" s="548">
        <v>6</v>
      </c>
      <c r="V68" s="418" t="s">
        <v>2</v>
      </c>
      <c r="W68" s="548">
        <v>11</v>
      </c>
      <c r="Y68" s="418">
        <f>IF($Q68&gt;$S68,(IF($U68&gt;$W68,2,1)),(IF($U68&gt;$W68,1,0)))</f>
        <v>0</v>
      </c>
      <c r="Z68" s="418" t="s">
        <v>2</v>
      </c>
      <c r="AA68" s="418">
        <f>IF($Q68&lt;$S68,(IF($U68&lt;$W68,2,1)),(IF($U68&lt;$W68,1,0)))</f>
        <v>2</v>
      </c>
      <c r="AC68" s="430">
        <f t="shared" si="2"/>
        <v>43079</v>
      </c>
      <c r="AD68" s="431">
        <f>AD67+$AD$16</f>
        <v>0.64236111111111149</v>
      </c>
      <c r="AE68" s="428" t="str">
        <f t="shared" si="3"/>
        <v xml:space="preserve">Grafenau </v>
      </c>
    </row>
    <row r="69" spans="1:33" s="281" customFormat="1">
      <c r="A69" s="427"/>
      <c r="B69" s="427"/>
      <c r="C69" s="427"/>
      <c r="D69" s="28"/>
      <c r="E69" s="257"/>
      <c r="F69" s="15"/>
      <c r="G69" s="15"/>
      <c r="H69" s="15"/>
      <c r="I69" s="15"/>
      <c r="J69" s="15"/>
      <c r="K69" s="15"/>
      <c r="L69" s="15"/>
      <c r="M69"/>
      <c r="N69"/>
      <c r="O69"/>
      <c r="P69"/>
      <c r="Q69" s="549"/>
      <c r="R69" s="418"/>
      <c r="S69" s="548"/>
      <c r="T69" s="418"/>
      <c r="U69" s="548"/>
      <c r="V69" s="418"/>
      <c r="W69" s="548"/>
      <c r="Y69" s="418"/>
      <c r="Z69" s="418"/>
      <c r="AA69" s="418"/>
      <c r="AC69" s="430"/>
      <c r="AE69" s="428"/>
    </row>
    <row r="70" spans="1:33" s="281" customFormat="1">
      <c r="A70" s="426">
        <v>55</v>
      </c>
      <c r="B70" s="426">
        <v>15</v>
      </c>
      <c r="C70" s="426">
        <v>1</v>
      </c>
      <c r="D70" s="572" t="str">
        <f>$D$5</f>
        <v>TV Waldrennach</v>
      </c>
      <c r="E70" s="256" t="s">
        <v>172</v>
      </c>
      <c r="F70" s="569" t="str">
        <f t="shared" ref="F70" si="16">$D$2</f>
        <v>TV Unterhaugstett 1</v>
      </c>
      <c r="G70" s="569"/>
      <c r="H70" s="569"/>
      <c r="I70" s="569"/>
      <c r="J70" s="569"/>
      <c r="K70" s="569"/>
      <c r="L70" s="569"/>
      <c r="M70" s="569"/>
      <c r="N70" s="569"/>
      <c r="O70" s="429"/>
      <c r="P70" s="569" t="str">
        <f>$D$4</f>
        <v>TSV Dennach</v>
      </c>
      <c r="Q70" s="548">
        <v>11</v>
      </c>
      <c r="R70" s="418" t="s">
        <v>2</v>
      </c>
      <c r="S70" s="548">
        <v>8</v>
      </c>
      <c r="T70" s="418"/>
      <c r="U70" s="548">
        <v>3</v>
      </c>
      <c r="V70" s="418" t="s">
        <v>2</v>
      </c>
      <c r="W70" s="548">
        <v>11</v>
      </c>
      <c r="Y70" s="418">
        <f>IF($Q70&gt;$S70,(IF($U70&gt;$W70,2,1)),(IF($U70&gt;$W70,1,0)))</f>
        <v>1</v>
      </c>
      <c r="Z70" s="418" t="s">
        <v>2</v>
      </c>
      <c r="AA70" s="418">
        <f>IF($Q70&lt;$S70,(IF($U70&lt;$W70,2,1)),(IF($U70&lt;$W70,1,0)))</f>
        <v>1</v>
      </c>
      <c r="AC70" s="430">
        <f t="shared" si="2"/>
        <v>43079</v>
      </c>
      <c r="AD70" s="431">
        <f>AD68+$AD$16</f>
        <v>0.65972222222222265</v>
      </c>
      <c r="AE70" s="428" t="str">
        <f t="shared" si="3"/>
        <v xml:space="preserve">Grafenau </v>
      </c>
    </row>
    <row r="71" spans="1:33" s="281" customFormat="1">
      <c r="A71" s="6"/>
      <c r="B71" s="6"/>
      <c r="C71" s="146"/>
      <c r="E71" s="257"/>
      <c r="F71" s="321"/>
      <c r="G71" s="321"/>
      <c r="H71" s="321"/>
      <c r="I71" s="321"/>
      <c r="J71" s="321"/>
      <c r="K71" s="321"/>
      <c r="L71" s="321"/>
      <c r="M71" s="321"/>
      <c r="N71" s="321"/>
      <c r="O71" s="428"/>
      <c r="P71" s="428"/>
      <c r="Q71" s="331"/>
      <c r="R71" s="418"/>
      <c r="S71" s="418"/>
      <c r="T71" s="418"/>
      <c r="U71" s="418"/>
      <c r="V71" s="418"/>
      <c r="W71" s="418"/>
      <c r="Y71" s="418"/>
      <c r="Z71" s="418"/>
      <c r="AA71" s="418"/>
    </row>
    <row r="72" spans="1:33">
      <c r="A72" s="425" t="s">
        <v>116</v>
      </c>
      <c r="B72" s="150"/>
      <c r="C72" s="150"/>
      <c r="D72" s="428"/>
      <c r="F72" s="428"/>
      <c r="G72" s="428"/>
      <c r="H72" s="428"/>
      <c r="I72" s="428"/>
      <c r="J72" s="428"/>
      <c r="K72" s="169"/>
      <c r="L72" s="428"/>
      <c r="M72" s="428"/>
      <c r="N72" s="428"/>
      <c r="O72" s="428"/>
      <c r="P72" s="428"/>
      <c r="R72" s="418" t="s">
        <v>0</v>
      </c>
      <c r="V72" s="418" t="s">
        <v>416</v>
      </c>
      <c r="X72" s="418"/>
      <c r="Z72" s="418" t="s">
        <v>1</v>
      </c>
      <c r="AB72" s="418"/>
      <c r="AC72" s="418"/>
      <c r="AD72" s="418"/>
      <c r="AF72" s="418"/>
      <c r="AG72" s="418"/>
    </row>
    <row r="73" spans="1:33">
      <c r="D73" s="15" t="str">
        <f>$D$2</f>
        <v>TV Unterhaugstett 1</v>
      </c>
      <c r="F73" s="420">
        <f>Y18</f>
        <v>2</v>
      </c>
      <c r="G73" s="420">
        <f>Y22</f>
        <v>2</v>
      </c>
      <c r="H73" s="420">
        <f>AA27</f>
        <v>2</v>
      </c>
      <c r="I73" s="420">
        <f>AA33</f>
        <v>2</v>
      </c>
      <c r="J73" s="420">
        <f>Y39</f>
        <v>2</v>
      </c>
      <c r="K73" s="420">
        <f>AA49</f>
        <v>2</v>
      </c>
      <c r="L73" s="420">
        <f>AA53</f>
        <v>1</v>
      </c>
      <c r="M73" s="420">
        <f>Y58</f>
        <v>2</v>
      </c>
      <c r="N73" s="420">
        <f>Y64</f>
        <v>2</v>
      </c>
      <c r="O73" s="420">
        <f>AA70</f>
        <v>1</v>
      </c>
      <c r="P73" s="232"/>
      <c r="Q73" s="418">
        <f>SUMIF($D$49:$D$70,$D73,$Q$49:$Q$70)+SUMIF($D$49:$D$70,$D73,$U$49:$U$70)+SUMIF($F$49:$F$70,$D73,$S$49:$S$70)+SUMIF($F$49:$F$70,$D73,$W$49:$W$70)+SUMIF($D$18:$D$39,$D73,$Q$18:$Q$39)+SUMIF($D$18:$D$39,$D73,$U$18:$U$39)+SUMIF($F$18:$F$39,$D73,$S$18:$S$39)+SUMIF($F$18:$F$39,$D73,$W$18:$W$39)</f>
        <v>220</v>
      </c>
      <c r="R73" s="232" t="s">
        <v>2</v>
      </c>
      <c r="S73" s="418">
        <f>SUMIF($D$49:$D$70,$D73,$S$49:$S$70)+SUMIF($D$49:$D$70,$D73,$W$49:$W$70)+SUMIF($F$49:$F$70,$D73,$Q$49:$Q$70)+SUMIF($F$49:$F$70,$D73,$U$49:$U$70)+SUMIF($D$18:$D$39,$D73,$S$18:$S$39)+SUMIF($D$18:$D$39,$D73,$W$18:$W$39)+SUMIF($F$18:$F$39,$D73,$Q$18:$Q$39)+SUMIF($F$18:$F$39,$D73,$U$18:$U$39)</f>
        <v>102</v>
      </c>
      <c r="T73" s="232"/>
      <c r="U73" s="232">
        <f ca="1">SUMIF($D$49:$D$70,$D73,$Y$49:$Y$70)+SUMIF($F$49:$F$70,$D73,$AA$49:$AA$70)+SUMIF($D$18:$D$40,$D73,$Y$18:$Y$39)+SUMIF($F$18:$F$39,$D73,$AA$18:$AA$39)</f>
        <v>18</v>
      </c>
      <c r="V73" s="232" t="s">
        <v>2</v>
      </c>
      <c r="W73" s="232">
        <f ca="1">SUMIF($D$49:$D$70,$D73,$AA$49:$AA$70)+SUMIF($F$49:$F$70,$D73,$Y$49:$Y$70)+SUMIF($D$18:$D$40,$D73,$AA$18:$AA$39)+SUMIF($F$18:$F$39,$D73,$Y$18:$Y$39)</f>
        <v>2</v>
      </c>
      <c r="X73" s="232"/>
      <c r="Y73" s="232">
        <f t="shared" ref="Y73:Y78" ca="1" si="17">U73</f>
        <v>18</v>
      </c>
      <c r="Z73" s="232" t="s">
        <v>2</v>
      </c>
      <c r="AA73" s="232">
        <f t="shared" ref="AA73:AA78" ca="1" si="18">W73</f>
        <v>2</v>
      </c>
      <c r="AB73" s="418"/>
      <c r="AC73" s="418"/>
      <c r="AD73" s="418"/>
      <c r="AF73" s="418"/>
      <c r="AG73" s="418"/>
    </row>
    <row r="74" spans="1:33">
      <c r="A74" s="150"/>
      <c r="B74" s="150"/>
      <c r="C74" s="150"/>
      <c r="D74" s="428" t="str">
        <f>$D$3</f>
        <v>TV Unterhaugstett 2</v>
      </c>
      <c r="F74" s="420">
        <f>AA18</f>
        <v>0</v>
      </c>
      <c r="G74" s="420">
        <f>Y24</f>
        <v>2</v>
      </c>
      <c r="H74" s="420">
        <f>AA28</f>
        <v>2</v>
      </c>
      <c r="I74" s="420">
        <f>Y31</f>
        <v>1</v>
      </c>
      <c r="J74" s="420">
        <f>Y34</f>
        <v>2</v>
      </c>
      <c r="K74" s="420">
        <f>Y49</f>
        <v>0</v>
      </c>
      <c r="L74" s="420">
        <f>AA55</f>
        <v>1</v>
      </c>
      <c r="M74" s="420">
        <f>Y59</f>
        <v>2</v>
      </c>
      <c r="N74" s="420">
        <f>AA62</f>
        <v>0</v>
      </c>
      <c r="O74" s="420">
        <f>AA65</f>
        <v>2</v>
      </c>
      <c r="P74" s="423"/>
      <c r="Q74" s="418">
        <f t="shared" ref="Q74:Q78" si="19">SUMIF($D$49:$D$70,$D74,$Q$49:$Q$70)+SUMIF($D$49:$D$70,$D74,$U$49:$U$70)+SUMIF($F$49:$F$70,$D74,$S$49:$S$70)+SUMIF($F$49:$F$70,$D74,$W$49:$W$70)+SUMIF($D$18:$D$39,$D74,$Q$18:$Q$39)+SUMIF($D$18:$D$39,$D74,$U$18:$U$39)+SUMIF($F$18:$F$39,$D74,$S$18:$S$39)+SUMIF($F$18:$F$39,$D74,$W$18:$W$39)</f>
        <v>202</v>
      </c>
      <c r="R74" s="232" t="s">
        <v>2</v>
      </c>
      <c r="S74" s="418">
        <f t="shared" ref="S74:S78" si="20">SUMIF($D$49:$D$70,$D74,$S$49:$S$70)+SUMIF($D$49:$D$70,$D74,$W$49:$W$70)+SUMIF($F$49:$F$70,$D74,$Q$49:$Q$70)+SUMIF($F$49:$F$70,$D74,$U$49:$U$70)+SUMIF($D$18:$D$39,$D74,$S$18:$S$39)+SUMIF($D$18:$D$39,$D74,$W$18:$W$39)+SUMIF($F$18:$F$39,$D74,$Q$18:$Q$39)+SUMIF($F$18:$F$39,$D74,$U$18:$U$39)</f>
        <v>163</v>
      </c>
      <c r="T74" s="231"/>
      <c r="U74" s="232">
        <f t="shared" ref="U74:U78" ca="1" si="21">SUMIF($D$49:$D$70,$D74,$Y$49:$Y$70)+SUMIF($F$49:$F$70,$D74,$AA$49:$AA$70)+SUMIF($D$18:$D$40,$D74,$Y$18:$Y$39)+SUMIF($F$18:$F$39,$D74,$AA$18:$AA$39)</f>
        <v>12</v>
      </c>
      <c r="V74" s="232" t="s">
        <v>2</v>
      </c>
      <c r="W74" s="232">
        <f t="shared" ref="W74:W78" ca="1" si="22">SUMIF($D$49:$D$70,$D74,$AA$49:$AA$70)+SUMIF($F$49:$F$70,$D74,$Y$49:$Y$70)+SUMIF($D$18:$D$40,$D74,$AA$18:$AA$39)+SUMIF($F$18:$F$39,$D74,$Y$18:$Y$39)</f>
        <v>8</v>
      </c>
      <c r="X74" s="232"/>
      <c r="Y74" s="232">
        <f t="shared" ca="1" si="17"/>
        <v>12</v>
      </c>
      <c r="Z74" s="232" t="s">
        <v>2</v>
      </c>
      <c r="AA74" s="232">
        <f t="shared" ca="1" si="18"/>
        <v>8</v>
      </c>
      <c r="AB74" s="418"/>
      <c r="AC74" s="418"/>
      <c r="AD74" s="418"/>
      <c r="AF74" s="418"/>
      <c r="AG74" s="418"/>
    </row>
    <row r="75" spans="1:33">
      <c r="A75" s="150"/>
      <c r="B75" s="150"/>
      <c r="C75" s="150"/>
      <c r="D75" s="428" t="str">
        <f>$D$4</f>
        <v>TSV Dennach</v>
      </c>
      <c r="F75" s="420">
        <f>Y19</f>
        <v>0</v>
      </c>
      <c r="G75" s="420">
        <f>AA22</f>
        <v>0</v>
      </c>
      <c r="H75" s="420">
        <f>Y25</f>
        <v>2</v>
      </c>
      <c r="I75" s="420">
        <f>AA31</f>
        <v>1</v>
      </c>
      <c r="J75" s="420">
        <f>Y37</f>
        <v>2</v>
      </c>
      <c r="K75" s="420">
        <f>AA50</f>
        <v>2</v>
      </c>
      <c r="L75" s="420">
        <f>Y53</f>
        <v>1</v>
      </c>
      <c r="M75" s="420">
        <f>AA56</f>
        <v>2</v>
      </c>
      <c r="N75" s="420">
        <f>Y62</f>
        <v>2</v>
      </c>
      <c r="O75" s="420">
        <f>AA68</f>
        <v>2</v>
      </c>
      <c r="P75" s="232"/>
      <c r="Q75" s="418">
        <f t="shared" si="19"/>
        <v>191</v>
      </c>
      <c r="R75" s="232" t="s">
        <v>2</v>
      </c>
      <c r="S75" s="418">
        <f t="shared" si="20"/>
        <v>155</v>
      </c>
      <c r="T75" s="232"/>
      <c r="U75" s="232">
        <f t="shared" ca="1" si="21"/>
        <v>14</v>
      </c>
      <c r="V75" s="232" t="s">
        <v>2</v>
      </c>
      <c r="W75" s="232">
        <f t="shared" ca="1" si="22"/>
        <v>6</v>
      </c>
      <c r="X75" s="232"/>
      <c r="Y75" s="232">
        <f t="shared" ca="1" si="17"/>
        <v>14</v>
      </c>
      <c r="Z75" s="232" t="s">
        <v>2</v>
      </c>
      <c r="AA75" s="232">
        <f t="shared" ca="1" si="18"/>
        <v>6</v>
      </c>
      <c r="AB75" s="418"/>
      <c r="AC75" s="418"/>
      <c r="AD75" s="418"/>
      <c r="AF75" s="418"/>
      <c r="AG75" s="418"/>
    </row>
    <row r="76" spans="1:33">
      <c r="A76" s="150"/>
      <c r="B76" s="150"/>
      <c r="C76" s="150"/>
      <c r="D76" s="428" t="str">
        <f>$D$5</f>
        <v>TV Waldrennach</v>
      </c>
      <c r="F76" s="420">
        <f>AA19</f>
        <v>2</v>
      </c>
      <c r="G76" s="420">
        <f>AA24</f>
        <v>0</v>
      </c>
      <c r="H76" s="420">
        <f>Y30</f>
        <v>1</v>
      </c>
      <c r="I76" s="420">
        <f>Y36</f>
        <v>2</v>
      </c>
      <c r="J76" s="420">
        <f>AA39</f>
        <v>0</v>
      </c>
      <c r="K76" s="420">
        <f>Y50</f>
        <v>0</v>
      </c>
      <c r="L76" s="420">
        <f>Y55</f>
        <v>1</v>
      </c>
      <c r="M76" s="420">
        <f>AA61</f>
        <v>2</v>
      </c>
      <c r="N76" s="420">
        <f>AA67</f>
        <v>2</v>
      </c>
      <c r="O76" s="420">
        <f>Y70</f>
        <v>1</v>
      </c>
      <c r="P76" s="232"/>
      <c r="Q76" s="418">
        <f t="shared" si="19"/>
        <v>196</v>
      </c>
      <c r="R76" s="232" t="s">
        <v>2</v>
      </c>
      <c r="S76" s="418">
        <f t="shared" si="20"/>
        <v>142</v>
      </c>
      <c r="T76" s="232"/>
      <c r="U76" s="232">
        <f t="shared" ca="1" si="21"/>
        <v>11</v>
      </c>
      <c r="V76" s="232" t="s">
        <v>2</v>
      </c>
      <c r="W76" s="232">
        <f t="shared" ca="1" si="22"/>
        <v>9</v>
      </c>
      <c r="X76" s="232"/>
      <c r="Y76" s="232">
        <f t="shared" ca="1" si="17"/>
        <v>11</v>
      </c>
      <c r="Z76" s="232" t="s">
        <v>2</v>
      </c>
      <c r="AA76" s="232">
        <f t="shared" ca="1" si="18"/>
        <v>9</v>
      </c>
      <c r="AB76" s="418"/>
      <c r="AC76" s="418"/>
      <c r="AD76" s="418"/>
      <c r="AF76" s="418"/>
      <c r="AG76" s="418"/>
    </row>
    <row r="77" spans="1:33">
      <c r="D77" s="15" t="str">
        <f>$D$6</f>
        <v>TSV Grafenau</v>
      </c>
      <c r="F77" s="420">
        <f>Y21</f>
        <v>2</v>
      </c>
      <c r="G77" s="420">
        <f>Y27</f>
        <v>0</v>
      </c>
      <c r="H77" s="420">
        <f>AA30</f>
        <v>1</v>
      </c>
      <c r="I77" s="420">
        <f>AA34</f>
        <v>0</v>
      </c>
      <c r="J77" s="420">
        <f>AA37</f>
        <v>0</v>
      </c>
      <c r="K77" s="420">
        <f>AA52</f>
        <v>2</v>
      </c>
      <c r="L77" s="420">
        <f>AA58</f>
        <v>0</v>
      </c>
      <c r="M77" s="420">
        <f>Y61</f>
        <v>0</v>
      </c>
      <c r="N77" s="420">
        <f>Y65</f>
        <v>0</v>
      </c>
      <c r="O77" s="420">
        <f>Y68</f>
        <v>0</v>
      </c>
      <c r="P77" s="232"/>
      <c r="Q77" s="418">
        <f t="shared" si="19"/>
        <v>145</v>
      </c>
      <c r="R77" s="232" t="s">
        <v>2</v>
      </c>
      <c r="S77" s="418">
        <f t="shared" si="20"/>
        <v>172</v>
      </c>
      <c r="T77" s="232"/>
      <c r="U77" s="232">
        <f t="shared" ca="1" si="21"/>
        <v>5</v>
      </c>
      <c r="V77" s="232" t="s">
        <v>2</v>
      </c>
      <c r="W77" s="232">
        <f t="shared" ca="1" si="22"/>
        <v>15</v>
      </c>
      <c r="X77" s="232"/>
      <c r="Y77" s="232">
        <f t="shared" ca="1" si="17"/>
        <v>5</v>
      </c>
      <c r="Z77" s="232" t="s">
        <v>2</v>
      </c>
      <c r="AA77" s="232">
        <f t="shared" ca="1" si="18"/>
        <v>15</v>
      </c>
      <c r="AB77" s="418"/>
      <c r="AC77" s="418"/>
      <c r="AD77" s="418"/>
      <c r="AF77" s="418"/>
      <c r="AG77" s="418"/>
    </row>
    <row r="78" spans="1:33" s="11" customFormat="1">
      <c r="A78" s="150"/>
      <c r="B78" s="150"/>
      <c r="C78" s="150"/>
      <c r="D78" s="428" t="str">
        <f>$D$7</f>
        <v>SV Amstetten (AK)</v>
      </c>
      <c r="E78" s="257"/>
      <c r="F78" s="420">
        <f>AA21</f>
        <v>0</v>
      </c>
      <c r="G78" s="420">
        <f>AA25</f>
        <v>0</v>
      </c>
      <c r="H78" s="420">
        <f>Y28</f>
        <v>0</v>
      </c>
      <c r="I78" s="420">
        <f>Y33</f>
        <v>0</v>
      </c>
      <c r="J78" s="420">
        <f>AA36</f>
        <v>0</v>
      </c>
      <c r="K78" s="420">
        <f>Y52</f>
        <v>0</v>
      </c>
      <c r="L78" s="420">
        <f>Y56</f>
        <v>0</v>
      </c>
      <c r="M78" s="420">
        <f>AA59</f>
        <v>0</v>
      </c>
      <c r="N78" s="420">
        <f>AA64</f>
        <v>0</v>
      </c>
      <c r="O78" s="420">
        <f>Y67</f>
        <v>0</v>
      </c>
      <c r="P78" s="232"/>
      <c r="Q78" s="418">
        <f t="shared" si="19"/>
        <v>0</v>
      </c>
      <c r="R78" s="232" t="s">
        <v>2</v>
      </c>
      <c r="S78" s="418">
        <f t="shared" si="20"/>
        <v>220</v>
      </c>
      <c r="T78" s="232"/>
      <c r="U78" s="232">
        <f t="shared" ca="1" si="21"/>
        <v>0</v>
      </c>
      <c r="V78" s="232" t="s">
        <v>2</v>
      </c>
      <c r="W78" s="232">
        <f t="shared" ca="1" si="22"/>
        <v>20</v>
      </c>
      <c r="X78" s="232"/>
      <c r="Y78" s="232">
        <f t="shared" ca="1" si="17"/>
        <v>0</v>
      </c>
      <c r="Z78" s="232" t="s">
        <v>2</v>
      </c>
      <c r="AA78" s="232">
        <f t="shared" ca="1" si="18"/>
        <v>20</v>
      </c>
      <c r="AE78" s="281"/>
    </row>
    <row r="79" spans="1:33">
      <c r="K79" s="201"/>
    </row>
    <row r="80" spans="1:33">
      <c r="A80" s="150"/>
      <c r="B80" s="150"/>
      <c r="C80" s="150"/>
      <c r="D80" s="428"/>
      <c r="F80" s="428"/>
      <c r="G80" s="428"/>
      <c r="H80" s="428"/>
      <c r="I80" s="428"/>
      <c r="J80" s="428"/>
      <c r="K80" s="428"/>
      <c r="L80" s="428"/>
      <c r="M80" s="428"/>
      <c r="N80" s="428"/>
      <c r="O80" s="428"/>
      <c r="P80" s="428"/>
      <c r="T80" s="331"/>
    </row>
    <row r="81" spans="1:31">
      <c r="A81" s="150"/>
      <c r="B81" s="150"/>
      <c r="C81" s="150"/>
      <c r="D81" s="428"/>
      <c r="F81" s="428"/>
      <c r="G81" s="428"/>
      <c r="H81" s="428"/>
      <c r="I81" s="428"/>
      <c r="J81" s="428"/>
      <c r="K81" s="428"/>
      <c r="L81" s="428"/>
      <c r="M81" s="428"/>
      <c r="N81" s="428"/>
      <c r="O81" s="428"/>
      <c r="P81" s="428"/>
    </row>
    <row r="82" spans="1:31">
      <c r="A82" s="150"/>
      <c r="B82" s="150"/>
      <c r="C82" s="150"/>
      <c r="D82" s="428"/>
      <c r="F82" s="428"/>
      <c r="G82" s="428"/>
      <c r="H82" s="428"/>
      <c r="I82" s="428"/>
      <c r="J82" s="428"/>
      <c r="K82" s="428"/>
      <c r="L82" s="428"/>
      <c r="M82" s="428"/>
      <c r="N82" s="428"/>
      <c r="O82" s="428"/>
      <c r="P82" s="428"/>
    </row>
    <row r="84" spans="1:31">
      <c r="A84" s="150"/>
      <c r="B84" s="150"/>
      <c r="C84" s="150"/>
      <c r="D84" s="428"/>
      <c r="F84" s="428"/>
      <c r="G84" s="428"/>
      <c r="H84" s="428"/>
      <c r="I84" s="428"/>
      <c r="J84" s="428"/>
      <c r="K84" s="428"/>
      <c r="L84" s="428"/>
      <c r="M84" s="428"/>
      <c r="N84" s="428"/>
      <c r="O84" s="428"/>
      <c r="P84" s="428"/>
      <c r="T84" s="331"/>
    </row>
    <row r="86" spans="1:31">
      <c r="A86" s="12"/>
      <c r="B86" s="12"/>
      <c r="C86" s="12"/>
      <c r="D86" s="170"/>
      <c r="E86" s="12"/>
      <c r="F86" s="170"/>
      <c r="G86" s="170"/>
      <c r="H86" s="170"/>
      <c r="I86" s="170"/>
      <c r="J86" s="170"/>
      <c r="K86" s="170"/>
      <c r="L86" s="170"/>
      <c r="M86" s="170"/>
      <c r="N86" s="170"/>
      <c r="O86" s="12"/>
      <c r="P86" s="12"/>
      <c r="Q86" s="12"/>
      <c r="R86" s="12"/>
      <c r="S86" s="12"/>
      <c r="T86" s="12"/>
      <c r="U86" s="12"/>
      <c r="V86" s="12"/>
      <c r="W86" s="12"/>
      <c r="X86" s="12"/>
      <c r="Y86" s="12"/>
      <c r="Z86" s="12"/>
      <c r="AA86" s="12"/>
      <c r="AB86" s="12"/>
      <c r="AC86" s="434"/>
      <c r="AD86" s="431"/>
      <c r="AE86" s="170"/>
    </row>
    <row r="87" spans="1:31" s="281" customFormat="1">
      <c r="A87" s="12"/>
      <c r="B87" s="12"/>
      <c r="C87" s="12"/>
      <c r="D87" s="170"/>
      <c r="E87" s="12"/>
      <c r="F87" s="170"/>
      <c r="G87" s="170"/>
      <c r="H87" s="170"/>
      <c r="I87" s="170"/>
      <c r="J87" s="170"/>
      <c r="K87" s="170"/>
      <c r="L87" s="170"/>
      <c r="M87" s="170"/>
      <c r="N87" s="170"/>
      <c r="O87" s="12"/>
      <c r="P87" s="12"/>
      <c r="Q87" s="12"/>
      <c r="R87" s="12"/>
      <c r="S87" s="12"/>
      <c r="T87" s="12"/>
      <c r="U87" s="12"/>
      <c r="V87" s="12"/>
      <c r="W87" s="12"/>
      <c r="X87" s="12"/>
      <c r="Y87" s="12"/>
      <c r="Z87" s="12"/>
      <c r="AA87" s="12"/>
      <c r="AB87" s="12"/>
      <c r="AC87" s="434"/>
      <c r="AD87" s="431"/>
      <c r="AE87" s="170"/>
    </row>
    <row r="88" spans="1:31" s="281" customFormat="1">
      <c r="A88" s="12"/>
      <c r="B88" s="12"/>
      <c r="C88" s="12"/>
      <c r="D88" s="170"/>
      <c r="E88" s="12"/>
      <c r="F88" s="170"/>
      <c r="G88" s="170"/>
      <c r="H88" s="170"/>
      <c r="I88" s="170"/>
      <c r="J88" s="170"/>
      <c r="K88" s="170"/>
      <c r="L88" s="170"/>
      <c r="M88" s="170"/>
      <c r="N88" s="170"/>
      <c r="O88" s="12"/>
      <c r="P88" s="12"/>
      <c r="Q88" s="12"/>
      <c r="R88" s="12"/>
      <c r="S88" s="12"/>
      <c r="T88" s="12"/>
      <c r="U88" s="12"/>
      <c r="V88" s="12"/>
      <c r="W88" s="12"/>
      <c r="X88" s="12"/>
      <c r="Y88" s="12"/>
      <c r="Z88" s="12"/>
      <c r="AA88" s="12"/>
      <c r="AB88" s="12"/>
      <c r="AC88" s="434"/>
      <c r="AD88" s="431"/>
      <c r="AE88" s="170"/>
    </row>
    <row r="89" spans="1:31" s="281" customFormat="1">
      <c r="A89" s="12"/>
      <c r="B89" s="12"/>
      <c r="C89" s="12"/>
      <c r="D89" s="170"/>
      <c r="E89" s="12"/>
      <c r="F89" s="170"/>
      <c r="G89" s="170"/>
      <c r="H89" s="170"/>
      <c r="I89" s="170"/>
      <c r="J89" s="170"/>
      <c r="K89" s="170"/>
      <c r="L89" s="170"/>
      <c r="M89" s="170"/>
      <c r="N89" s="170"/>
      <c r="O89" s="12"/>
      <c r="P89" s="12"/>
      <c r="Q89" s="12"/>
      <c r="R89" s="12"/>
      <c r="S89" s="12"/>
      <c r="T89" s="12"/>
      <c r="U89" s="12"/>
      <c r="V89" s="12"/>
      <c r="W89" s="12"/>
      <c r="X89" s="12"/>
      <c r="Y89" s="12"/>
      <c r="Z89" s="12"/>
      <c r="AA89" s="12"/>
      <c r="AB89" s="12"/>
      <c r="AC89" s="434"/>
      <c r="AD89" s="431"/>
      <c r="AE89" s="170"/>
    </row>
    <row r="90" spans="1:31" s="281" customFormat="1">
      <c r="A90" s="12"/>
      <c r="B90" s="12"/>
      <c r="C90" s="12"/>
      <c r="D90" s="170"/>
      <c r="E90" s="12"/>
      <c r="F90" s="170"/>
      <c r="G90" s="170"/>
      <c r="H90" s="170"/>
      <c r="I90" s="170"/>
      <c r="J90" s="170"/>
      <c r="K90" s="170"/>
      <c r="L90" s="170"/>
      <c r="M90" s="170"/>
      <c r="N90" s="170"/>
      <c r="O90" s="12"/>
      <c r="P90" s="12"/>
      <c r="Q90" s="12"/>
      <c r="R90" s="12"/>
      <c r="S90" s="12"/>
      <c r="T90" s="12"/>
      <c r="U90" s="12"/>
      <c r="V90" s="12"/>
      <c r="W90" s="12"/>
      <c r="X90" s="12"/>
      <c r="Y90" s="12"/>
      <c r="Z90" s="12"/>
      <c r="AA90" s="12"/>
      <c r="AB90" s="12"/>
      <c r="AC90" s="434"/>
      <c r="AD90" s="431"/>
      <c r="AE90" s="170"/>
    </row>
    <row r="91" spans="1:31" s="281" customFormat="1">
      <c r="A91" s="12"/>
      <c r="B91" s="12"/>
      <c r="C91" s="12"/>
      <c r="D91" s="170"/>
      <c r="E91" s="12"/>
      <c r="F91" s="170"/>
      <c r="G91" s="170"/>
      <c r="H91" s="170"/>
      <c r="I91" s="170"/>
      <c r="J91" s="170"/>
      <c r="K91" s="170"/>
      <c r="L91" s="170"/>
      <c r="M91" s="170"/>
      <c r="N91" s="170"/>
      <c r="O91" s="12"/>
      <c r="P91" s="12"/>
      <c r="Q91" s="12"/>
      <c r="R91" s="12"/>
      <c r="S91" s="12"/>
      <c r="T91" s="12"/>
      <c r="U91" s="12"/>
      <c r="V91" s="12"/>
      <c r="W91" s="12"/>
      <c r="X91" s="12"/>
      <c r="Y91" s="12"/>
      <c r="Z91" s="12"/>
      <c r="AA91" s="12"/>
      <c r="AB91" s="12"/>
      <c r="AC91" s="434"/>
      <c r="AD91" s="431"/>
      <c r="AE91" s="170"/>
    </row>
    <row r="92" spans="1:31" s="281" customFormat="1">
      <c r="A92" s="12"/>
      <c r="B92" s="12"/>
      <c r="C92" s="12"/>
      <c r="D92" s="170"/>
      <c r="E92" s="12"/>
      <c r="F92" s="170"/>
      <c r="G92" s="170"/>
      <c r="H92" s="170"/>
      <c r="I92" s="170"/>
      <c r="J92" s="170"/>
      <c r="K92" s="170"/>
      <c r="L92" s="170"/>
      <c r="M92" s="170"/>
      <c r="N92" s="170"/>
      <c r="O92" s="12"/>
      <c r="P92" s="12"/>
      <c r="Q92" s="12"/>
      <c r="R92" s="12"/>
      <c r="S92" s="12"/>
      <c r="T92" s="12"/>
      <c r="U92" s="12"/>
      <c r="V92" s="12"/>
      <c r="W92" s="12"/>
      <c r="X92" s="12"/>
      <c r="Y92" s="12"/>
      <c r="Z92" s="12"/>
      <c r="AA92" s="12"/>
      <c r="AB92" s="12"/>
      <c r="AC92" s="434"/>
      <c r="AD92" s="431"/>
      <c r="AE92" s="170"/>
    </row>
    <row r="93" spans="1:31" s="281" customFormat="1">
      <c r="A93" s="12"/>
      <c r="B93" s="12"/>
      <c r="C93" s="12"/>
      <c r="D93" s="170"/>
      <c r="E93" s="12"/>
      <c r="F93" s="170"/>
      <c r="G93" s="170"/>
      <c r="H93" s="170"/>
      <c r="I93" s="170"/>
      <c r="J93" s="170"/>
      <c r="K93" s="170"/>
      <c r="L93" s="170"/>
      <c r="M93" s="170"/>
      <c r="N93" s="170"/>
      <c r="O93" s="12"/>
      <c r="P93" s="12"/>
      <c r="Q93" s="12"/>
      <c r="R93" s="12"/>
      <c r="S93" s="12"/>
      <c r="T93" s="12"/>
      <c r="U93" s="12"/>
      <c r="V93" s="12"/>
      <c r="W93" s="12"/>
      <c r="X93" s="12"/>
      <c r="Y93" s="12"/>
      <c r="Z93" s="12"/>
      <c r="AA93" s="12"/>
      <c r="AB93" s="12"/>
      <c r="AC93" s="434"/>
      <c r="AD93" s="431"/>
      <c r="AE93" s="170"/>
    </row>
    <row r="94" spans="1:31" s="281" customFormat="1">
      <c r="A94" s="12"/>
      <c r="B94" s="12"/>
      <c r="C94" s="12"/>
      <c r="D94" s="170"/>
      <c r="E94" s="12"/>
      <c r="F94" s="170"/>
      <c r="G94" s="170"/>
      <c r="H94" s="170"/>
      <c r="I94" s="170"/>
      <c r="J94" s="170"/>
      <c r="K94" s="170"/>
      <c r="L94" s="170"/>
      <c r="M94" s="170"/>
      <c r="N94" s="170"/>
      <c r="O94" s="12"/>
      <c r="P94" s="12"/>
      <c r="Q94" s="12"/>
      <c r="R94" s="12"/>
      <c r="S94" s="12"/>
      <c r="T94" s="12"/>
      <c r="U94" s="12"/>
      <c r="V94" s="12"/>
      <c r="W94" s="12"/>
      <c r="X94" s="12"/>
      <c r="Y94" s="12"/>
      <c r="Z94" s="12"/>
      <c r="AA94" s="12"/>
      <c r="AB94" s="12"/>
      <c r="AC94" s="434"/>
      <c r="AD94" s="431"/>
      <c r="AE94" s="170"/>
    </row>
    <row r="95" spans="1:31" s="281" customFormat="1">
      <c r="A95" s="12"/>
      <c r="B95" s="12"/>
      <c r="C95" s="12"/>
      <c r="D95" s="170"/>
      <c r="E95" s="12"/>
      <c r="F95" s="170"/>
      <c r="G95" s="170"/>
      <c r="H95" s="170"/>
      <c r="I95" s="170"/>
      <c r="J95" s="170"/>
      <c r="K95" s="170"/>
      <c r="L95" s="170"/>
      <c r="M95" s="170"/>
      <c r="N95" s="170"/>
      <c r="O95" s="12"/>
      <c r="P95" s="12"/>
      <c r="Q95" s="12"/>
      <c r="R95" s="12"/>
      <c r="S95" s="12"/>
      <c r="T95" s="12"/>
      <c r="U95" s="12"/>
      <c r="V95" s="12"/>
      <c r="W95" s="12"/>
      <c r="X95" s="12"/>
      <c r="Y95" s="12"/>
      <c r="Z95" s="12"/>
      <c r="AA95" s="12"/>
      <c r="AB95" s="12"/>
      <c r="AC95" s="434"/>
      <c r="AD95" s="431"/>
      <c r="AE95" s="170"/>
    </row>
    <row r="96" spans="1:31" s="281" customFormat="1">
      <c r="A96" s="12"/>
      <c r="B96" s="12"/>
      <c r="C96" s="12"/>
      <c r="D96" s="170"/>
      <c r="E96" s="12"/>
      <c r="F96" s="170"/>
      <c r="G96" s="170"/>
      <c r="H96" s="170"/>
      <c r="I96" s="170"/>
      <c r="J96" s="170"/>
      <c r="K96" s="170"/>
      <c r="L96" s="170"/>
      <c r="M96" s="170"/>
      <c r="N96" s="170"/>
      <c r="O96" s="12"/>
      <c r="P96" s="12"/>
      <c r="Q96" s="12"/>
      <c r="R96" s="12"/>
      <c r="S96" s="12"/>
      <c r="T96" s="12"/>
      <c r="U96" s="12"/>
      <c r="V96" s="12"/>
      <c r="W96" s="12"/>
      <c r="X96" s="12"/>
      <c r="Y96" s="12"/>
      <c r="Z96" s="12"/>
      <c r="AA96" s="12"/>
      <c r="AB96" s="12"/>
      <c r="AC96" s="434"/>
      <c r="AD96" s="431"/>
      <c r="AE96" s="170"/>
    </row>
    <row r="97" spans="1:31">
      <c r="A97" s="12"/>
      <c r="B97" s="12"/>
      <c r="C97" s="12"/>
      <c r="D97" s="170"/>
      <c r="E97" s="12"/>
      <c r="F97" s="170"/>
      <c r="G97" s="170"/>
      <c r="H97" s="170"/>
      <c r="I97" s="170"/>
      <c r="J97" s="170"/>
      <c r="K97" s="170"/>
      <c r="L97" s="170"/>
      <c r="M97" s="170"/>
      <c r="N97" s="170"/>
      <c r="O97" s="12"/>
      <c r="P97" s="12"/>
      <c r="Q97" s="12"/>
      <c r="R97" s="12"/>
      <c r="S97" s="12"/>
      <c r="T97" s="12"/>
      <c r="U97" s="12"/>
      <c r="V97" s="12"/>
      <c r="W97" s="12"/>
      <c r="X97" s="12"/>
      <c r="Y97" s="12"/>
      <c r="Z97" s="12"/>
      <c r="AA97" s="12"/>
      <c r="AB97" s="12"/>
      <c r="AC97" s="434"/>
      <c r="AD97" s="431"/>
      <c r="AE97" s="170"/>
    </row>
    <row r="98" spans="1:31">
      <c r="A98" s="12"/>
      <c r="B98" s="12"/>
      <c r="C98" s="12"/>
      <c r="D98" s="170"/>
      <c r="E98" s="12"/>
      <c r="F98" s="170"/>
      <c r="G98" s="170"/>
      <c r="H98" s="170"/>
      <c r="I98" s="170"/>
      <c r="J98" s="170"/>
      <c r="K98" s="170"/>
      <c r="L98" s="170"/>
      <c r="M98" s="170"/>
      <c r="N98" s="170"/>
      <c r="O98" s="12"/>
      <c r="P98" s="12"/>
      <c r="Q98" s="12"/>
      <c r="R98" s="12"/>
      <c r="S98" s="12"/>
      <c r="T98" s="12"/>
      <c r="U98" s="12"/>
      <c r="V98" s="12"/>
      <c r="W98" s="12"/>
      <c r="X98" s="12"/>
      <c r="Y98" s="12"/>
      <c r="Z98" s="12"/>
      <c r="AA98" s="12"/>
      <c r="AB98" s="12"/>
      <c r="AC98" s="434"/>
      <c r="AD98" s="431"/>
      <c r="AE98" s="170"/>
    </row>
    <row r="99" spans="1:31">
      <c r="A99" s="12"/>
      <c r="B99" s="12"/>
      <c r="C99" s="12"/>
      <c r="D99" s="170"/>
      <c r="E99" s="12"/>
      <c r="F99" s="170"/>
      <c r="G99" s="170"/>
      <c r="H99" s="170"/>
      <c r="I99" s="170"/>
      <c r="J99" s="170"/>
      <c r="K99" s="170"/>
      <c r="L99" s="170"/>
      <c r="M99" s="170"/>
      <c r="N99" s="170"/>
      <c r="O99" s="12"/>
      <c r="P99" s="12"/>
      <c r="Q99" s="12"/>
      <c r="R99" s="12"/>
      <c r="S99" s="12"/>
      <c r="T99" s="12"/>
      <c r="U99" s="12"/>
      <c r="V99" s="12"/>
      <c r="W99" s="12"/>
      <c r="X99" s="12"/>
      <c r="Y99" s="12"/>
      <c r="Z99" s="12"/>
      <c r="AA99" s="12"/>
      <c r="AB99" s="12"/>
      <c r="AC99" s="434"/>
      <c r="AD99" s="431"/>
      <c r="AE99" s="170"/>
    </row>
    <row r="100" spans="1:31">
      <c r="A100" s="12"/>
      <c r="B100" s="12"/>
      <c r="C100" s="12"/>
      <c r="D100" s="170"/>
      <c r="E100" s="12"/>
      <c r="F100" s="170"/>
      <c r="G100" s="170"/>
      <c r="H100" s="170"/>
      <c r="I100" s="170"/>
      <c r="J100" s="170"/>
      <c r="K100" s="170"/>
      <c r="L100" s="170"/>
      <c r="M100" s="170"/>
      <c r="N100" s="170"/>
      <c r="O100" s="12"/>
      <c r="P100" s="12"/>
      <c r="Q100" s="12"/>
      <c r="R100" s="12"/>
      <c r="S100" s="12"/>
      <c r="T100" s="12"/>
      <c r="U100" s="12"/>
      <c r="V100" s="12"/>
      <c r="W100" s="12"/>
      <c r="X100" s="12"/>
      <c r="Y100" s="12"/>
      <c r="Z100" s="12"/>
      <c r="AA100" s="12"/>
      <c r="AB100" s="12"/>
      <c r="AC100" s="434"/>
      <c r="AD100" s="431"/>
      <c r="AE100" s="170"/>
    </row>
    <row r="101" spans="1:31">
      <c r="A101" s="12"/>
      <c r="B101" s="12"/>
      <c r="C101" s="12"/>
      <c r="D101" s="170"/>
      <c r="E101" s="12"/>
      <c r="F101" s="170"/>
      <c r="G101" s="170"/>
      <c r="H101" s="170"/>
      <c r="I101" s="170"/>
      <c r="J101" s="170"/>
      <c r="K101" s="170"/>
      <c r="L101" s="170"/>
      <c r="M101" s="170"/>
      <c r="N101" s="170"/>
      <c r="O101" s="12"/>
      <c r="P101" s="12"/>
      <c r="Q101" s="12"/>
      <c r="R101" s="12"/>
      <c r="S101" s="12"/>
      <c r="T101" s="12"/>
      <c r="U101" s="12"/>
      <c r="V101" s="12"/>
      <c r="W101" s="12"/>
      <c r="X101" s="12"/>
      <c r="Y101" s="12"/>
      <c r="Z101" s="12"/>
      <c r="AA101" s="12"/>
      <c r="AB101" s="12"/>
      <c r="AC101" s="434"/>
      <c r="AD101" s="431"/>
      <c r="AE101" s="170"/>
    </row>
    <row r="102" spans="1:31">
      <c r="A102" s="12"/>
      <c r="B102" s="12"/>
      <c r="C102" s="12"/>
      <c r="D102" s="170"/>
      <c r="E102" s="12"/>
      <c r="F102" s="170"/>
      <c r="G102" s="170"/>
      <c r="H102" s="170"/>
      <c r="I102" s="170"/>
      <c r="J102" s="170"/>
      <c r="K102" s="170"/>
      <c r="L102" s="170"/>
      <c r="M102" s="170"/>
      <c r="N102" s="170"/>
      <c r="O102" s="12"/>
      <c r="P102" s="12"/>
      <c r="Q102" s="12"/>
      <c r="R102" s="12"/>
      <c r="S102" s="12"/>
      <c r="T102" s="12"/>
      <c r="U102" s="12"/>
      <c r="V102" s="12"/>
      <c r="W102" s="12"/>
      <c r="X102" s="12"/>
      <c r="Y102" s="12"/>
      <c r="Z102" s="12"/>
      <c r="AA102" s="12"/>
      <c r="AB102" s="12"/>
      <c r="AC102" s="434"/>
      <c r="AD102" s="431"/>
      <c r="AE102" s="170"/>
    </row>
    <row r="103" spans="1:31">
      <c r="A103" s="12"/>
      <c r="B103" s="12"/>
      <c r="C103" s="12"/>
      <c r="D103" s="170"/>
      <c r="E103" s="12"/>
      <c r="F103" s="170"/>
      <c r="G103" s="170"/>
      <c r="H103" s="170"/>
      <c r="I103" s="170"/>
      <c r="J103" s="170"/>
      <c r="K103" s="170"/>
      <c r="L103" s="170"/>
      <c r="M103" s="170"/>
      <c r="N103" s="170"/>
      <c r="O103" s="12"/>
      <c r="P103" s="12"/>
      <c r="Q103" s="12"/>
      <c r="R103" s="12"/>
      <c r="S103" s="12"/>
      <c r="T103" s="12"/>
      <c r="U103" s="12"/>
      <c r="V103" s="12"/>
      <c r="W103" s="12"/>
      <c r="X103" s="12"/>
      <c r="Y103" s="12"/>
      <c r="Z103" s="12"/>
      <c r="AA103" s="12"/>
      <c r="AB103" s="12"/>
      <c r="AC103" s="434"/>
      <c r="AD103" s="431"/>
      <c r="AE103" s="170"/>
    </row>
    <row r="104" spans="1:31">
      <c r="A104" s="12"/>
      <c r="B104" s="12"/>
      <c r="C104" s="12"/>
      <c r="D104" s="170"/>
      <c r="E104" s="12"/>
      <c r="F104" s="170"/>
      <c r="G104" s="170"/>
      <c r="H104" s="170"/>
      <c r="I104" s="170"/>
      <c r="J104" s="170"/>
      <c r="K104" s="170"/>
      <c r="L104" s="170"/>
      <c r="M104" s="170"/>
      <c r="N104" s="170"/>
      <c r="O104" s="12"/>
      <c r="P104" s="12"/>
      <c r="Q104" s="12"/>
      <c r="R104" s="12"/>
      <c r="S104" s="12"/>
      <c r="T104" s="12"/>
      <c r="U104" s="12"/>
      <c r="V104" s="12"/>
      <c r="W104" s="12"/>
      <c r="X104" s="12"/>
      <c r="Y104" s="12"/>
      <c r="Z104" s="12"/>
      <c r="AA104" s="12"/>
      <c r="AB104" s="12"/>
      <c r="AC104" s="434"/>
      <c r="AD104" s="431"/>
      <c r="AE104" s="170"/>
    </row>
    <row r="105" spans="1:31">
      <c r="A105" s="12"/>
      <c r="B105" s="12"/>
      <c r="C105" s="12"/>
      <c r="D105" s="170"/>
      <c r="E105" s="12"/>
      <c r="F105" s="170"/>
      <c r="G105" s="170"/>
      <c r="H105" s="170"/>
      <c r="I105" s="170"/>
      <c r="J105" s="170"/>
      <c r="K105" s="170"/>
      <c r="L105" s="170"/>
      <c r="M105" s="170"/>
      <c r="N105" s="170"/>
      <c r="O105" s="12"/>
      <c r="P105" s="12"/>
      <c r="Q105" s="12"/>
      <c r="R105" s="12"/>
      <c r="S105" s="12"/>
      <c r="T105" s="12"/>
      <c r="U105" s="12"/>
      <c r="V105" s="12"/>
      <c r="W105" s="12"/>
      <c r="X105" s="12"/>
      <c r="Y105" s="12"/>
      <c r="Z105" s="12"/>
      <c r="AA105" s="12"/>
      <c r="AB105" s="12"/>
      <c r="AC105" s="434"/>
      <c r="AD105" s="431"/>
      <c r="AE105" s="170"/>
    </row>
    <row r="106" spans="1:31">
      <c r="A106" s="12"/>
      <c r="B106" s="12"/>
      <c r="C106" s="12"/>
      <c r="D106" s="170"/>
      <c r="E106" s="12"/>
      <c r="F106" s="170"/>
      <c r="G106" s="170"/>
      <c r="H106" s="170"/>
      <c r="I106" s="170"/>
      <c r="J106" s="170"/>
      <c r="K106" s="170"/>
      <c r="L106" s="170"/>
      <c r="M106" s="170"/>
      <c r="N106" s="170"/>
      <c r="O106" s="12"/>
      <c r="P106" s="12"/>
      <c r="Q106" s="12"/>
      <c r="R106" s="12"/>
      <c r="S106" s="12"/>
      <c r="T106" s="12"/>
      <c r="U106" s="12"/>
      <c r="V106" s="12"/>
      <c r="W106" s="12"/>
      <c r="X106" s="12"/>
      <c r="Y106" s="12"/>
      <c r="Z106" s="12"/>
      <c r="AA106" s="12"/>
      <c r="AB106" s="12"/>
      <c r="AC106" s="434"/>
      <c r="AD106" s="431"/>
      <c r="AE106" s="170"/>
    </row>
    <row r="107" spans="1:31">
      <c r="A107" s="12"/>
      <c r="B107" s="12"/>
      <c r="C107" s="12"/>
      <c r="D107" s="170"/>
      <c r="E107" s="12"/>
      <c r="F107" s="170"/>
      <c r="G107" s="170"/>
      <c r="H107" s="170"/>
      <c r="I107" s="170"/>
      <c r="J107" s="170"/>
      <c r="K107" s="170"/>
      <c r="L107" s="170"/>
      <c r="M107" s="170"/>
      <c r="N107" s="170"/>
      <c r="O107" s="12"/>
      <c r="P107" s="12"/>
      <c r="Q107" s="12"/>
      <c r="R107" s="12"/>
      <c r="S107" s="12"/>
      <c r="T107" s="12"/>
      <c r="U107" s="12"/>
      <c r="V107" s="12"/>
      <c r="W107" s="12"/>
      <c r="X107" s="12"/>
      <c r="Y107" s="12"/>
      <c r="Z107" s="12"/>
      <c r="AA107" s="12"/>
      <c r="AB107" s="12"/>
      <c r="AC107" s="434"/>
      <c r="AD107" s="431"/>
      <c r="AE107" s="170"/>
    </row>
    <row r="108" spans="1:31">
      <c r="A108" s="170"/>
      <c r="B108" s="12"/>
      <c r="C108" s="12"/>
      <c r="D108" s="170"/>
      <c r="E108" s="12"/>
      <c r="F108" s="170"/>
      <c r="G108" s="170"/>
      <c r="H108" s="170"/>
      <c r="I108" s="170"/>
      <c r="J108" s="170"/>
      <c r="K108" s="170"/>
      <c r="L108" s="170"/>
      <c r="M108" s="170"/>
      <c r="N108" s="170"/>
      <c r="O108" s="12"/>
      <c r="P108" s="12"/>
      <c r="Q108" s="12"/>
      <c r="R108" s="12"/>
      <c r="S108" s="12"/>
      <c r="T108" s="12"/>
      <c r="U108" s="12"/>
      <c r="V108" s="12"/>
      <c r="W108" s="12"/>
      <c r="X108" s="12"/>
      <c r="Y108" s="12"/>
      <c r="Z108" s="12"/>
      <c r="AA108" s="12"/>
      <c r="AB108" s="12"/>
      <c r="AC108" s="434"/>
      <c r="AD108" s="431"/>
      <c r="AE108" s="170"/>
    </row>
    <row r="109" spans="1:31">
      <c r="A109" s="435"/>
      <c r="B109" s="435"/>
      <c r="C109" s="435"/>
      <c r="D109" s="436"/>
      <c r="E109" s="435"/>
      <c r="F109" s="436"/>
      <c r="G109" s="436"/>
      <c r="H109" s="436"/>
      <c r="I109" s="436"/>
      <c r="J109" s="436"/>
      <c r="K109" s="436"/>
      <c r="L109" s="436"/>
      <c r="M109" s="436"/>
      <c r="N109" s="436"/>
      <c r="O109" s="435"/>
      <c r="P109" s="435"/>
      <c r="Q109" s="435"/>
      <c r="R109" s="435"/>
      <c r="S109" s="435"/>
      <c r="T109" s="435"/>
      <c r="U109" s="435"/>
      <c r="V109" s="435"/>
      <c r="W109" s="435"/>
      <c r="X109" s="435"/>
      <c r="Y109" s="435"/>
      <c r="Z109" s="435"/>
      <c r="AA109" s="435"/>
      <c r="AB109" s="435"/>
      <c r="AC109" s="430"/>
      <c r="AD109" s="431"/>
      <c r="AE109" s="436"/>
    </row>
    <row r="110" spans="1:31">
      <c r="A110" s="435"/>
      <c r="B110" s="435"/>
      <c r="C110" s="435"/>
      <c r="D110" s="436"/>
      <c r="E110" s="435"/>
      <c r="F110" s="436"/>
      <c r="G110" s="436"/>
      <c r="H110" s="436"/>
      <c r="I110" s="436"/>
      <c r="J110" s="436"/>
      <c r="K110" s="436"/>
      <c r="L110" s="436"/>
      <c r="M110" s="436"/>
      <c r="N110" s="436"/>
      <c r="O110" s="435"/>
      <c r="P110" s="435"/>
      <c r="Q110" s="435"/>
      <c r="R110" s="435"/>
      <c r="S110" s="435"/>
      <c r="T110" s="435"/>
      <c r="U110" s="435"/>
      <c r="V110" s="435"/>
      <c r="W110" s="435"/>
      <c r="X110" s="435"/>
      <c r="Y110" s="435"/>
      <c r="Z110" s="435"/>
      <c r="AA110" s="435"/>
      <c r="AB110" s="435"/>
      <c r="AC110" s="430"/>
      <c r="AD110" s="431"/>
      <c r="AE110" s="436"/>
    </row>
    <row r="111" spans="1:31">
      <c r="A111" s="435"/>
      <c r="B111" s="435"/>
      <c r="C111" s="435"/>
      <c r="D111" s="436"/>
      <c r="E111" s="435"/>
      <c r="F111" s="436"/>
      <c r="G111" s="436"/>
      <c r="H111" s="436"/>
      <c r="I111" s="436"/>
      <c r="J111" s="436"/>
      <c r="K111" s="436"/>
      <c r="L111" s="436"/>
      <c r="M111" s="436"/>
      <c r="N111" s="436"/>
      <c r="O111" s="435"/>
      <c r="P111" s="435"/>
      <c r="Q111" s="435"/>
      <c r="R111" s="435"/>
      <c r="S111" s="435"/>
      <c r="T111" s="435"/>
      <c r="U111" s="435"/>
      <c r="V111" s="435"/>
      <c r="W111" s="435"/>
      <c r="X111" s="435"/>
      <c r="Y111" s="435"/>
      <c r="Z111" s="435"/>
      <c r="AA111" s="435"/>
      <c r="AB111" s="435"/>
      <c r="AC111" s="430"/>
      <c r="AD111" s="431"/>
      <c r="AE111" s="436"/>
    </row>
    <row r="112" spans="1:31">
      <c r="A112" s="435"/>
      <c r="B112" s="435"/>
      <c r="C112" s="435"/>
      <c r="D112" s="436"/>
      <c r="E112" s="435"/>
      <c r="F112" s="436"/>
      <c r="G112" s="436"/>
      <c r="H112" s="436"/>
      <c r="I112" s="436"/>
      <c r="J112" s="436"/>
      <c r="K112" s="436"/>
      <c r="L112" s="436"/>
      <c r="M112" s="436"/>
      <c r="N112" s="436"/>
      <c r="O112" s="435"/>
      <c r="P112" s="435"/>
      <c r="Q112" s="435"/>
      <c r="R112" s="435"/>
      <c r="S112" s="435"/>
      <c r="T112" s="435"/>
      <c r="U112" s="435"/>
      <c r="V112" s="435"/>
      <c r="W112" s="435"/>
      <c r="X112" s="435"/>
      <c r="Y112" s="435"/>
      <c r="Z112" s="435"/>
      <c r="AA112" s="435"/>
      <c r="AB112" s="435"/>
      <c r="AC112" s="430"/>
      <c r="AD112" s="431"/>
      <c r="AE112" s="436"/>
    </row>
    <row r="113" spans="1:31">
      <c r="A113" s="435"/>
      <c r="B113" s="435"/>
      <c r="C113" s="435"/>
      <c r="D113" s="436"/>
      <c r="E113" s="435"/>
      <c r="F113" s="436"/>
      <c r="G113" s="436"/>
      <c r="H113" s="436"/>
      <c r="I113" s="436"/>
      <c r="J113" s="436"/>
      <c r="K113" s="436"/>
      <c r="L113" s="436"/>
      <c r="M113" s="436"/>
      <c r="N113" s="436"/>
      <c r="O113" s="435"/>
      <c r="P113" s="435"/>
      <c r="Q113" s="435"/>
      <c r="R113" s="435"/>
      <c r="S113" s="435"/>
      <c r="T113" s="435"/>
      <c r="U113" s="435"/>
      <c r="V113" s="435"/>
      <c r="W113" s="435"/>
      <c r="X113" s="435"/>
      <c r="Y113" s="435"/>
      <c r="Z113" s="435"/>
      <c r="AA113" s="435"/>
      <c r="AB113" s="435"/>
      <c r="AC113" s="430"/>
      <c r="AD113" s="431"/>
      <c r="AE113" s="436"/>
    </row>
    <row r="114" spans="1:31">
      <c r="A114" s="435"/>
      <c r="B114" s="435"/>
      <c r="C114" s="435"/>
      <c r="D114" s="436"/>
      <c r="E114" s="435"/>
      <c r="F114" s="436"/>
      <c r="G114" s="436"/>
      <c r="H114" s="436"/>
      <c r="I114" s="436"/>
      <c r="J114" s="436"/>
      <c r="K114" s="436"/>
      <c r="L114" s="436"/>
      <c r="M114" s="436"/>
      <c r="N114" s="436"/>
      <c r="O114" s="435"/>
      <c r="P114" s="435"/>
      <c r="Q114" s="435"/>
      <c r="R114" s="435"/>
      <c r="S114" s="435"/>
      <c r="T114" s="435"/>
      <c r="U114" s="435"/>
      <c r="V114" s="435"/>
      <c r="W114" s="435"/>
      <c r="X114" s="435"/>
      <c r="Y114" s="435"/>
      <c r="Z114" s="435"/>
      <c r="AA114" s="435"/>
      <c r="AB114" s="435"/>
      <c r="AC114" s="430"/>
      <c r="AD114" s="431"/>
      <c r="AE114" s="436"/>
    </row>
    <row r="115" spans="1:31">
      <c r="A115" s="435"/>
      <c r="B115" s="435"/>
      <c r="C115" s="435"/>
      <c r="D115" s="436"/>
      <c r="E115" s="435"/>
      <c r="F115" s="436"/>
      <c r="G115" s="436"/>
      <c r="H115" s="436"/>
      <c r="I115" s="436"/>
      <c r="J115" s="436"/>
      <c r="K115" s="436"/>
      <c r="L115" s="436"/>
      <c r="M115" s="436"/>
      <c r="N115" s="436"/>
      <c r="O115" s="435"/>
      <c r="P115" s="435"/>
      <c r="Q115" s="435"/>
      <c r="R115" s="435"/>
      <c r="S115" s="435"/>
      <c r="T115" s="435"/>
      <c r="U115" s="435"/>
      <c r="V115" s="435"/>
      <c r="W115" s="435"/>
      <c r="X115" s="435"/>
      <c r="Y115" s="435"/>
      <c r="Z115" s="435"/>
      <c r="AA115" s="435"/>
      <c r="AB115" s="435"/>
      <c r="AC115" s="430"/>
      <c r="AD115" s="431"/>
      <c r="AE115" s="436"/>
    </row>
    <row r="116" spans="1:31">
      <c r="A116" s="435"/>
      <c r="B116" s="435"/>
      <c r="C116" s="435"/>
      <c r="D116" s="436"/>
      <c r="E116" s="435"/>
      <c r="F116" s="436"/>
      <c r="G116" s="436"/>
      <c r="H116" s="436"/>
      <c r="I116" s="436"/>
      <c r="J116" s="436"/>
      <c r="K116" s="436"/>
      <c r="L116" s="436"/>
      <c r="M116" s="436"/>
      <c r="N116" s="436"/>
      <c r="O116" s="435"/>
      <c r="P116" s="435"/>
      <c r="Q116" s="435"/>
      <c r="R116" s="435"/>
      <c r="S116" s="435"/>
      <c r="T116" s="435"/>
      <c r="U116" s="435"/>
      <c r="V116" s="435"/>
      <c r="W116" s="435"/>
      <c r="X116" s="435"/>
      <c r="Y116" s="435"/>
      <c r="Z116" s="435"/>
      <c r="AA116" s="435"/>
      <c r="AB116" s="435"/>
      <c r="AC116" s="430"/>
      <c r="AD116" s="431"/>
      <c r="AE116" s="436"/>
    </row>
    <row r="117" spans="1:31">
      <c r="A117" s="435"/>
      <c r="B117" s="435"/>
      <c r="C117" s="435"/>
      <c r="D117" s="436"/>
      <c r="E117" s="435"/>
      <c r="F117" s="436"/>
      <c r="G117" s="436"/>
      <c r="H117" s="436"/>
      <c r="I117" s="436"/>
      <c r="J117" s="436"/>
      <c r="K117" s="436"/>
      <c r="L117" s="436"/>
      <c r="M117" s="436"/>
      <c r="N117" s="436"/>
      <c r="O117" s="435"/>
      <c r="P117" s="435"/>
      <c r="Q117" s="435"/>
      <c r="R117" s="435"/>
      <c r="S117" s="435"/>
      <c r="T117" s="435"/>
      <c r="U117" s="435"/>
      <c r="V117" s="435"/>
      <c r="W117" s="435"/>
      <c r="X117" s="435"/>
      <c r="Y117" s="435"/>
      <c r="Z117" s="435"/>
      <c r="AA117" s="435"/>
      <c r="AB117" s="435"/>
      <c r="AC117" s="430"/>
      <c r="AD117" s="431"/>
      <c r="AE117" s="436"/>
    </row>
    <row r="118" spans="1:31">
      <c r="A118" s="435"/>
      <c r="B118" s="435"/>
      <c r="C118" s="435"/>
      <c r="D118" s="436"/>
      <c r="E118" s="435"/>
      <c r="F118" s="436"/>
      <c r="G118" s="436"/>
      <c r="H118" s="436"/>
      <c r="I118" s="436"/>
      <c r="J118" s="436"/>
      <c r="K118" s="436"/>
      <c r="L118" s="436"/>
      <c r="M118" s="436"/>
      <c r="N118" s="436"/>
      <c r="O118" s="435"/>
      <c r="P118" s="435"/>
      <c r="Q118" s="435"/>
      <c r="R118" s="435"/>
      <c r="S118" s="435"/>
      <c r="T118" s="435"/>
      <c r="U118" s="435"/>
      <c r="V118" s="435"/>
      <c r="W118" s="435"/>
      <c r="X118" s="435"/>
      <c r="Y118" s="435"/>
      <c r="Z118" s="435"/>
      <c r="AA118" s="435"/>
      <c r="AB118" s="435"/>
      <c r="AC118" s="430"/>
      <c r="AD118" s="431"/>
      <c r="AE118" s="436"/>
    </row>
    <row r="119" spans="1:31">
      <c r="A119" s="435"/>
      <c r="B119" s="435"/>
      <c r="C119" s="435"/>
      <c r="D119" s="436"/>
      <c r="E119" s="435"/>
      <c r="F119" s="436"/>
      <c r="G119" s="436"/>
      <c r="H119" s="436"/>
      <c r="I119" s="436"/>
      <c r="J119" s="436"/>
      <c r="K119" s="436"/>
      <c r="L119" s="436"/>
      <c r="M119" s="436"/>
      <c r="N119" s="436"/>
      <c r="O119" s="435"/>
      <c r="P119" s="435"/>
      <c r="Q119" s="435"/>
      <c r="R119" s="435"/>
      <c r="S119" s="435"/>
      <c r="T119" s="435"/>
      <c r="U119" s="435"/>
      <c r="V119" s="435"/>
      <c r="W119" s="435"/>
      <c r="X119" s="435"/>
      <c r="Y119" s="435"/>
      <c r="Z119" s="435"/>
      <c r="AA119" s="435"/>
      <c r="AB119" s="435"/>
      <c r="AC119" s="430"/>
      <c r="AD119" s="431"/>
      <c r="AE119" s="436"/>
    </row>
    <row r="120" spans="1:31">
      <c r="A120" s="435"/>
      <c r="B120" s="435"/>
      <c r="C120" s="435"/>
      <c r="D120" s="436"/>
      <c r="E120" s="435"/>
      <c r="F120" s="436"/>
      <c r="G120" s="436"/>
      <c r="H120" s="436"/>
      <c r="I120" s="436"/>
      <c r="J120" s="436"/>
      <c r="K120" s="436"/>
      <c r="L120" s="436"/>
      <c r="M120" s="436"/>
      <c r="N120" s="436"/>
      <c r="O120" s="435"/>
      <c r="P120" s="435"/>
      <c r="Q120" s="435"/>
      <c r="R120" s="435"/>
      <c r="S120" s="435"/>
      <c r="T120" s="435"/>
      <c r="U120" s="435"/>
      <c r="V120" s="435"/>
      <c r="W120" s="435"/>
      <c r="X120" s="435"/>
      <c r="Y120" s="435"/>
      <c r="Z120" s="435"/>
      <c r="AA120" s="435"/>
      <c r="AB120" s="435"/>
      <c r="AC120" s="430"/>
      <c r="AD120" s="431"/>
      <c r="AE120" s="436"/>
    </row>
    <row r="121" spans="1:31">
      <c r="A121" s="435"/>
      <c r="B121" s="435"/>
      <c r="C121" s="435"/>
      <c r="D121" s="436"/>
      <c r="E121" s="435"/>
      <c r="F121" s="436"/>
      <c r="G121" s="436"/>
      <c r="H121" s="436"/>
      <c r="I121" s="436"/>
      <c r="J121" s="436"/>
      <c r="K121" s="436"/>
      <c r="L121" s="436"/>
      <c r="M121" s="436"/>
      <c r="N121" s="436"/>
      <c r="O121" s="435"/>
      <c r="P121" s="435"/>
      <c r="Q121" s="435"/>
      <c r="R121" s="435"/>
      <c r="S121" s="435"/>
      <c r="T121" s="435"/>
      <c r="U121" s="435"/>
      <c r="V121" s="435"/>
      <c r="W121" s="435"/>
      <c r="X121" s="435"/>
      <c r="Y121" s="435"/>
      <c r="Z121" s="435"/>
      <c r="AA121" s="435"/>
      <c r="AB121" s="435"/>
      <c r="AC121" s="430"/>
      <c r="AD121" s="431"/>
      <c r="AE121" s="436"/>
    </row>
    <row r="122" spans="1:31">
      <c r="A122" s="435"/>
      <c r="B122" s="435"/>
      <c r="C122" s="435"/>
      <c r="D122" s="436"/>
      <c r="E122" s="435"/>
      <c r="F122" s="436"/>
      <c r="G122" s="436"/>
      <c r="H122" s="436"/>
      <c r="I122" s="436"/>
      <c r="J122" s="436"/>
      <c r="K122" s="436"/>
      <c r="L122" s="436"/>
      <c r="M122" s="436"/>
      <c r="N122" s="436"/>
      <c r="O122" s="435"/>
      <c r="P122" s="435"/>
      <c r="Q122" s="435"/>
      <c r="R122" s="435"/>
      <c r="S122" s="435"/>
      <c r="T122" s="435"/>
      <c r="U122" s="435"/>
      <c r="V122" s="435"/>
      <c r="W122" s="435"/>
      <c r="X122" s="435"/>
      <c r="Y122" s="435"/>
      <c r="Z122" s="435"/>
      <c r="AA122" s="435"/>
      <c r="AB122" s="435"/>
      <c r="AC122" s="430"/>
      <c r="AD122" s="431"/>
      <c r="AE122" s="436"/>
    </row>
    <row r="123" spans="1:31">
      <c r="A123" s="435"/>
      <c r="B123" s="435"/>
      <c r="C123" s="435"/>
      <c r="D123" s="436"/>
      <c r="E123" s="435"/>
      <c r="F123" s="436"/>
      <c r="G123" s="436"/>
      <c r="H123" s="436"/>
      <c r="I123" s="436"/>
      <c r="J123" s="436"/>
      <c r="K123" s="436"/>
      <c r="L123" s="436"/>
      <c r="M123" s="436"/>
      <c r="N123" s="436"/>
      <c r="O123" s="435"/>
      <c r="P123" s="435"/>
      <c r="Q123" s="435"/>
      <c r="R123" s="435"/>
      <c r="S123" s="435"/>
      <c r="T123" s="435"/>
      <c r="U123" s="435"/>
      <c r="V123" s="435"/>
      <c r="W123" s="435"/>
      <c r="X123" s="435"/>
      <c r="Y123" s="435"/>
      <c r="Z123" s="435"/>
      <c r="AA123" s="435"/>
      <c r="AB123" s="435"/>
      <c r="AC123" s="430"/>
      <c r="AD123" s="431"/>
      <c r="AE123" s="436"/>
    </row>
    <row r="124" spans="1:31">
      <c r="A124" s="435"/>
      <c r="B124" s="435"/>
      <c r="C124" s="435"/>
      <c r="D124" s="436"/>
      <c r="E124" s="435"/>
      <c r="F124" s="436"/>
      <c r="G124" s="436"/>
      <c r="H124" s="436"/>
      <c r="I124" s="436"/>
      <c r="J124" s="436"/>
      <c r="K124" s="436"/>
      <c r="L124" s="436"/>
      <c r="M124" s="436"/>
      <c r="N124" s="436"/>
      <c r="O124" s="435"/>
      <c r="P124" s="435"/>
      <c r="Q124" s="435"/>
      <c r="R124" s="435"/>
      <c r="S124" s="435"/>
      <c r="T124" s="435"/>
      <c r="U124" s="435"/>
      <c r="V124" s="435"/>
      <c r="W124" s="435"/>
      <c r="X124" s="435"/>
      <c r="Y124" s="435"/>
      <c r="Z124" s="435"/>
      <c r="AA124" s="435"/>
      <c r="AB124" s="435"/>
      <c r="AC124" s="430"/>
      <c r="AD124" s="431"/>
      <c r="AE124" s="436"/>
    </row>
    <row r="125" spans="1:31">
      <c r="A125" s="435"/>
      <c r="B125" s="435"/>
      <c r="C125" s="435"/>
      <c r="D125" s="436"/>
      <c r="E125" s="435"/>
      <c r="F125" s="436"/>
      <c r="G125" s="436"/>
      <c r="H125" s="436"/>
      <c r="I125" s="436"/>
      <c r="J125" s="436"/>
      <c r="K125" s="436"/>
      <c r="L125" s="436"/>
      <c r="M125" s="436"/>
      <c r="N125" s="436"/>
      <c r="O125" s="435"/>
      <c r="P125" s="435"/>
      <c r="Q125" s="435"/>
      <c r="R125" s="435"/>
      <c r="S125" s="435"/>
      <c r="T125" s="435"/>
      <c r="U125" s="435"/>
      <c r="V125" s="435"/>
      <c r="W125" s="435"/>
      <c r="X125" s="435"/>
      <c r="Y125" s="435"/>
      <c r="Z125" s="435"/>
      <c r="AA125" s="435"/>
      <c r="AB125" s="435"/>
      <c r="AC125" s="430"/>
      <c r="AD125" s="431"/>
      <c r="AE125" s="436"/>
    </row>
    <row r="126" spans="1:31">
      <c r="A126" s="435"/>
      <c r="B126" s="435"/>
      <c r="C126" s="435"/>
      <c r="D126" s="436"/>
      <c r="E126" s="435"/>
      <c r="F126" s="436"/>
      <c r="G126" s="436"/>
      <c r="H126" s="436"/>
      <c r="I126" s="436"/>
      <c r="J126" s="436"/>
      <c r="K126" s="436"/>
      <c r="L126" s="436"/>
      <c r="M126" s="436"/>
      <c r="N126" s="436"/>
      <c r="O126" s="435"/>
      <c r="P126" s="435"/>
      <c r="Q126" s="435"/>
      <c r="R126" s="435"/>
      <c r="S126" s="435"/>
      <c r="T126" s="435"/>
      <c r="U126" s="435"/>
      <c r="V126" s="435"/>
      <c r="W126" s="435"/>
      <c r="X126" s="435"/>
      <c r="Y126" s="435"/>
      <c r="Z126" s="435"/>
      <c r="AA126" s="435"/>
      <c r="AB126" s="435"/>
      <c r="AC126" s="430"/>
      <c r="AD126" s="431"/>
      <c r="AE126" s="436"/>
    </row>
    <row r="127" spans="1:31">
      <c r="A127" s="435"/>
      <c r="B127" s="435"/>
      <c r="C127" s="435"/>
      <c r="D127" s="436"/>
      <c r="E127" s="435"/>
      <c r="F127" s="436"/>
      <c r="G127" s="436"/>
      <c r="H127" s="436"/>
      <c r="I127" s="436"/>
      <c r="J127" s="436"/>
      <c r="K127" s="436"/>
      <c r="L127" s="436"/>
      <c r="M127" s="436"/>
      <c r="N127" s="436"/>
      <c r="O127" s="435"/>
      <c r="P127" s="435"/>
      <c r="Q127" s="435"/>
      <c r="R127" s="435"/>
      <c r="S127" s="435"/>
      <c r="T127" s="435"/>
      <c r="U127" s="435"/>
      <c r="V127" s="435"/>
      <c r="W127" s="435"/>
      <c r="X127" s="435"/>
      <c r="Y127" s="435"/>
      <c r="Z127" s="435"/>
      <c r="AA127" s="435"/>
      <c r="AB127" s="435"/>
      <c r="AC127" s="430"/>
      <c r="AD127" s="431"/>
      <c r="AE127" s="436"/>
    </row>
    <row r="128" spans="1:31">
      <c r="A128" s="435"/>
      <c r="B128" s="435"/>
      <c r="C128" s="435"/>
      <c r="D128" s="436"/>
      <c r="E128" s="435"/>
      <c r="F128" s="436"/>
      <c r="G128" s="436"/>
      <c r="H128" s="436"/>
      <c r="I128" s="436"/>
      <c r="J128" s="436"/>
      <c r="K128" s="436"/>
      <c r="L128" s="436"/>
      <c r="M128" s="436"/>
      <c r="N128" s="436"/>
      <c r="O128" s="435"/>
      <c r="P128" s="435"/>
      <c r="Q128" s="435"/>
      <c r="R128" s="435"/>
      <c r="S128" s="435"/>
      <c r="T128" s="435"/>
      <c r="U128" s="435"/>
      <c r="V128" s="435"/>
      <c r="W128" s="435"/>
      <c r="X128" s="435"/>
      <c r="Y128" s="435"/>
      <c r="Z128" s="435"/>
      <c r="AA128" s="435"/>
      <c r="AB128" s="435"/>
      <c r="AC128" s="430"/>
      <c r="AD128" s="431"/>
      <c r="AE128" s="436"/>
    </row>
    <row r="129" spans="1:31">
      <c r="A129" s="435"/>
      <c r="B129" s="435"/>
      <c r="C129" s="435"/>
      <c r="D129" s="436"/>
      <c r="E129" s="435"/>
      <c r="F129" s="436"/>
      <c r="G129" s="436"/>
      <c r="H129" s="436"/>
      <c r="I129" s="436"/>
      <c r="J129" s="436"/>
      <c r="K129" s="436"/>
      <c r="L129" s="436"/>
      <c r="M129" s="436"/>
      <c r="N129" s="436"/>
      <c r="O129" s="435"/>
      <c r="P129" s="435"/>
      <c r="Q129" s="435"/>
      <c r="R129" s="435"/>
      <c r="S129" s="435"/>
      <c r="T129" s="435"/>
      <c r="U129" s="435"/>
      <c r="V129" s="435"/>
      <c r="W129" s="435"/>
      <c r="X129" s="435"/>
      <c r="Y129" s="435"/>
      <c r="Z129" s="435"/>
      <c r="AA129" s="435"/>
      <c r="AB129" s="435"/>
      <c r="AC129" s="430"/>
      <c r="AD129" s="431"/>
      <c r="AE129" s="436"/>
    </row>
    <row r="130" spans="1:31">
      <c r="A130" s="435"/>
      <c r="B130" s="435"/>
      <c r="C130" s="435"/>
      <c r="D130" s="436"/>
      <c r="E130" s="435"/>
      <c r="F130" s="436"/>
      <c r="G130" s="436"/>
      <c r="H130" s="436"/>
      <c r="I130" s="436"/>
      <c r="J130" s="436"/>
      <c r="K130" s="436"/>
      <c r="L130" s="436"/>
      <c r="M130" s="436"/>
      <c r="N130" s="436"/>
      <c r="O130" s="435"/>
      <c r="P130" s="435"/>
      <c r="Q130" s="435"/>
      <c r="R130" s="435"/>
      <c r="S130" s="435"/>
      <c r="T130" s="435"/>
      <c r="U130" s="435"/>
      <c r="V130" s="435"/>
      <c r="W130" s="435"/>
      <c r="X130" s="435"/>
      <c r="Y130" s="435"/>
      <c r="Z130" s="435"/>
      <c r="AA130" s="435"/>
      <c r="AB130" s="435"/>
      <c r="AC130" s="430"/>
      <c r="AD130" s="431"/>
      <c r="AE130" s="436"/>
    </row>
    <row r="131" spans="1:31">
      <c r="A131" s="435"/>
      <c r="B131" s="435"/>
      <c r="C131" s="435"/>
      <c r="D131" s="436"/>
      <c r="E131" s="435"/>
      <c r="F131" s="436"/>
      <c r="G131" s="436"/>
      <c r="H131" s="436"/>
      <c r="I131" s="436"/>
      <c r="J131" s="436"/>
      <c r="K131" s="436"/>
      <c r="L131" s="436"/>
      <c r="M131" s="436"/>
      <c r="N131" s="436"/>
      <c r="O131" s="435"/>
      <c r="P131" s="435"/>
      <c r="Q131" s="435"/>
      <c r="R131" s="435"/>
      <c r="S131" s="435"/>
      <c r="T131" s="435"/>
      <c r="U131" s="435"/>
      <c r="V131" s="435"/>
      <c r="W131" s="435"/>
      <c r="X131" s="435"/>
      <c r="Y131" s="435"/>
      <c r="Z131" s="435"/>
      <c r="AA131" s="435"/>
      <c r="AB131" s="435"/>
      <c r="AC131" s="430"/>
      <c r="AD131" s="431"/>
      <c r="AE131" s="436"/>
    </row>
    <row r="132" spans="1:31">
      <c r="C132" s="15"/>
      <c r="D132" s="428"/>
      <c r="E132" s="15"/>
      <c r="F132" s="660"/>
      <c r="G132" s="660"/>
      <c r="H132" s="660"/>
      <c r="I132" s="660"/>
      <c r="J132" s="660"/>
      <c r="K132" s="660"/>
      <c r="L132" s="660"/>
      <c r="M132" s="660"/>
      <c r="N132" s="660"/>
      <c r="Q132" s="15"/>
      <c r="R132" s="15"/>
      <c r="S132" s="15"/>
      <c r="T132" s="15"/>
      <c r="U132" s="15"/>
      <c r="V132" s="15"/>
      <c r="W132" s="15"/>
      <c r="Y132" s="15"/>
      <c r="Z132" s="15"/>
      <c r="AA132" s="15"/>
      <c r="AC132" s="430"/>
      <c r="AD132" s="431"/>
    </row>
    <row r="133" spans="1:31">
      <c r="C133" s="15"/>
      <c r="D133" s="428"/>
      <c r="E133" s="15"/>
      <c r="F133" s="660"/>
      <c r="G133" s="660"/>
      <c r="H133" s="660"/>
      <c r="I133" s="660"/>
      <c r="J133" s="660"/>
      <c r="K133" s="660"/>
      <c r="L133" s="660"/>
      <c r="M133" s="660"/>
      <c r="N133" s="660"/>
      <c r="Q133" s="15"/>
      <c r="R133" s="15"/>
      <c r="S133" s="15"/>
      <c r="T133" s="15"/>
      <c r="U133" s="15"/>
      <c r="V133" s="15"/>
      <c r="W133" s="15"/>
      <c r="Y133" s="15"/>
      <c r="Z133" s="15"/>
      <c r="AA133" s="15"/>
      <c r="AC133" s="430"/>
      <c r="AD133" s="431"/>
    </row>
    <row r="134" spans="1:31">
      <c r="C134" s="15"/>
      <c r="D134" s="428"/>
      <c r="E134" s="15"/>
      <c r="F134" s="428"/>
      <c r="G134" s="428"/>
      <c r="H134" s="428"/>
      <c r="I134" s="428"/>
      <c r="J134" s="428"/>
      <c r="K134" s="428"/>
      <c r="L134" s="428"/>
      <c r="M134" s="428"/>
      <c r="N134" s="428"/>
      <c r="Q134" s="15"/>
      <c r="R134" s="15"/>
      <c r="S134" s="15"/>
      <c r="T134" s="15"/>
      <c r="U134" s="15"/>
      <c r="V134" s="15"/>
      <c r="W134" s="15"/>
      <c r="Y134" s="15"/>
      <c r="Z134" s="15"/>
      <c r="AA134" s="15"/>
      <c r="AC134" s="430"/>
      <c r="AD134" s="431"/>
    </row>
    <row r="135" spans="1:31">
      <c r="C135" s="15"/>
      <c r="D135" s="428"/>
      <c r="E135" s="15"/>
      <c r="F135" s="660"/>
      <c r="G135" s="660"/>
      <c r="H135" s="660"/>
      <c r="I135" s="660"/>
      <c r="J135" s="660"/>
      <c r="K135" s="660"/>
      <c r="L135" s="660"/>
      <c r="M135" s="660"/>
      <c r="N135" s="660"/>
      <c r="Q135" s="15"/>
      <c r="R135" s="15"/>
      <c r="S135" s="15"/>
      <c r="T135" s="15"/>
      <c r="U135" s="15"/>
      <c r="V135" s="15"/>
      <c r="W135" s="15"/>
      <c r="Y135" s="15"/>
      <c r="Z135" s="15"/>
      <c r="AA135" s="15"/>
      <c r="AC135" s="430"/>
      <c r="AD135" s="431"/>
    </row>
    <row r="136" spans="1:31">
      <c r="C136" s="15"/>
      <c r="D136" s="428"/>
      <c r="E136" s="15"/>
      <c r="F136" s="660"/>
      <c r="G136" s="660"/>
      <c r="H136" s="660"/>
      <c r="I136" s="660"/>
      <c r="J136" s="660"/>
      <c r="K136" s="660"/>
      <c r="L136" s="660"/>
      <c r="M136" s="660"/>
      <c r="N136" s="660"/>
      <c r="Q136" s="15"/>
      <c r="R136" s="15"/>
      <c r="S136" s="15"/>
      <c r="T136" s="15"/>
      <c r="U136" s="15"/>
      <c r="V136" s="15"/>
      <c r="W136" s="15"/>
      <c r="Y136" s="15"/>
      <c r="Z136" s="15"/>
      <c r="AA136" s="15"/>
      <c r="AC136" s="430"/>
      <c r="AD136" s="431"/>
    </row>
    <row r="137" spans="1:31">
      <c r="C137" s="15"/>
      <c r="D137" s="428"/>
      <c r="E137" s="15"/>
      <c r="F137" s="428"/>
      <c r="G137" s="428"/>
      <c r="H137" s="428"/>
      <c r="I137" s="428"/>
      <c r="J137" s="428"/>
      <c r="K137" s="428"/>
      <c r="L137" s="428"/>
      <c r="M137" s="428"/>
      <c r="N137" s="428"/>
      <c r="Q137" s="15"/>
      <c r="R137" s="15"/>
      <c r="S137" s="15"/>
      <c r="T137" s="15"/>
      <c r="U137" s="15"/>
      <c r="V137" s="15"/>
      <c r="W137" s="15"/>
      <c r="Y137" s="15"/>
      <c r="Z137" s="15"/>
      <c r="AA137" s="15"/>
      <c r="AC137" s="430"/>
      <c r="AD137" s="431"/>
    </row>
    <row r="138" spans="1:31">
      <c r="C138" s="15"/>
      <c r="D138" s="428"/>
      <c r="E138" s="15"/>
      <c r="F138" s="660"/>
      <c r="G138" s="660"/>
      <c r="H138" s="660"/>
      <c r="I138" s="660"/>
      <c r="J138" s="660"/>
      <c r="K138" s="660"/>
      <c r="L138" s="660"/>
      <c r="M138" s="660"/>
      <c r="N138" s="660"/>
      <c r="Q138" s="15"/>
      <c r="R138" s="15"/>
      <c r="S138" s="15"/>
      <c r="T138" s="15"/>
      <c r="U138" s="15"/>
      <c r="V138" s="15"/>
      <c r="W138" s="15"/>
      <c r="Y138" s="15"/>
      <c r="Z138" s="15"/>
      <c r="AA138" s="15"/>
      <c r="AC138" s="430"/>
      <c r="AD138" s="431"/>
    </row>
    <row r="139" spans="1:31">
      <c r="C139" s="15"/>
      <c r="D139" s="428"/>
      <c r="E139" s="15"/>
      <c r="F139" s="660"/>
      <c r="G139" s="660"/>
      <c r="H139" s="660"/>
      <c r="I139" s="660"/>
      <c r="J139" s="660"/>
      <c r="K139" s="660"/>
      <c r="L139" s="660"/>
      <c r="M139" s="660"/>
      <c r="N139" s="660"/>
      <c r="Q139" s="15"/>
      <c r="R139" s="15"/>
      <c r="S139" s="15"/>
      <c r="T139" s="15"/>
      <c r="U139" s="15"/>
      <c r="V139" s="15"/>
      <c r="W139" s="15"/>
      <c r="Y139" s="15"/>
      <c r="Z139" s="15"/>
      <c r="AA139" s="15"/>
      <c r="AC139" s="430"/>
      <c r="AD139" s="431"/>
    </row>
    <row r="140" spans="1:31">
      <c r="C140" s="15"/>
      <c r="D140" s="428"/>
      <c r="E140" s="15"/>
      <c r="F140" s="428"/>
      <c r="G140" s="428"/>
      <c r="H140" s="428"/>
      <c r="I140" s="428"/>
      <c r="J140" s="428"/>
      <c r="K140" s="428"/>
      <c r="L140" s="428"/>
      <c r="M140" s="428"/>
      <c r="N140" s="428"/>
      <c r="Q140" s="15"/>
      <c r="R140" s="15"/>
      <c r="S140" s="15"/>
      <c r="T140" s="15"/>
      <c r="U140" s="15"/>
      <c r="V140" s="15"/>
      <c r="W140" s="15"/>
      <c r="Y140" s="15"/>
      <c r="Z140" s="15"/>
      <c r="AA140" s="15"/>
      <c r="AC140" s="430"/>
      <c r="AD140" s="431"/>
    </row>
    <row r="141" spans="1:31">
      <c r="C141" s="15"/>
      <c r="D141" s="428"/>
      <c r="E141" s="15"/>
      <c r="F141" s="660"/>
      <c r="G141" s="660"/>
      <c r="H141" s="660"/>
      <c r="I141" s="660"/>
      <c r="J141" s="660"/>
      <c r="K141" s="660"/>
      <c r="L141" s="660"/>
      <c r="M141" s="660"/>
      <c r="N141" s="660"/>
      <c r="Q141" s="15"/>
      <c r="R141" s="15"/>
      <c r="S141" s="15"/>
      <c r="T141" s="15"/>
      <c r="U141" s="15"/>
      <c r="V141" s="15"/>
      <c r="W141" s="15"/>
      <c r="Y141" s="15"/>
      <c r="Z141" s="15"/>
      <c r="AA141" s="15"/>
      <c r="AC141" s="430"/>
      <c r="AD141" s="431"/>
    </row>
    <row r="142" spans="1:31">
      <c r="C142" s="15"/>
      <c r="D142" s="428"/>
      <c r="E142" s="15"/>
      <c r="F142" s="660"/>
      <c r="G142" s="660"/>
      <c r="H142" s="660"/>
      <c r="I142" s="660"/>
      <c r="J142" s="660"/>
      <c r="K142" s="660"/>
      <c r="L142" s="660"/>
      <c r="M142" s="660"/>
      <c r="N142" s="660"/>
      <c r="Q142" s="15"/>
      <c r="R142" s="15"/>
      <c r="S142" s="15"/>
      <c r="T142" s="15"/>
      <c r="U142" s="15"/>
      <c r="V142" s="15"/>
      <c r="W142" s="15"/>
      <c r="Y142" s="15"/>
      <c r="Z142" s="15"/>
      <c r="AA142" s="15"/>
      <c r="AC142" s="430"/>
      <c r="AD142" s="431"/>
    </row>
    <row r="143" spans="1:31">
      <c r="C143" s="15"/>
      <c r="D143" s="428"/>
      <c r="E143" s="15"/>
      <c r="F143" s="428"/>
      <c r="G143" s="428"/>
      <c r="H143" s="428"/>
      <c r="I143" s="428"/>
      <c r="J143" s="428"/>
      <c r="K143" s="428"/>
      <c r="L143" s="428"/>
      <c r="M143" s="428"/>
      <c r="N143" s="428"/>
      <c r="Q143" s="15"/>
      <c r="R143" s="15"/>
      <c r="S143" s="15"/>
      <c r="T143" s="15"/>
      <c r="U143" s="15"/>
      <c r="V143" s="15"/>
      <c r="W143" s="15"/>
      <c r="Y143" s="15"/>
      <c r="Z143" s="15"/>
      <c r="AA143" s="15"/>
      <c r="AC143" s="430"/>
      <c r="AD143" s="431"/>
    </row>
    <row r="144" spans="1:31">
      <c r="C144" s="15"/>
      <c r="D144" s="428"/>
      <c r="E144" s="15"/>
      <c r="F144" s="660"/>
      <c r="G144" s="660"/>
      <c r="H144" s="660"/>
      <c r="I144" s="660"/>
      <c r="J144" s="660"/>
      <c r="K144" s="660"/>
      <c r="L144" s="660"/>
      <c r="M144" s="660"/>
      <c r="N144" s="660"/>
      <c r="Q144" s="15"/>
      <c r="R144" s="15"/>
      <c r="S144" s="15"/>
      <c r="T144" s="15"/>
      <c r="U144" s="15"/>
      <c r="V144" s="15"/>
      <c r="W144" s="15"/>
      <c r="Y144" s="15"/>
      <c r="Z144" s="15"/>
      <c r="AA144" s="15"/>
      <c r="AC144" s="430"/>
      <c r="AD144" s="431"/>
    </row>
    <row r="145" spans="3:30">
      <c r="C145" s="15"/>
      <c r="D145" s="428"/>
      <c r="E145" s="15"/>
      <c r="F145" s="660"/>
      <c r="G145" s="660"/>
      <c r="H145" s="660"/>
      <c r="I145" s="660"/>
      <c r="J145" s="660"/>
      <c r="K145" s="660"/>
      <c r="L145" s="660"/>
      <c r="M145" s="660"/>
      <c r="N145" s="660"/>
      <c r="Q145" s="15"/>
      <c r="R145" s="15"/>
      <c r="S145" s="15"/>
      <c r="T145" s="15"/>
      <c r="U145" s="15"/>
      <c r="V145" s="15"/>
      <c r="W145" s="15"/>
      <c r="Y145" s="15"/>
      <c r="Z145" s="15"/>
      <c r="AA145" s="15"/>
      <c r="AC145" s="430"/>
      <c r="AD145" s="431"/>
    </row>
    <row r="146" spans="3:30">
      <c r="C146" s="15"/>
      <c r="D146" s="428"/>
      <c r="E146" s="15"/>
      <c r="F146" s="428"/>
      <c r="G146" s="428"/>
      <c r="H146" s="428"/>
      <c r="I146" s="428"/>
      <c r="J146" s="428"/>
      <c r="K146" s="428"/>
      <c r="L146" s="428"/>
      <c r="M146" s="428"/>
      <c r="N146" s="428"/>
      <c r="Q146" s="15"/>
      <c r="R146" s="15"/>
      <c r="S146" s="15"/>
      <c r="T146" s="15"/>
      <c r="U146" s="15"/>
      <c r="V146" s="15"/>
      <c r="W146" s="15"/>
      <c r="Y146" s="15"/>
      <c r="Z146" s="15"/>
      <c r="AA146" s="15"/>
      <c r="AC146" s="430"/>
      <c r="AD146" s="431"/>
    </row>
    <row r="147" spans="3:30">
      <c r="C147" s="15"/>
      <c r="D147" s="428"/>
      <c r="E147" s="15"/>
      <c r="F147" s="660"/>
      <c r="G147" s="660"/>
      <c r="H147" s="660"/>
      <c r="I147" s="660"/>
      <c r="J147" s="660"/>
      <c r="K147" s="660"/>
      <c r="L147" s="660"/>
      <c r="M147" s="660"/>
      <c r="N147" s="660"/>
      <c r="Q147" s="15"/>
      <c r="R147" s="15"/>
      <c r="S147" s="15"/>
      <c r="T147" s="15"/>
      <c r="U147" s="15"/>
      <c r="V147" s="15"/>
      <c r="W147" s="15"/>
      <c r="Y147" s="15"/>
      <c r="Z147" s="15"/>
      <c r="AA147" s="15"/>
      <c r="AC147" s="430"/>
      <c r="AD147" s="431"/>
    </row>
    <row r="148" spans="3:30">
      <c r="C148" s="15"/>
      <c r="D148" s="428"/>
      <c r="E148" s="15"/>
      <c r="F148" s="660"/>
      <c r="G148" s="660"/>
      <c r="H148" s="660"/>
      <c r="I148" s="660"/>
      <c r="J148" s="660"/>
      <c r="K148" s="660"/>
      <c r="L148" s="660"/>
      <c r="M148" s="660"/>
      <c r="N148" s="660"/>
      <c r="Q148" s="15"/>
      <c r="R148" s="15"/>
      <c r="S148" s="15"/>
      <c r="T148" s="15"/>
      <c r="U148" s="15"/>
      <c r="V148" s="15"/>
      <c r="W148" s="15"/>
      <c r="Y148" s="15"/>
      <c r="Z148" s="15"/>
      <c r="AA148" s="15"/>
      <c r="AC148" s="430"/>
      <c r="AD148" s="431"/>
    </row>
    <row r="149" spans="3:30">
      <c r="C149" s="15"/>
      <c r="D149" s="428"/>
      <c r="E149" s="15"/>
      <c r="F149" s="428"/>
      <c r="G149" s="428"/>
      <c r="H149" s="428"/>
      <c r="I149" s="428"/>
      <c r="J149" s="428"/>
      <c r="K149" s="428"/>
      <c r="L149" s="428"/>
      <c r="M149" s="428"/>
      <c r="N149" s="428"/>
      <c r="Q149" s="15"/>
      <c r="R149" s="15"/>
      <c r="S149" s="15"/>
      <c r="T149" s="15"/>
      <c r="U149" s="15"/>
      <c r="V149" s="15"/>
      <c r="W149" s="15"/>
      <c r="Y149" s="15"/>
      <c r="Z149" s="15"/>
      <c r="AA149" s="15"/>
      <c r="AC149" s="430"/>
      <c r="AD149" s="431"/>
    </row>
    <row r="150" spans="3:30">
      <c r="C150" s="15"/>
      <c r="D150" s="428"/>
      <c r="E150" s="15"/>
      <c r="F150" s="660"/>
      <c r="G150" s="660"/>
      <c r="H150" s="660"/>
      <c r="I150" s="660"/>
      <c r="J150" s="660"/>
      <c r="K150" s="660"/>
      <c r="L150" s="660"/>
      <c r="M150" s="660"/>
      <c r="N150" s="660"/>
      <c r="Q150" s="15"/>
      <c r="R150" s="15"/>
      <c r="S150" s="15"/>
      <c r="T150" s="15"/>
      <c r="U150" s="15"/>
      <c r="V150" s="15"/>
      <c r="W150" s="15"/>
      <c r="Y150" s="15"/>
      <c r="Z150" s="15"/>
      <c r="AA150" s="15"/>
      <c r="AC150" s="430"/>
      <c r="AD150" s="431"/>
    </row>
    <row r="151" spans="3:30">
      <c r="C151" s="15"/>
      <c r="D151" s="428"/>
      <c r="E151" s="15"/>
      <c r="F151" s="660"/>
      <c r="G151" s="660"/>
      <c r="H151" s="660"/>
      <c r="I151" s="660"/>
      <c r="J151" s="660"/>
      <c r="K151" s="660"/>
      <c r="L151" s="660"/>
      <c r="M151" s="660"/>
      <c r="N151" s="660"/>
      <c r="Q151" s="15"/>
      <c r="R151" s="15"/>
      <c r="S151" s="15"/>
      <c r="T151" s="15"/>
      <c r="U151" s="15"/>
      <c r="V151" s="15"/>
      <c r="W151" s="15"/>
      <c r="Y151" s="15"/>
      <c r="Z151" s="15"/>
      <c r="AA151" s="15"/>
      <c r="AC151" s="430"/>
      <c r="AD151" s="431"/>
    </row>
    <row r="152" spans="3:30">
      <c r="C152" s="15"/>
      <c r="D152" s="428"/>
      <c r="E152" s="15"/>
      <c r="F152" s="428"/>
      <c r="G152" s="428"/>
      <c r="H152" s="428"/>
      <c r="I152" s="428"/>
      <c r="J152" s="428"/>
      <c r="K152" s="428"/>
      <c r="L152" s="428"/>
      <c r="M152" s="428"/>
      <c r="N152" s="428"/>
      <c r="Q152" s="15"/>
      <c r="R152" s="15"/>
      <c r="S152" s="15"/>
      <c r="T152" s="15"/>
      <c r="U152" s="15"/>
      <c r="V152" s="15"/>
      <c r="W152" s="15"/>
      <c r="Y152" s="15"/>
      <c r="Z152" s="15"/>
      <c r="AA152" s="15"/>
      <c r="AC152" s="430"/>
      <c r="AD152" s="431"/>
    </row>
    <row r="153" spans="3:30">
      <c r="C153" s="15"/>
      <c r="D153" s="428"/>
      <c r="E153" s="15"/>
      <c r="F153" s="660"/>
      <c r="G153" s="660"/>
      <c r="H153" s="660"/>
      <c r="I153" s="660"/>
      <c r="J153" s="660"/>
      <c r="K153" s="660"/>
      <c r="L153" s="660"/>
      <c r="M153" s="660"/>
      <c r="N153" s="660"/>
      <c r="Q153" s="15"/>
      <c r="R153" s="15"/>
      <c r="S153" s="15"/>
      <c r="T153" s="15"/>
      <c r="U153" s="15"/>
      <c r="V153" s="15"/>
      <c r="W153" s="15"/>
      <c r="Y153" s="15"/>
      <c r="Z153" s="15"/>
      <c r="AA153" s="15"/>
      <c r="AC153" s="430"/>
      <c r="AD153" s="431"/>
    </row>
    <row r="154" spans="3:30">
      <c r="C154" s="15"/>
      <c r="D154" s="428"/>
      <c r="E154" s="15"/>
      <c r="F154" s="660"/>
      <c r="G154" s="660"/>
      <c r="H154" s="660"/>
      <c r="I154" s="660"/>
      <c r="J154" s="660"/>
      <c r="K154" s="660"/>
      <c r="L154" s="660"/>
      <c r="M154" s="660"/>
      <c r="N154" s="660"/>
      <c r="Q154" s="15"/>
      <c r="R154" s="15"/>
      <c r="S154" s="15"/>
      <c r="T154" s="15"/>
      <c r="U154" s="15"/>
      <c r="V154" s="15"/>
      <c r="W154" s="15"/>
      <c r="Y154" s="15"/>
      <c r="Z154" s="15"/>
      <c r="AA154" s="15"/>
      <c r="AC154" s="430"/>
      <c r="AD154" s="431"/>
    </row>
    <row r="155" spans="3:30">
      <c r="C155" s="15"/>
      <c r="D155" s="428"/>
      <c r="E155" s="15"/>
      <c r="F155" s="428"/>
      <c r="G155" s="428"/>
      <c r="H155" s="428"/>
      <c r="I155" s="428"/>
      <c r="J155" s="428"/>
      <c r="K155" s="428"/>
      <c r="L155" s="428"/>
      <c r="M155" s="428"/>
      <c r="N155" s="428"/>
      <c r="Q155" s="15"/>
      <c r="R155" s="15"/>
      <c r="S155" s="15"/>
      <c r="T155" s="15"/>
      <c r="U155" s="15"/>
      <c r="V155" s="15"/>
      <c r="W155" s="15"/>
      <c r="Y155" s="15"/>
      <c r="Z155" s="15"/>
      <c r="AA155" s="15"/>
      <c r="AC155" s="430"/>
      <c r="AD155" s="431"/>
    </row>
    <row r="156" spans="3:30">
      <c r="C156" s="15"/>
      <c r="D156" s="428"/>
      <c r="E156" s="15"/>
      <c r="F156" s="660"/>
      <c r="G156" s="660"/>
      <c r="H156" s="660"/>
      <c r="I156" s="660"/>
      <c r="J156" s="660"/>
      <c r="K156" s="660"/>
      <c r="L156" s="660"/>
      <c r="M156" s="660"/>
      <c r="N156" s="660"/>
      <c r="Q156" s="15"/>
      <c r="R156" s="15"/>
      <c r="S156" s="15"/>
      <c r="T156" s="15"/>
      <c r="U156" s="15"/>
      <c r="V156" s="15"/>
      <c r="W156" s="15"/>
      <c r="Y156" s="15"/>
      <c r="Z156" s="15"/>
      <c r="AA156" s="15"/>
      <c r="AC156" s="430"/>
      <c r="AD156" s="431"/>
    </row>
    <row r="157" spans="3:30">
      <c r="C157" s="15"/>
      <c r="D157" s="428"/>
      <c r="E157" s="15"/>
      <c r="F157" s="660"/>
      <c r="G157" s="660"/>
      <c r="H157" s="660"/>
      <c r="I157" s="660"/>
      <c r="J157" s="660"/>
      <c r="K157" s="660"/>
      <c r="L157" s="660"/>
      <c r="M157" s="660"/>
      <c r="N157" s="660"/>
      <c r="Q157" s="15"/>
      <c r="R157" s="15"/>
      <c r="S157" s="15"/>
      <c r="T157" s="15"/>
      <c r="U157" s="15"/>
      <c r="V157" s="15"/>
      <c r="W157" s="15"/>
      <c r="Y157" s="15"/>
      <c r="Z157" s="15"/>
      <c r="AA157" s="15"/>
      <c r="AC157" s="430"/>
      <c r="AD157" s="431"/>
    </row>
    <row r="158" spans="3:30">
      <c r="C158" s="15"/>
      <c r="D158" s="428"/>
      <c r="E158" s="15"/>
      <c r="F158" s="428"/>
      <c r="G158" s="428"/>
      <c r="H158" s="428"/>
      <c r="I158" s="428"/>
      <c r="J158" s="428"/>
      <c r="K158" s="428"/>
      <c r="L158" s="428"/>
      <c r="M158" s="428"/>
      <c r="N158" s="428"/>
      <c r="Q158" s="15"/>
      <c r="R158" s="15"/>
      <c r="S158" s="15"/>
      <c r="T158" s="15"/>
      <c r="U158" s="15"/>
      <c r="V158" s="15"/>
      <c r="W158" s="15"/>
      <c r="Y158" s="15"/>
      <c r="Z158" s="15"/>
      <c r="AA158" s="15"/>
      <c r="AC158" s="430"/>
      <c r="AD158" s="431"/>
    </row>
    <row r="159" spans="3:30">
      <c r="C159" s="15"/>
      <c r="D159" s="428"/>
      <c r="E159" s="15"/>
      <c r="F159" s="660"/>
      <c r="G159" s="660"/>
      <c r="H159" s="660"/>
      <c r="I159" s="660"/>
      <c r="J159" s="660"/>
      <c r="K159" s="660"/>
      <c r="L159" s="660"/>
      <c r="M159" s="660"/>
      <c r="N159" s="660"/>
      <c r="Q159" s="15"/>
      <c r="R159" s="15"/>
      <c r="S159" s="15"/>
      <c r="T159" s="15"/>
      <c r="U159" s="15"/>
      <c r="V159" s="15"/>
      <c r="W159" s="15"/>
      <c r="Y159" s="15"/>
      <c r="Z159" s="15"/>
      <c r="AA159" s="15"/>
      <c r="AC159" s="430"/>
      <c r="AD159" s="431"/>
    </row>
    <row r="160" spans="3:30">
      <c r="C160" s="15"/>
      <c r="D160" s="428"/>
      <c r="E160" s="15"/>
      <c r="F160" s="660"/>
      <c r="G160" s="660"/>
      <c r="H160" s="660"/>
      <c r="I160" s="660"/>
      <c r="J160" s="660"/>
      <c r="K160" s="660"/>
      <c r="L160" s="660"/>
      <c r="M160" s="660"/>
      <c r="N160" s="660"/>
      <c r="Q160" s="15"/>
      <c r="R160" s="15"/>
      <c r="S160" s="15"/>
      <c r="T160" s="15"/>
      <c r="U160" s="15"/>
      <c r="V160" s="15"/>
      <c r="W160" s="15"/>
      <c r="Y160" s="15"/>
      <c r="Z160" s="15"/>
      <c r="AA160" s="15"/>
      <c r="AC160" s="430"/>
      <c r="AD160" s="431"/>
    </row>
    <row r="161" spans="1:31">
      <c r="D161" s="428"/>
      <c r="F161" s="428"/>
      <c r="G161" s="428"/>
      <c r="H161" s="428"/>
      <c r="I161" s="428"/>
      <c r="J161" s="428"/>
      <c r="K161" s="428"/>
      <c r="L161" s="428"/>
      <c r="M161" s="428"/>
      <c r="N161" s="428"/>
    </row>
    <row r="162" spans="1:31">
      <c r="A162" s="435"/>
      <c r="B162" s="435"/>
      <c r="C162" s="435"/>
      <c r="D162" s="435"/>
      <c r="E162" s="435"/>
      <c r="F162" s="435"/>
      <c r="G162" s="435"/>
      <c r="H162" s="435"/>
      <c r="I162" s="435"/>
      <c r="J162" s="435"/>
      <c r="K162" s="435"/>
      <c r="L162" s="435"/>
      <c r="M162" s="435"/>
      <c r="N162" s="435"/>
      <c r="O162" s="435"/>
      <c r="P162" s="435"/>
      <c r="Q162" s="435"/>
      <c r="R162" s="435"/>
      <c r="S162" s="435"/>
      <c r="T162" s="435"/>
      <c r="U162" s="435"/>
      <c r="V162" s="435"/>
      <c r="W162" s="435"/>
      <c r="X162" s="435"/>
      <c r="Y162" s="435"/>
      <c r="Z162" s="435"/>
      <c r="AA162" s="435"/>
      <c r="AB162" s="435"/>
      <c r="AC162" s="430"/>
      <c r="AD162" s="435"/>
      <c r="AE162" s="435"/>
    </row>
    <row r="163" spans="1:31">
      <c r="A163" s="435"/>
      <c r="B163" s="435"/>
      <c r="C163" s="435"/>
      <c r="D163" s="435"/>
      <c r="E163" s="435"/>
      <c r="F163" s="435"/>
      <c r="G163" s="435"/>
      <c r="H163" s="435"/>
      <c r="I163" s="435"/>
      <c r="J163" s="435"/>
      <c r="K163" s="435"/>
      <c r="L163" s="435"/>
      <c r="M163" s="435"/>
      <c r="N163" s="435"/>
      <c r="O163" s="435"/>
      <c r="P163" s="435"/>
      <c r="Q163" s="435"/>
      <c r="R163" s="435"/>
      <c r="S163" s="435"/>
      <c r="T163" s="435"/>
      <c r="U163" s="435"/>
      <c r="V163" s="435"/>
      <c r="W163" s="435"/>
      <c r="X163" s="435"/>
      <c r="Y163" s="435"/>
      <c r="Z163" s="435"/>
      <c r="AA163" s="435"/>
      <c r="AB163" s="435"/>
      <c r="AC163" s="430"/>
      <c r="AD163" s="435"/>
      <c r="AE163" s="435"/>
    </row>
    <row r="164" spans="1:31">
      <c r="C164" s="15"/>
      <c r="E164" s="15"/>
      <c r="Q164" s="15"/>
      <c r="R164" s="15"/>
      <c r="S164" s="15"/>
      <c r="T164" s="15"/>
      <c r="U164" s="15"/>
      <c r="V164" s="15"/>
      <c r="W164" s="15"/>
      <c r="Y164" s="15"/>
      <c r="Z164" s="15"/>
      <c r="AA164" s="15"/>
      <c r="AC164" s="430"/>
      <c r="AE164" s="15"/>
    </row>
    <row r="165" spans="1:31">
      <c r="A165" s="435"/>
      <c r="B165" s="435"/>
      <c r="C165" s="435"/>
      <c r="D165" s="435"/>
      <c r="E165" s="435"/>
      <c r="F165" s="435"/>
      <c r="G165" s="435"/>
      <c r="H165" s="435"/>
      <c r="I165" s="435"/>
      <c r="J165" s="435"/>
      <c r="K165" s="435"/>
      <c r="L165" s="435"/>
      <c r="M165" s="435"/>
      <c r="N165" s="435"/>
      <c r="O165" s="435"/>
      <c r="P165" s="435"/>
      <c r="Q165" s="435"/>
      <c r="R165" s="435"/>
      <c r="S165" s="435"/>
      <c r="T165" s="435"/>
      <c r="U165" s="435"/>
      <c r="V165" s="435"/>
      <c r="W165" s="435"/>
      <c r="X165" s="435"/>
      <c r="Y165" s="435"/>
      <c r="Z165" s="435"/>
      <c r="AA165" s="435"/>
      <c r="AB165" s="435"/>
      <c r="AC165" s="430"/>
      <c r="AD165" s="435"/>
      <c r="AE165" s="435"/>
    </row>
    <row r="166" spans="1:31">
      <c r="A166" s="435"/>
      <c r="B166" s="435"/>
      <c r="C166" s="435"/>
      <c r="D166" s="435"/>
      <c r="E166" s="435"/>
      <c r="F166" s="435"/>
      <c r="G166" s="435"/>
      <c r="H166" s="435"/>
      <c r="I166" s="435"/>
      <c r="J166" s="435"/>
      <c r="K166" s="435"/>
      <c r="L166" s="435"/>
      <c r="M166" s="435"/>
      <c r="N166" s="435"/>
      <c r="O166" s="435"/>
      <c r="P166" s="435"/>
      <c r="Q166" s="435"/>
      <c r="R166" s="435"/>
      <c r="S166" s="435"/>
      <c r="T166" s="435"/>
      <c r="U166" s="435"/>
      <c r="V166" s="435"/>
      <c r="W166" s="435"/>
      <c r="X166" s="435"/>
      <c r="Y166" s="435"/>
      <c r="Z166" s="435"/>
      <c r="AA166" s="435"/>
      <c r="AB166" s="435"/>
      <c r="AC166" s="430"/>
      <c r="AD166" s="435"/>
      <c r="AE166" s="435"/>
    </row>
    <row r="167" spans="1:31">
      <c r="C167" s="15"/>
      <c r="E167" s="15"/>
      <c r="Q167" s="15"/>
      <c r="R167" s="15"/>
      <c r="S167" s="15"/>
      <c r="T167" s="15"/>
      <c r="U167" s="15"/>
      <c r="V167" s="15"/>
      <c r="W167" s="15"/>
      <c r="Y167" s="15"/>
      <c r="Z167" s="15"/>
      <c r="AA167" s="15"/>
      <c r="AC167" s="430"/>
      <c r="AE167" s="15"/>
    </row>
    <row r="168" spans="1:31">
      <c r="A168" s="435"/>
      <c r="B168" s="435"/>
      <c r="C168" s="435"/>
      <c r="D168" s="435"/>
      <c r="E168" s="435"/>
      <c r="F168" s="435"/>
      <c r="G168" s="435"/>
      <c r="H168" s="435"/>
      <c r="I168" s="435"/>
      <c r="J168" s="435"/>
      <c r="K168" s="435"/>
      <c r="L168" s="435"/>
      <c r="M168" s="435"/>
      <c r="N168" s="435"/>
      <c r="O168" s="435"/>
      <c r="P168" s="435"/>
      <c r="Q168" s="435"/>
      <c r="R168" s="435"/>
      <c r="S168" s="435"/>
      <c r="T168" s="435"/>
      <c r="U168" s="435"/>
      <c r="V168" s="435"/>
      <c r="W168" s="435"/>
      <c r="X168" s="435"/>
      <c r="Y168" s="435"/>
      <c r="Z168" s="435"/>
      <c r="AA168" s="435"/>
      <c r="AB168" s="435"/>
      <c r="AC168" s="430"/>
      <c r="AD168" s="435"/>
      <c r="AE168" s="435"/>
    </row>
    <row r="169" spans="1:31">
      <c r="A169" s="435"/>
      <c r="B169" s="435"/>
      <c r="C169" s="435"/>
      <c r="D169" s="435"/>
      <c r="E169" s="435"/>
      <c r="F169" s="435"/>
      <c r="G169" s="435"/>
      <c r="H169" s="435"/>
      <c r="I169" s="435"/>
      <c r="J169" s="435"/>
      <c r="K169" s="435"/>
      <c r="L169" s="435"/>
      <c r="M169" s="435"/>
      <c r="N169" s="435"/>
      <c r="O169" s="435"/>
      <c r="P169" s="435"/>
      <c r="Q169" s="435"/>
      <c r="R169" s="435"/>
      <c r="S169" s="435"/>
      <c r="T169" s="435"/>
      <c r="U169" s="435"/>
      <c r="V169" s="435"/>
      <c r="W169" s="435"/>
      <c r="X169" s="435"/>
      <c r="Y169" s="435"/>
      <c r="Z169" s="435"/>
      <c r="AA169" s="435"/>
      <c r="AB169" s="435"/>
      <c r="AC169" s="430"/>
      <c r="AD169" s="435"/>
      <c r="AE169" s="435"/>
    </row>
    <row r="170" spans="1:31">
      <c r="C170" s="15"/>
      <c r="E170" s="15"/>
      <c r="Q170" s="15"/>
      <c r="R170" s="15"/>
      <c r="S170" s="15"/>
      <c r="T170" s="15"/>
      <c r="U170" s="15"/>
      <c r="V170" s="15"/>
      <c r="W170" s="15"/>
      <c r="Y170" s="15"/>
      <c r="Z170" s="15"/>
      <c r="AA170" s="15"/>
      <c r="AC170" s="430"/>
      <c r="AE170" s="15"/>
    </row>
    <row r="171" spans="1:31">
      <c r="A171" s="435"/>
      <c r="B171" s="435"/>
      <c r="C171" s="435"/>
      <c r="D171" s="435"/>
      <c r="E171" s="435"/>
      <c r="F171" s="435"/>
      <c r="G171" s="435"/>
      <c r="H171" s="435"/>
      <c r="I171" s="435"/>
      <c r="J171" s="435"/>
      <c r="K171" s="435"/>
      <c r="L171" s="435"/>
      <c r="M171" s="435"/>
      <c r="N171" s="435"/>
      <c r="O171" s="435"/>
      <c r="P171" s="435"/>
      <c r="Q171" s="435"/>
      <c r="R171" s="435"/>
      <c r="S171" s="435"/>
      <c r="T171" s="435"/>
      <c r="U171" s="435"/>
      <c r="V171" s="435"/>
      <c r="W171" s="435"/>
      <c r="X171" s="435"/>
      <c r="Y171" s="435"/>
      <c r="Z171" s="435"/>
      <c r="AA171" s="435"/>
      <c r="AB171" s="435"/>
      <c r="AC171" s="430"/>
      <c r="AD171" s="435"/>
      <c r="AE171" s="435"/>
    </row>
    <row r="172" spans="1:31">
      <c r="A172" s="435"/>
      <c r="B172" s="435"/>
      <c r="C172" s="435"/>
      <c r="D172" s="435"/>
      <c r="E172" s="435"/>
      <c r="F172" s="435"/>
      <c r="G172" s="435"/>
      <c r="H172" s="435"/>
      <c r="I172" s="435"/>
      <c r="J172" s="435"/>
      <c r="K172" s="435"/>
      <c r="L172" s="435"/>
      <c r="M172" s="435"/>
      <c r="N172" s="435"/>
      <c r="O172" s="435"/>
      <c r="P172" s="435"/>
      <c r="Q172" s="435"/>
      <c r="R172" s="435"/>
      <c r="S172" s="435"/>
      <c r="T172" s="435"/>
      <c r="U172" s="435"/>
      <c r="V172" s="435"/>
      <c r="W172" s="435"/>
      <c r="X172" s="435"/>
      <c r="Y172" s="435"/>
      <c r="Z172" s="435"/>
      <c r="AA172" s="435"/>
      <c r="AB172" s="435"/>
      <c r="AC172" s="430"/>
      <c r="AD172" s="435"/>
      <c r="AE172" s="435"/>
    </row>
    <row r="173" spans="1:31">
      <c r="C173" s="15"/>
      <c r="E173" s="15"/>
      <c r="Q173" s="15"/>
      <c r="R173" s="15"/>
      <c r="S173" s="15"/>
      <c r="T173" s="15"/>
      <c r="U173" s="15"/>
      <c r="V173" s="15"/>
      <c r="W173" s="15"/>
      <c r="Y173" s="15"/>
      <c r="Z173" s="15"/>
      <c r="AA173" s="15"/>
      <c r="AC173" s="430"/>
      <c r="AE173" s="15"/>
    </row>
    <row r="174" spans="1:31">
      <c r="A174" s="435"/>
      <c r="B174" s="435"/>
      <c r="C174" s="435"/>
      <c r="D174" s="435"/>
      <c r="E174" s="435"/>
      <c r="F174" s="435"/>
      <c r="G174" s="435"/>
      <c r="H174" s="435"/>
      <c r="I174" s="435"/>
      <c r="J174" s="435"/>
      <c r="K174" s="435"/>
      <c r="L174" s="435"/>
      <c r="M174" s="435"/>
      <c r="N174" s="435"/>
      <c r="O174" s="435"/>
      <c r="P174" s="435"/>
      <c r="Q174" s="435"/>
      <c r="R174" s="435"/>
      <c r="S174" s="435"/>
      <c r="T174" s="435"/>
      <c r="U174" s="435"/>
      <c r="V174" s="435"/>
      <c r="W174" s="435"/>
      <c r="X174" s="435"/>
      <c r="Y174" s="435"/>
      <c r="Z174" s="435"/>
      <c r="AA174" s="435"/>
      <c r="AB174" s="435"/>
      <c r="AC174" s="430"/>
      <c r="AD174" s="435"/>
      <c r="AE174" s="435"/>
    </row>
    <row r="175" spans="1:31">
      <c r="A175" s="435"/>
      <c r="B175" s="435"/>
      <c r="C175" s="435"/>
      <c r="D175" s="435"/>
      <c r="E175" s="435"/>
      <c r="F175" s="435"/>
      <c r="G175" s="435"/>
      <c r="H175" s="435"/>
      <c r="I175" s="435"/>
      <c r="J175" s="435"/>
      <c r="K175" s="435"/>
      <c r="L175" s="435"/>
      <c r="M175" s="435"/>
      <c r="N175" s="435"/>
      <c r="O175" s="435"/>
      <c r="P175" s="435"/>
      <c r="Q175" s="435"/>
      <c r="R175" s="435"/>
      <c r="S175" s="435"/>
      <c r="T175" s="435"/>
      <c r="U175" s="435"/>
      <c r="V175" s="435"/>
      <c r="W175" s="435"/>
      <c r="X175" s="435"/>
      <c r="Y175" s="435"/>
      <c r="Z175" s="435"/>
      <c r="AA175" s="435"/>
      <c r="AB175" s="435"/>
      <c r="AC175" s="430"/>
      <c r="AD175" s="435"/>
      <c r="AE175" s="435"/>
    </row>
    <row r="176" spans="1:31">
      <c r="C176" s="15"/>
      <c r="E176" s="15"/>
      <c r="Q176" s="15"/>
      <c r="R176" s="15"/>
      <c r="S176" s="15"/>
      <c r="T176" s="15"/>
      <c r="U176" s="15"/>
      <c r="V176" s="15"/>
      <c r="W176" s="15"/>
      <c r="Y176" s="15"/>
      <c r="Z176" s="15"/>
      <c r="AA176" s="15"/>
      <c r="AC176" s="430"/>
      <c r="AE176" s="15"/>
    </row>
    <row r="177" spans="1:31">
      <c r="A177" s="435"/>
      <c r="B177" s="435"/>
      <c r="C177" s="435"/>
      <c r="D177" s="435"/>
      <c r="E177" s="435"/>
      <c r="F177" s="435"/>
      <c r="G177" s="435"/>
      <c r="H177" s="435"/>
      <c r="I177" s="435"/>
      <c r="J177" s="435"/>
      <c r="K177" s="435"/>
      <c r="L177" s="435"/>
      <c r="M177" s="435"/>
      <c r="N177" s="435"/>
      <c r="O177" s="435"/>
      <c r="P177" s="435"/>
      <c r="Q177" s="435"/>
      <c r="R177" s="435"/>
      <c r="S177" s="435"/>
      <c r="T177" s="435"/>
      <c r="U177" s="435"/>
      <c r="V177" s="435"/>
      <c r="W177" s="435"/>
      <c r="X177" s="435"/>
      <c r="Y177" s="435"/>
      <c r="Z177" s="435"/>
      <c r="AA177" s="435"/>
      <c r="AB177" s="435"/>
      <c r="AC177" s="430"/>
      <c r="AD177" s="435"/>
      <c r="AE177" s="435"/>
    </row>
    <row r="178" spans="1:31">
      <c r="A178" s="435"/>
      <c r="B178" s="435"/>
      <c r="C178" s="435"/>
      <c r="D178" s="435"/>
      <c r="E178" s="435"/>
      <c r="F178" s="435"/>
      <c r="G178" s="435"/>
      <c r="H178" s="435"/>
      <c r="I178" s="435"/>
      <c r="J178" s="435"/>
      <c r="K178" s="435"/>
      <c r="L178" s="435"/>
      <c r="M178" s="435"/>
      <c r="N178" s="435"/>
      <c r="O178" s="435"/>
      <c r="P178" s="435"/>
      <c r="Q178" s="435"/>
      <c r="R178" s="435"/>
      <c r="S178" s="435"/>
      <c r="T178" s="435"/>
      <c r="U178" s="435"/>
      <c r="V178" s="435"/>
      <c r="W178" s="435"/>
      <c r="X178" s="435"/>
      <c r="Y178" s="435"/>
      <c r="Z178" s="435"/>
      <c r="AA178" s="435"/>
      <c r="AB178" s="435"/>
      <c r="AC178" s="430"/>
      <c r="AD178" s="435"/>
      <c r="AE178" s="435"/>
    </row>
    <row r="179" spans="1:31">
      <c r="C179" s="15"/>
      <c r="E179" s="15"/>
      <c r="Q179" s="15"/>
      <c r="R179" s="15"/>
      <c r="S179" s="15"/>
      <c r="T179" s="15"/>
      <c r="U179" s="15"/>
      <c r="V179" s="15"/>
      <c r="W179" s="15"/>
      <c r="Y179" s="15"/>
      <c r="Z179" s="15"/>
      <c r="AA179" s="15"/>
      <c r="AC179" s="430"/>
      <c r="AE179" s="15"/>
    </row>
    <row r="180" spans="1:31">
      <c r="A180" s="435"/>
      <c r="B180" s="435"/>
      <c r="C180" s="435"/>
      <c r="D180" s="435"/>
      <c r="E180" s="435"/>
      <c r="F180" s="435"/>
      <c r="G180" s="435"/>
      <c r="H180" s="435"/>
      <c r="I180" s="435"/>
      <c r="J180" s="435"/>
      <c r="K180" s="435"/>
      <c r="L180" s="435"/>
      <c r="M180" s="435"/>
      <c r="N180" s="435"/>
      <c r="O180" s="435"/>
      <c r="P180" s="435"/>
      <c r="Q180" s="435"/>
      <c r="R180" s="435"/>
      <c r="S180" s="435"/>
      <c r="T180" s="435"/>
      <c r="U180" s="435"/>
      <c r="V180" s="435"/>
      <c r="W180" s="435"/>
      <c r="X180" s="435"/>
      <c r="Y180" s="435"/>
      <c r="Z180" s="435"/>
      <c r="AA180" s="435"/>
      <c r="AB180" s="435"/>
      <c r="AC180" s="430"/>
      <c r="AD180" s="435"/>
      <c r="AE180" s="435"/>
    </row>
    <row r="181" spans="1:31">
      <c r="A181" s="435"/>
      <c r="B181" s="435"/>
      <c r="C181" s="435"/>
      <c r="D181" s="435"/>
      <c r="E181" s="435"/>
      <c r="F181" s="435"/>
      <c r="G181" s="435"/>
      <c r="H181" s="435"/>
      <c r="I181" s="435"/>
      <c r="J181" s="435"/>
      <c r="K181" s="435"/>
      <c r="L181" s="435"/>
      <c r="M181" s="435"/>
      <c r="N181" s="435"/>
      <c r="O181" s="435"/>
      <c r="P181" s="435"/>
      <c r="Q181" s="435"/>
      <c r="R181" s="435"/>
      <c r="S181" s="435"/>
      <c r="T181" s="435"/>
      <c r="U181" s="435"/>
      <c r="V181" s="435"/>
      <c r="W181" s="435"/>
      <c r="X181" s="435"/>
      <c r="Y181" s="435"/>
      <c r="Z181" s="435"/>
      <c r="AA181" s="435"/>
      <c r="AB181" s="435"/>
      <c r="AC181" s="430"/>
      <c r="AD181" s="435"/>
      <c r="AE181" s="435"/>
    </row>
    <row r="182" spans="1:31">
      <c r="C182" s="15"/>
      <c r="E182" s="15"/>
      <c r="Q182" s="15"/>
      <c r="R182" s="15"/>
      <c r="S182" s="15"/>
      <c r="T182" s="15"/>
      <c r="U182" s="15"/>
      <c r="V182" s="15"/>
      <c r="W182" s="15"/>
      <c r="Y182" s="15"/>
      <c r="Z182" s="15"/>
      <c r="AA182" s="15"/>
      <c r="AC182" s="430"/>
      <c r="AE182" s="15"/>
    </row>
    <row r="183" spans="1:31">
      <c r="A183" s="435"/>
      <c r="B183" s="435"/>
      <c r="C183" s="435"/>
      <c r="D183" s="435"/>
      <c r="E183" s="435"/>
      <c r="F183" s="435"/>
      <c r="G183" s="435"/>
      <c r="H183" s="435"/>
      <c r="I183" s="435"/>
      <c r="J183" s="435"/>
      <c r="K183" s="435"/>
      <c r="L183" s="435"/>
      <c r="M183" s="435"/>
      <c r="N183" s="435"/>
      <c r="O183" s="435"/>
      <c r="P183" s="435"/>
      <c r="Q183" s="435"/>
      <c r="R183" s="435"/>
      <c r="S183" s="435"/>
      <c r="T183" s="435"/>
      <c r="U183" s="435"/>
      <c r="V183" s="435"/>
      <c r="W183" s="435"/>
      <c r="X183" s="435"/>
      <c r="Y183" s="435"/>
      <c r="Z183" s="435"/>
      <c r="AA183" s="435"/>
      <c r="AB183" s="435"/>
      <c r="AC183" s="430"/>
      <c r="AD183" s="435"/>
      <c r="AE183" s="435"/>
    </row>
    <row r="184" spans="1:31">
      <c r="AC184" s="430"/>
    </row>
    <row r="185" spans="1:31">
      <c r="AC185" s="430"/>
    </row>
  </sheetData>
  <sheetProtection sheet="1" objects="1" scenarios="1" selectLockedCells="1"/>
  <customSheetViews>
    <customSheetView guid="{25948C26-48C0-4C68-A3D0-23B3A9528908}" showPageBreaks="1" view="pageLayout" topLeftCell="A133">
      <selection activeCell="B172" sqref="B172"/>
      <rowBreaks count="1" manualBreakCount="1">
        <brk id="39" max="16383" man="1"/>
      </rowBreaks>
      <pageMargins left="0.31496062992125984" right="0.23622047244094491" top="0.62992125984251968" bottom="0.43307086614173229" header="0.27559055118110237" footer="0.23622047244094491"/>
      <pageSetup paperSize="9" scale="90" orientation="landscape" cellComments="asDisplayed" r:id="rId1"/>
      <headerFooter alignWithMargins="0">
        <oddHeader>&amp;C&amp;"Arial,Fett"&amp;18Spielplan Hallensaison 2017/2018 der U14 männlich</oddHeader>
        <oddFooter>&amp;CErstellt von Markus Knodel am &amp;D</oddFooter>
      </headerFooter>
    </customSheetView>
  </customSheetViews>
  <mergeCells count="20">
    <mergeCell ref="F156:N156"/>
    <mergeCell ref="F157:N157"/>
    <mergeCell ref="F159:N159"/>
    <mergeCell ref="F160:N160"/>
    <mergeCell ref="F148:N148"/>
    <mergeCell ref="F150:N150"/>
    <mergeCell ref="F151:N151"/>
    <mergeCell ref="F153:N153"/>
    <mergeCell ref="F154:N154"/>
    <mergeCell ref="F141:N141"/>
    <mergeCell ref="F142:N142"/>
    <mergeCell ref="F144:N144"/>
    <mergeCell ref="F145:N145"/>
    <mergeCell ref="F147:N147"/>
    <mergeCell ref="F139:N139"/>
    <mergeCell ref="F132:N132"/>
    <mergeCell ref="F133:N133"/>
    <mergeCell ref="F135:N135"/>
    <mergeCell ref="F136:N136"/>
    <mergeCell ref="F138:N138"/>
  </mergeCells>
  <phoneticPr fontId="31" type="noConversion"/>
  <pageMargins left="0.31496062992125984" right="0.23622047244094491" top="0.62992125984251968" bottom="0.43307086614173229" header="0.27559055118110237" footer="0.23622047244094491"/>
  <pageSetup paperSize="9" scale="90" orientation="landscape" cellComments="asDisplayed" r:id="rId2"/>
  <headerFooter alignWithMargins="0">
    <oddHeader>&amp;C&amp;"Arial,Fett"&amp;18Spielplan Hallensaison 2017/2018 der U14 männlich</oddHeader>
    <oddFooter>&amp;CErstellt von Markus Knodel am &amp;D</oddFooter>
  </headerFooter>
  <rowBreaks count="1" manualBreakCount="1">
    <brk id="39" max="16383" man="1"/>
  </rowBreaks>
  <cellWatches>
    <cellWatch r="U10"/>
  </cellWatches>
  <ignoredErrors>
    <ignoredError sqref="I75 F76 K76" formula="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Y98"/>
  <sheetViews>
    <sheetView view="pageLayout" topLeftCell="A45" zoomScaleNormal="100" workbookViewId="0">
      <selection activeCell="W70" sqref="W70"/>
    </sheetView>
  </sheetViews>
  <sheetFormatPr baseColWidth="10" defaultColWidth="5.85546875" defaultRowHeight="12.75"/>
  <cols>
    <col min="1" max="2" width="5" customWidth="1"/>
    <col min="3" max="3" width="5" style="332" customWidth="1"/>
    <col min="4" max="4" width="18.7109375" customWidth="1"/>
    <col min="5" max="5" width="2.28515625" style="13" customWidth="1"/>
    <col min="6" max="15" width="2.28515625" customWidth="1"/>
    <col min="16" max="16" width="18.85546875" customWidth="1"/>
    <col min="17" max="17" width="4" style="3" customWidth="1"/>
    <col min="18" max="18" width="1.42578125" style="3" customWidth="1"/>
    <col min="19" max="19" width="4" style="3" customWidth="1"/>
    <col min="20" max="20" width="1.7109375" style="3" customWidth="1"/>
    <col min="21" max="21" width="4" style="3" customWidth="1"/>
    <col min="22" max="22" width="1.42578125" style="3" customWidth="1"/>
    <col min="23" max="23" width="4" style="3" customWidth="1"/>
    <col min="24" max="24" width="1.7109375" style="3" customWidth="1"/>
    <col min="25" max="25" width="4.140625" style="3" customWidth="1"/>
    <col min="26" max="26" width="0.85546875" style="3" customWidth="1"/>
    <col min="27" max="27" width="4.140625" style="3" customWidth="1"/>
    <col min="29" max="30" width="10.140625" hidden="1" customWidth="1"/>
    <col min="31" max="31" width="5.85546875" hidden="1" customWidth="1"/>
  </cols>
  <sheetData>
    <row r="1" spans="1:259" s="5" customFormat="1">
      <c r="A1" s="6" t="s">
        <v>7</v>
      </c>
      <c r="B1" s="6"/>
      <c r="C1" s="146"/>
      <c r="D1" s="560" t="str">
        <f>Spielplan!G3</f>
        <v>B</v>
      </c>
      <c r="E1" s="10"/>
      <c r="Q1" s="4"/>
      <c r="R1" s="4"/>
      <c r="S1" s="4"/>
      <c r="T1" s="4"/>
      <c r="U1" s="4"/>
      <c r="V1" s="4"/>
      <c r="W1" s="4"/>
      <c r="X1" s="4"/>
      <c r="Y1" s="4"/>
      <c r="Z1" s="4"/>
      <c r="AA1" s="4"/>
      <c r="AD1" s="281"/>
    </row>
    <row r="2" spans="1:259" s="5" customFormat="1">
      <c r="A2" s="6" t="s">
        <v>88</v>
      </c>
      <c r="B2" s="6"/>
      <c r="C2" s="146"/>
      <c r="D2" s="561" t="str">
        <f>Spielplan!G4</f>
        <v>TV Hohenklingen 1</v>
      </c>
      <c r="E2" s="10"/>
      <c r="Q2" s="4"/>
      <c r="R2" s="4"/>
      <c r="S2" s="4"/>
      <c r="T2" s="4"/>
      <c r="U2" s="4"/>
      <c r="V2" s="4"/>
      <c r="W2" s="4"/>
      <c r="X2" s="4"/>
      <c r="Y2" s="4"/>
      <c r="Z2" s="4"/>
      <c r="AA2" s="4"/>
      <c r="AD2" s="281"/>
    </row>
    <row r="3" spans="1:259" s="5" customFormat="1">
      <c r="A3" s="6"/>
      <c r="B3" s="6"/>
      <c r="C3" s="146"/>
      <c r="D3" s="561" t="str">
        <f>Spielplan!G5</f>
        <v>TV Hohenklingen 2</v>
      </c>
      <c r="E3" s="10"/>
      <c r="Q3" s="4"/>
      <c r="R3" s="4"/>
      <c r="S3" s="4"/>
      <c r="T3" s="4"/>
      <c r="U3" s="4"/>
      <c r="V3" s="4"/>
      <c r="W3" s="4"/>
      <c r="X3" s="4"/>
      <c r="Y3" s="4"/>
      <c r="Z3" s="4"/>
      <c r="AA3" s="4"/>
      <c r="AD3" s="281"/>
    </row>
    <row r="4" spans="1:259" s="5" customFormat="1">
      <c r="A4" s="6"/>
      <c r="B4" s="6"/>
      <c r="C4" s="146"/>
      <c r="D4" s="561" t="str">
        <f>Spielplan!G6</f>
        <v>TSV Kleinvillars</v>
      </c>
      <c r="E4" s="10"/>
      <c r="Q4" s="4"/>
      <c r="R4" s="4"/>
      <c r="S4" s="4"/>
      <c r="T4" s="4"/>
      <c r="U4" s="4"/>
      <c r="V4" s="4"/>
      <c r="W4" s="4"/>
      <c r="X4" s="4"/>
      <c r="Y4" s="4"/>
      <c r="Z4" s="4"/>
      <c r="AA4" s="4"/>
      <c r="AD4" s="281"/>
    </row>
    <row r="5" spans="1:259" s="5" customFormat="1">
      <c r="A5" s="6"/>
      <c r="B5" s="6"/>
      <c r="C5" s="146"/>
      <c r="D5" s="561" t="str">
        <f>Spielplan!G7</f>
        <v>TSV Malmsheim</v>
      </c>
      <c r="E5" s="10"/>
      <c r="Q5" s="4"/>
      <c r="R5" s="4"/>
      <c r="S5" s="4"/>
      <c r="T5" s="14"/>
      <c r="U5" s="4"/>
      <c r="V5" s="4"/>
      <c r="W5" s="4"/>
      <c r="X5" s="14"/>
      <c r="Y5" s="14"/>
      <c r="Z5" s="3"/>
      <c r="AA5" s="14"/>
      <c r="AD5" s="281"/>
    </row>
    <row r="6" spans="1:259" s="281" customFormat="1">
      <c r="A6" s="6"/>
      <c r="B6" s="6"/>
      <c r="C6" s="146"/>
      <c r="D6" s="561" t="str">
        <f>Spielplan!G8</f>
        <v>TV Heuchlingen</v>
      </c>
      <c r="E6" s="10"/>
      <c r="Q6" s="282"/>
      <c r="R6" s="282"/>
      <c r="S6" s="282"/>
      <c r="T6" s="279"/>
      <c r="U6" s="282"/>
      <c r="V6" s="282"/>
      <c r="W6" s="282"/>
      <c r="X6" s="279"/>
      <c r="Y6" s="279"/>
      <c r="Z6" s="280"/>
      <c r="AA6" s="279"/>
    </row>
    <row r="7" spans="1:259" s="281" customFormat="1">
      <c r="A7" s="6"/>
      <c r="B7" s="6"/>
      <c r="C7" s="146"/>
      <c r="D7" s="561" t="str">
        <f>Spielplan!G9</f>
        <v>TSV Gärtringen</v>
      </c>
      <c r="E7" s="10"/>
      <c r="Q7" s="282"/>
      <c r="R7" s="282"/>
      <c r="S7" s="282"/>
      <c r="T7" s="279"/>
      <c r="U7" s="282"/>
      <c r="V7" s="282"/>
      <c r="W7" s="282"/>
      <c r="X7" s="279"/>
      <c r="Y7" s="279"/>
      <c r="Z7" s="280"/>
      <c r="AA7" s="279"/>
    </row>
    <row r="8" spans="1:259" s="281" customFormat="1">
      <c r="A8" s="6"/>
      <c r="B8" s="6"/>
      <c r="C8" s="146"/>
      <c r="D8" s="319"/>
      <c r="E8" s="10"/>
      <c r="Q8" s="322"/>
      <c r="R8" s="322"/>
      <c r="S8" s="322"/>
      <c r="T8" s="320"/>
      <c r="U8" s="322"/>
      <c r="V8" s="322"/>
      <c r="W8" s="322"/>
      <c r="X8" s="320"/>
      <c r="Y8" s="320"/>
      <c r="Z8" s="323"/>
      <c r="AA8" s="320"/>
    </row>
    <row r="9" spans="1:259" s="5" customFormat="1">
      <c r="A9" s="6" t="s">
        <v>3</v>
      </c>
      <c r="B9" s="6"/>
      <c r="C9" s="146"/>
      <c r="D9" s="172">
        <f>Spielplan!I12</f>
        <v>43051</v>
      </c>
      <c r="E9" s="10"/>
      <c r="Q9" s="4"/>
      <c r="R9" s="4"/>
      <c r="S9" s="4"/>
      <c r="T9" s="4"/>
      <c r="U9" s="4"/>
      <c r="V9" s="4"/>
      <c r="W9" s="4"/>
      <c r="X9" s="4"/>
      <c r="Y9" s="4"/>
      <c r="Z9" s="4"/>
      <c r="AA9" s="4"/>
      <c r="AD9" s="281"/>
    </row>
    <row r="10" spans="1:259" s="5" customFormat="1">
      <c r="A10" s="6" t="s">
        <v>4</v>
      </c>
      <c r="B10" s="6"/>
      <c r="C10" s="146"/>
      <c r="D10" s="11" t="s">
        <v>563</v>
      </c>
      <c r="E10" s="432" t="s">
        <v>564</v>
      </c>
      <c r="Q10" s="4"/>
      <c r="R10" s="4"/>
      <c r="S10" s="4"/>
      <c r="T10" s="4"/>
      <c r="U10" s="4"/>
      <c r="V10" s="4"/>
      <c r="W10" s="4"/>
      <c r="X10" s="4"/>
      <c r="Y10" s="4"/>
      <c r="Z10" s="4"/>
      <c r="AA10" s="4"/>
      <c r="AD10" s="281"/>
    </row>
    <row r="11" spans="1:259" s="5" customFormat="1">
      <c r="A11" s="6" t="s">
        <v>6</v>
      </c>
      <c r="B11" s="6"/>
      <c r="C11" s="146"/>
      <c r="D11" s="11" t="s">
        <v>228</v>
      </c>
      <c r="E11" s="93"/>
      <c r="Q11" s="4"/>
      <c r="R11" s="4"/>
      <c r="S11" s="4"/>
      <c r="T11" s="4"/>
      <c r="U11" s="4"/>
      <c r="V11" s="4"/>
      <c r="W11" s="4"/>
      <c r="X11" s="4"/>
      <c r="Y11" s="4"/>
      <c r="Z11" s="4"/>
      <c r="AA11" s="4"/>
      <c r="AD11" s="281"/>
    </row>
    <row r="12" spans="1:259" s="5" customFormat="1">
      <c r="A12" s="6" t="s">
        <v>84</v>
      </c>
      <c r="B12" s="6"/>
      <c r="C12" s="146"/>
      <c r="D12" s="255">
        <f>Spielplan!H12</f>
        <v>0.39583333333333331</v>
      </c>
      <c r="E12" s="10"/>
      <c r="Q12" s="4"/>
      <c r="R12" s="4"/>
      <c r="S12" s="4"/>
      <c r="T12" s="4"/>
      <c r="U12" s="4"/>
      <c r="V12" s="4"/>
      <c r="W12" s="4"/>
      <c r="X12" s="4"/>
      <c r="Y12" s="4"/>
      <c r="Z12" s="4"/>
      <c r="AA12" s="4"/>
      <c r="AD12" s="281"/>
    </row>
    <row r="13" spans="1:259" s="5" customFormat="1">
      <c r="A13" s="6" t="s">
        <v>5</v>
      </c>
      <c r="B13" s="6"/>
      <c r="C13" s="146"/>
      <c r="D13" s="5" t="s">
        <v>132</v>
      </c>
      <c r="E13" s="10"/>
      <c r="Q13" s="4"/>
      <c r="R13" s="4"/>
      <c r="S13" s="4"/>
      <c r="T13" s="4"/>
      <c r="U13" s="4"/>
      <c r="V13" s="4"/>
      <c r="W13" s="4"/>
      <c r="X13" s="4"/>
      <c r="Y13" s="4"/>
      <c r="Z13" s="4"/>
      <c r="AA13" s="4"/>
      <c r="AD13" s="281"/>
    </row>
    <row r="14" spans="1:259" s="5" customFormat="1">
      <c r="A14" s="6" t="s">
        <v>100</v>
      </c>
      <c r="B14" s="6"/>
      <c r="C14" s="146"/>
      <c r="D14" s="281"/>
      <c r="E14" s="10"/>
      <c r="F14" s="281"/>
      <c r="G14" s="281"/>
      <c r="H14" s="281"/>
      <c r="I14" s="281"/>
      <c r="J14" s="281"/>
      <c r="K14" s="281"/>
      <c r="L14" s="281"/>
      <c r="M14" s="281"/>
      <c r="N14" s="281"/>
      <c r="O14" s="281"/>
      <c r="P14" s="281"/>
      <c r="Q14" s="322"/>
      <c r="R14" s="322"/>
      <c r="S14" s="322"/>
      <c r="T14" s="322"/>
      <c r="U14" s="322"/>
      <c r="V14" s="322"/>
      <c r="W14" s="322"/>
      <c r="X14" s="281"/>
      <c r="Y14" s="322"/>
      <c r="Z14" s="322"/>
      <c r="AA14" s="322"/>
      <c r="AB14" s="281"/>
      <c r="AC14" s="281"/>
      <c r="AD14" s="281"/>
      <c r="AE14" s="281"/>
      <c r="AF14" s="281"/>
      <c r="AG14" s="281"/>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row>
    <row r="15" spans="1:259" s="5" customFormat="1">
      <c r="A15" s="150"/>
      <c r="B15" s="150"/>
      <c r="C15" s="150"/>
      <c r="D15" s="322"/>
      <c r="E15" s="10"/>
      <c r="F15" s="322"/>
      <c r="G15" s="322"/>
      <c r="H15" s="322"/>
      <c r="I15" s="322"/>
      <c r="J15" s="322"/>
      <c r="K15" s="322"/>
      <c r="L15" s="322"/>
      <c r="M15" s="322"/>
      <c r="N15" s="322"/>
      <c r="O15" s="322"/>
      <c r="P15" s="322"/>
      <c r="Q15" s="322"/>
      <c r="R15" s="322"/>
      <c r="S15" s="322"/>
      <c r="T15" s="320"/>
      <c r="U15" s="320"/>
      <c r="V15" s="320"/>
      <c r="W15" s="320"/>
      <c r="X15" s="11"/>
      <c r="Y15" s="320"/>
      <c r="Z15" s="320"/>
      <c r="AA15" s="320"/>
      <c r="AB15" s="11"/>
      <c r="AC15" s="11"/>
      <c r="AD15" s="11"/>
      <c r="AE15" s="11"/>
      <c r="AF15" s="11"/>
      <c r="AG15" s="11"/>
    </row>
    <row r="16" spans="1:259" s="11" customFormat="1">
      <c r="A16" s="146" t="s">
        <v>560</v>
      </c>
      <c r="B16" s="146" t="s">
        <v>561</v>
      </c>
      <c r="C16" s="146" t="s">
        <v>85</v>
      </c>
      <c r="D16" s="281" t="s">
        <v>9</v>
      </c>
      <c r="E16" s="10"/>
      <c r="F16" s="281" t="s">
        <v>10</v>
      </c>
      <c r="G16" s="322"/>
      <c r="H16" s="322"/>
      <c r="I16" s="322"/>
      <c r="J16" s="322"/>
      <c r="K16" s="322"/>
      <c r="L16" s="322"/>
      <c r="M16" s="322"/>
      <c r="N16" s="322"/>
      <c r="O16" s="322"/>
      <c r="P16" s="322" t="s">
        <v>11</v>
      </c>
      <c r="Q16" s="320"/>
      <c r="R16" s="322" t="s">
        <v>123</v>
      </c>
      <c r="S16" s="322"/>
      <c r="T16" s="320"/>
      <c r="U16" s="322"/>
      <c r="V16" s="322" t="s">
        <v>124</v>
      </c>
      <c r="W16" s="322"/>
      <c r="X16" s="322"/>
      <c r="Y16" s="331"/>
      <c r="Z16" s="331" t="s">
        <v>1</v>
      </c>
      <c r="AA16" s="331"/>
      <c r="AD16" s="313">
        <v>1.7361111111111112E-2</v>
      </c>
    </row>
    <row r="17" spans="1:33" s="11" customFormat="1">
      <c r="A17" s="146"/>
      <c r="B17" s="146"/>
      <c r="C17" s="146"/>
      <c r="D17" s="281"/>
      <c r="E17" s="10"/>
      <c r="F17" s="281"/>
      <c r="G17" s="322"/>
      <c r="H17" s="322"/>
      <c r="I17" s="322"/>
      <c r="J17" s="322"/>
      <c r="K17" s="322"/>
      <c r="L17" s="322"/>
      <c r="M17" s="322"/>
      <c r="N17" s="322"/>
      <c r="O17" s="322"/>
      <c r="P17" s="322"/>
      <c r="Q17" s="320"/>
      <c r="R17" s="322"/>
      <c r="S17" s="322"/>
      <c r="T17" s="551"/>
      <c r="U17" s="322"/>
      <c r="V17" s="577"/>
      <c r="W17" s="322"/>
      <c r="X17" s="577"/>
      <c r="Y17" s="322"/>
      <c r="Z17" s="322"/>
      <c r="AA17" s="322"/>
    </row>
    <row r="18" spans="1:33" s="15" customFormat="1">
      <c r="A18" s="426">
        <v>16</v>
      </c>
      <c r="B18" s="426">
        <v>1</v>
      </c>
      <c r="C18" s="426">
        <v>1</v>
      </c>
      <c r="D18" s="569" t="str">
        <f>$D$2</f>
        <v>TV Hohenklingen 1</v>
      </c>
      <c r="E18" s="256" t="s">
        <v>172</v>
      </c>
      <c r="F18" s="321" t="str">
        <f>$D$3</f>
        <v>TV Hohenklingen 2</v>
      </c>
      <c r="G18" s="321"/>
      <c r="H18" s="321"/>
      <c r="I18" s="321"/>
      <c r="J18" s="321"/>
      <c r="K18" s="321"/>
      <c r="L18" s="321"/>
      <c r="M18" s="321"/>
      <c r="N18" s="321"/>
      <c r="O18" s="319"/>
      <c r="P18" s="569" t="str">
        <f>$D$6</f>
        <v>TV Heuchlingen</v>
      </c>
      <c r="Q18" s="548">
        <v>11</v>
      </c>
      <c r="R18" s="551" t="s">
        <v>2</v>
      </c>
      <c r="S18" s="548">
        <v>3</v>
      </c>
      <c r="T18" s="551"/>
      <c r="U18" s="548">
        <v>11</v>
      </c>
      <c r="V18" s="551" t="s">
        <v>2</v>
      </c>
      <c r="W18" s="548">
        <v>1</v>
      </c>
      <c r="X18" s="578"/>
      <c r="Y18" s="418">
        <f>IF($Q18&gt;$S18,(IF($U18&gt;$W18,2,1)),(IF($U18&gt;$W18,1,0)))</f>
        <v>2</v>
      </c>
      <c r="Z18" s="418" t="s">
        <v>2</v>
      </c>
      <c r="AA18" s="418">
        <f>IF($Q18&lt;$S18,(IF($U18&lt;$W18,2,1)),(IF($U18&lt;$W18,1,0)))</f>
        <v>0</v>
      </c>
      <c r="AC18" s="430">
        <f>$D$9</f>
        <v>43051</v>
      </c>
      <c r="AD18" s="431">
        <f>D12</f>
        <v>0.39583333333333331</v>
      </c>
      <c r="AE18" s="15" t="str">
        <f>$D$10</f>
        <v xml:space="preserve">Renningen </v>
      </c>
    </row>
    <row r="19" spans="1:33" s="15" customFormat="1">
      <c r="A19" s="426">
        <v>17</v>
      </c>
      <c r="B19" s="426">
        <v>2</v>
      </c>
      <c r="C19" s="426">
        <v>1</v>
      </c>
      <c r="D19" s="569" t="str">
        <f>$D$4</f>
        <v>TSV Kleinvillars</v>
      </c>
      <c r="E19" s="256" t="s">
        <v>172</v>
      </c>
      <c r="F19" s="569" t="str">
        <f>$D$5</f>
        <v>TSV Malmsheim</v>
      </c>
      <c r="G19" s="321"/>
      <c r="H19" s="321"/>
      <c r="I19" s="321"/>
      <c r="J19" s="321"/>
      <c r="K19" s="321"/>
      <c r="L19" s="321"/>
      <c r="M19" s="321"/>
      <c r="N19" s="321"/>
      <c r="O19" s="319"/>
      <c r="P19" s="569" t="str">
        <f>$D$3</f>
        <v>TV Hohenklingen 2</v>
      </c>
      <c r="Q19" s="548">
        <v>0</v>
      </c>
      <c r="R19" s="551" t="s">
        <v>2</v>
      </c>
      <c r="S19" s="548">
        <v>11</v>
      </c>
      <c r="T19" s="551"/>
      <c r="U19" s="548">
        <v>0</v>
      </c>
      <c r="V19" s="551" t="s">
        <v>2</v>
      </c>
      <c r="W19" s="548">
        <v>11</v>
      </c>
      <c r="X19" s="588"/>
      <c r="Y19" s="418">
        <f>IF($Q19&gt;$S19,(IF($U19&gt;$W19,2,1)),(IF($U19&gt;$W19,1,0)))</f>
        <v>0</v>
      </c>
      <c r="Z19" s="418" t="s">
        <v>2</v>
      </c>
      <c r="AA19" s="418">
        <f>IF($Q19&lt;$S19,(IF($U19&lt;$W19,2,1)),(IF($U19&lt;$W19,1,0)))</f>
        <v>2</v>
      </c>
      <c r="AB19" s="11"/>
      <c r="AC19" s="430">
        <f t="shared" ref="AC19:AC39" si="0">$D$9</f>
        <v>43051</v>
      </c>
      <c r="AD19" s="431">
        <f>AD18+$AD$16</f>
        <v>0.41319444444444442</v>
      </c>
      <c r="AE19" s="15" t="str">
        <f t="shared" ref="AE19:AE39" si="1">$D$10</f>
        <v xml:space="preserve">Renningen </v>
      </c>
      <c r="AF19" s="11"/>
      <c r="AG19" s="11"/>
    </row>
    <row r="20" spans="1:33" s="15" customFormat="1">
      <c r="A20" s="426"/>
      <c r="B20" s="426"/>
      <c r="C20" s="426"/>
      <c r="D20"/>
      <c r="E20" s="13"/>
      <c r="F20" s="568"/>
      <c r="G20" s="568"/>
      <c r="H20" s="568"/>
      <c r="I20" s="568"/>
      <c r="J20" s="568"/>
      <c r="K20" s="568"/>
      <c r="L20" s="568"/>
      <c r="M20" s="568"/>
      <c r="N20" s="568"/>
      <c r="O20"/>
      <c r="P20" s="613"/>
      <c r="Q20" s="551"/>
      <c r="R20" s="551"/>
      <c r="S20" s="551"/>
      <c r="T20" s="551"/>
      <c r="U20" s="551"/>
      <c r="V20" s="551"/>
      <c r="W20" s="551"/>
      <c r="X20" s="578"/>
      <c r="Y20" s="551"/>
      <c r="Z20" s="551"/>
      <c r="AA20" s="551"/>
      <c r="AB20" s="578"/>
      <c r="AC20" s="430"/>
    </row>
    <row r="21" spans="1:33" s="15" customFormat="1">
      <c r="A21" s="427">
        <v>18</v>
      </c>
      <c r="B21" s="427">
        <v>3</v>
      </c>
      <c r="C21" s="427">
        <v>1</v>
      </c>
      <c r="D21" s="569" t="str">
        <f>$D$6</f>
        <v>TV Heuchlingen</v>
      </c>
      <c r="E21" s="256" t="s">
        <v>172</v>
      </c>
      <c r="F21" s="572" t="str">
        <f>$D$7</f>
        <v>TSV Gärtringen</v>
      </c>
      <c r="G21" s="321"/>
      <c r="H21" s="321"/>
      <c r="I21" s="321"/>
      <c r="J21" s="321"/>
      <c r="K21" s="321"/>
      <c r="L21" s="321"/>
      <c r="M21" s="321"/>
      <c r="N21" s="321"/>
      <c r="O21" s="319"/>
      <c r="P21" s="569" t="str">
        <f>$D$5</f>
        <v>TSV Malmsheim</v>
      </c>
      <c r="Q21" s="548">
        <v>0</v>
      </c>
      <c r="R21" s="551" t="s">
        <v>2</v>
      </c>
      <c r="S21" s="548">
        <v>11</v>
      </c>
      <c r="T21" s="551"/>
      <c r="U21" s="548">
        <v>0</v>
      </c>
      <c r="V21" s="551" t="s">
        <v>2</v>
      </c>
      <c r="W21" s="548">
        <v>11</v>
      </c>
      <c r="X21" s="578"/>
      <c r="Y21" s="418">
        <f>IF($Q21&gt;$S21,(IF($U21&gt;$W21,2,1)),(IF($U21&gt;$W21,1,0)))</f>
        <v>0</v>
      </c>
      <c r="Z21" s="418" t="s">
        <v>2</v>
      </c>
      <c r="AA21" s="418">
        <f>IF($Q21&lt;$S21,(IF($U21&lt;$W21,2,1)),(IF($U21&lt;$W21,1,0)))</f>
        <v>2</v>
      </c>
      <c r="AC21" s="430">
        <f t="shared" si="0"/>
        <v>43051</v>
      </c>
      <c r="AD21" s="431">
        <f>AD19+$AD$16</f>
        <v>0.43055555555555552</v>
      </c>
      <c r="AE21" s="15" t="str">
        <f t="shared" si="1"/>
        <v xml:space="preserve">Renningen </v>
      </c>
    </row>
    <row r="22" spans="1:33" s="15" customFormat="1">
      <c r="A22" s="426">
        <v>19</v>
      </c>
      <c r="B22" s="426">
        <v>4</v>
      </c>
      <c r="C22" s="426">
        <v>1</v>
      </c>
      <c r="D22" s="569" t="str">
        <f>$D$2</f>
        <v>TV Hohenklingen 1</v>
      </c>
      <c r="E22" s="256" t="s">
        <v>172</v>
      </c>
      <c r="F22" s="572" t="str">
        <f>$D$4</f>
        <v>TSV Kleinvillars</v>
      </c>
      <c r="G22" s="321"/>
      <c r="H22" s="321"/>
      <c r="I22" s="321"/>
      <c r="J22" s="321"/>
      <c r="K22" s="321"/>
      <c r="L22" s="321"/>
      <c r="M22" s="321"/>
      <c r="N22" s="321"/>
      <c r="O22" s="319"/>
      <c r="P22" s="569" t="str">
        <f>$D$7</f>
        <v>TSV Gärtringen</v>
      </c>
      <c r="Q22" s="548">
        <v>11</v>
      </c>
      <c r="R22" s="551" t="s">
        <v>2</v>
      </c>
      <c r="S22" s="548">
        <v>0</v>
      </c>
      <c r="T22" s="551"/>
      <c r="U22" s="548">
        <v>11</v>
      </c>
      <c r="V22" s="551" t="s">
        <v>2</v>
      </c>
      <c r="W22" s="548">
        <v>0</v>
      </c>
      <c r="X22" s="578"/>
      <c r="Y22" s="418">
        <f>IF($Q22&gt;$S22,(IF($U22&gt;$W22,2,1)),(IF($U22&gt;$W22,1,0)))</f>
        <v>2</v>
      </c>
      <c r="Z22" s="418" t="s">
        <v>2</v>
      </c>
      <c r="AA22" s="418">
        <f>IF($Q22&lt;$S22,(IF($U22&lt;$W22,2,1)),(IF($U22&lt;$W22,1,0)))</f>
        <v>0</v>
      </c>
      <c r="AC22" s="430">
        <f t="shared" si="0"/>
        <v>43051</v>
      </c>
      <c r="AD22" s="431">
        <f>AD21+$AD$16</f>
        <v>0.44791666666666663</v>
      </c>
      <c r="AE22" s="15" t="str">
        <f t="shared" si="1"/>
        <v xml:space="preserve">Renningen </v>
      </c>
    </row>
    <row r="23" spans="1:33">
      <c r="A23" s="426"/>
      <c r="B23" s="426"/>
      <c r="C23" s="426"/>
      <c r="F23" s="84"/>
      <c r="G23" s="568"/>
      <c r="H23" s="568"/>
      <c r="I23" s="568"/>
      <c r="J23" s="568"/>
      <c r="K23" s="568"/>
      <c r="L23" s="568"/>
      <c r="M23" s="568"/>
      <c r="N23" s="568"/>
      <c r="P23" s="613"/>
      <c r="Q23" s="551"/>
      <c r="R23" s="551"/>
      <c r="S23" s="551"/>
      <c r="T23" s="551"/>
      <c r="U23" s="551"/>
      <c r="V23" s="551"/>
      <c r="W23" s="551"/>
      <c r="X23" s="578"/>
      <c r="Y23" s="551"/>
      <c r="Z23" s="551"/>
      <c r="AA23" s="551"/>
      <c r="AB23" s="578"/>
      <c r="AC23" s="430"/>
      <c r="AD23" s="15"/>
      <c r="AE23" s="15"/>
      <c r="AF23" s="15"/>
      <c r="AG23" s="15"/>
    </row>
    <row r="24" spans="1:33">
      <c r="A24" s="426">
        <v>20</v>
      </c>
      <c r="B24" s="426">
        <v>5</v>
      </c>
      <c r="C24" s="426">
        <v>1</v>
      </c>
      <c r="D24" s="569" t="str">
        <f>$D$3</f>
        <v>TV Hohenklingen 2</v>
      </c>
      <c r="E24" s="256" t="s">
        <v>172</v>
      </c>
      <c r="F24" s="28" t="str">
        <f>$D$5</f>
        <v>TSV Malmsheim</v>
      </c>
      <c r="G24" s="99"/>
      <c r="H24" s="99"/>
      <c r="I24" s="99"/>
      <c r="J24" s="99"/>
      <c r="K24" s="99"/>
      <c r="L24" s="99"/>
      <c r="M24" s="99"/>
      <c r="N24" s="99"/>
      <c r="O24" s="318"/>
      <c r="P24" s="569" t="str">
        <f>$D$2</f>
        <v>TV Hohenklingen 1</v>
      </c>
      <c r="Q24" s="548">
        <v>6</v>
      </c>
      <c r="R24" s="551" t="s">
        <v>2</v>
      </c>
      <c r="S24" s="548">
        <v>11</v>
      </c>
      <c r="T24" s="551"/>
      <c r="U24" s="548">
        <v>8</v>
      </c>
      <c r="V24" s="551" t="s">
        <v>2</v>
      </c>
      <c r="W24" s="548">
        <v>11</v>
      </c>
      <c r="X24" s="578"/>
      <c r="Y24" s="418">
        <f>IF($Q24&gt;$S24,(IF($U24&gt;$W24,2,1)),(IF($U24&gt;$W24,1,0)))</f>
        <v>0</v>
      </c>
      <c r="Z24" s="418" t="s">
        <v>2</v>
      </c>
      <c r="AA24" s="418">
        <f>IF($Q24&lt;$S24,(IF($U24&lt;$W24,2,1)),(IF($U24&lt;$W24,1,0)))</f>
        <v>2</v>
      </c>
      <c r="AB24" s="15"/>
      <c r="AC24" s="430">
        <f t="shared" si="0"/>
        <v>43051</v>
      </c>
      <c r="AD24" s="431">
        <f>AD22+$AD$16</f>
        <v>0.46527777777777773</v>
      </c>
      <c r="AE24" s="15" t="str">
        <f t="shared" si="1"/>
        <v xml:space="preserve">Renningen </v>
      </c>
      <c r="AF24" s="15"/>
      <c r="AG24" s="15"/>
    </row>
    <row r="25" spans="1:33">
      <c r="A25" s="426">
        <v>21</v>
      </c>
      <c r="B25" s="426">
        <v>6</v>
      </c>
      <c r="C25" s="426">
        <v>1</v>
      </c>
      <c r="D25" s="569" t="str">
        <f>$D$4</f>
        <v>TSV Kleinvillars</v>
      </c>
      <c r="E25" s="256" t="s">
        <v>172</v>
      </c>
      <c r="F25" s="573" t="str">
        <f>$D$7</f>
        <v>TSV Gärtringen</v>
      </c>
      <c r="G25" s="99"/>
      <c r="H25" s="99"/>
      <c r="I25" s="99"/>
      <c r="J25" s="99"/>
      <c r="K25" s="99"/>
      <c r="L25" s="99"/>
      <c r="M25" s="99"/>
      <c r="N25" s="99"/>
      <c r="O25" s="318"/>
      <c r="P25" s="569" t="str">
        <f>$D$5</f>
        <v>TSV Malmsheim</v>
      </c>
      <c r="Q25" s="548">
        <v>0</v>
      </c>
      <c r="R25" s="551" t="s">
        <v>2</v>
      </c>
      <c r="S25" s="548">
        <v>11</v>
      </c>
      <c r="T25" s="551"/>
      <c r="U25" s="548">
        <v>0</v>
      </c>
      <c r="V25" s="551" t="s">
        <v>2</v>
      </c>
      <c r="W25" s="548">
        <v>11</v>
      </c>
      <c r="X25" s="578"/>
      <c r="Y25" s="418">
        <f>IF($Q25&gt;$S25,(IF($U25&gt;$W25,2,1)),(IF($U25&gt;$W25,1,0)))</f>
        <v>0</v>
      </c>
      <c r="Z25" s="418" t="s">
        <v>2</v>
      </c>
      <c r="AA25" s="418">
        <f>IF($Q25&lt;$S25,(IF($U25&lt;$W25,2,1)),(IF($U25&lt;$W25,1,0)))</f>
        <v>2</v>
      </c>
      <c r="AB25" s="15"/>
      <c r="AC25" s="430">
        <f t="shared" si="0"/>
        <v>43051</v>
      </c>
      <c r="AD25" s="431">
        <f>AD24+$AD$16</f>
        <v>0.48263888888888884</v>
      </c>
      <c r="AE25" s="15" t="str">
        <f t="shared" si="1"/>
        <v xml:space="preserve">Renningen </v>
      </c>
      <c r="AF25" s="15"/>
      <c r="AG25" s="15"/>
    </row>
    <row r="26" spans="1:33">
      <c r="A26" s="427"/>
      <c r="B26" s="427"/>
      <c r="C26" s="427"/>
      <c r="F26" s="84"/>
      <c r="G26" s="568"/>
      <c r="H26" s="568"/>
      <c r="I26" s="568"/>
      <c r="J26" s="568"/>
      <c r="K26" s="568"/>
      <c r="L26" s="568"/>
      <c r="M26" s="568"/>
      <c r="N26" s="568"/>
      <c r="P26" s="613"/>
      <c r="Q26" s="551"/>
      <c r="R26" s="551"/>
      <c r="S26" s="551"/>
      <c r="T26" s="551"/>
      <c r="U26" s="551"/>
      <c r="V26" s="551"/>
      <c r="W26" s="551"/>
      <c r="X26" s="578"/>
      <c r="Y26" s="551"/>
      <c r="Z26" s="551"/>
      <c r="AA26" s="551"/>
      <c r="AB26" s="578"/>
      <c r="AC26" s="430"/>
      <c r="AD26" s="15"/>
      <c r="AE26" s="15"/>
      <c r="AF26" s="15"/>
      <c r="AG26" s="15"/>
    </row>
    <row r="27" spans="1:33" s="14" customFormat="1">
      <c r="A27" s="426">
        <v>22</v>
      </c>
      <c r="B27" s="426">
        <v>7</v>
      </c>
      <c r="C27" s="426">
        <v>1</v>
      </c>
      <c r="D27" s="569" t="str">
        <f>$D$6</f>
        <v>TV Heuchlingen</v>
      </c>
      <c r="E27" s="256" t="s">
        <v>172</v>
      </c>
      <c r="F27" s="572" t="str">
        <f>$D$2</f>
        <v>TV Hohenklingen 1</v>
      </c>
      <c r="G27" s="321"/>
      <c r="H27" s="321"/>
      <c r="I27" s="321"/>
      <c r="J27" s="321"/>
      <c r="K27" s="321"/>
      <c r="L27" s="321"/>
      <c r="M27" s="321"/>
      <c r="N27" s="321"/>
      <c r="O27" s="319"/>
      <c r="P27" s="569" t="str">
        <f>$D$4</f>
        <v>TSV Kleinvillars</v>
      </c>
      <c r="Q27" s="548">
        <v>0</v>
      </c>
      <c r="R27" s="551" t="s">
        <v>2</v>
      </c>
      <c r="S27" s="548">
        <v>11</v>
      </c>
      <c r="T27" s="551"/>
      <c r="U27" s="548">
        <v>0</v>
      </c>
      <c r="V27" s="551" t="s">
        <v>2</v>
      </c>
      <c r="W27" s="548">
        <v>11</v>
      </c>
      <c r="X27" s="578"/>
      <c r="Y27" s="418">
        <f>IF($Q27&gt;$S27,(IF($U27&gt;$W27,2,1)),(IF($U27&gt;$W27,1,0)))</f>
        <v>0</v>
      </c>
      <c r="Z27" s="418" t="s">
        <v>2</v>
      </c>
      <c r="AA27" s="418">
        <f>IF($Q27&lt;$S27,(IF($U27&lt;$W27,2,1)),(IF($U27&lt;$W27,1,0)))</f>
        <v>2</v>
      </c>
      <c r="AB27" s="15"/>
      <c r="AC27" s="430">
        <f t="shared" si="0"/>
        <v>43051</v>
      </c>
      <c r="AD27" s="431">
        <f>AD25+$AD$16</f>
        <v>0.49999999999999994</v>
      </c>
      <c r="AE27" s="15" t="str">
        <f t="shared" si="1"/>
        <v xml:space="preserve">Renningen </v>
      </c>
      <c r="AF27" s="15"/>
      <c r="AG27" s="15"/>
    </row>
    <row r="28" spans="1:33">
      <c r="A28" s="426">
        <v>23</v>
      </c>
      <c r="B28" s="426">
        <v>8</v>
      </c>
      <c r="C28" s="426">
        <v>1</v>
      </c>
      <c r="D28" s="569" t="str">
        <f>$D$7</f>
        <v>TSV Gärtringen</v>
      </c>
      <c r="E28" s="256" t="s">
        <v>172</v>
      </c>
      <c r="F28" s="573" t="str">
        <f>$D$3</f>
        <v>TV Hohenklingen 2</v>
      </c>
      <c r="G28" s="99"/>
      <c r="H28" s="99"/>
      <c r="I28" s="99"/>
      <c r="J28" s="99"/>
      <c r="K28" s="99"/>
      <c r="L28" s="99"/>
      <c r="M28" s="99"/>
      <c r="N28" s="99"/>
      <c r="O28" s="318"/>
      <c r="P28" s="569" t="str">
        <f>$D$2</f>
        <v>TV Hohenklingen 1</v>
      </c>
      <c r="Q28" s="548">
        <v>11</v>
      </c>
      <c r="R28" s="551" t="s">
        <v>2</v>
      </c>
      <c r="S28" s="548">
        <v>8</v>
      </c>
      <c r="T28" s="577"/>
      <c r="U28" s="548">
        <v>11</v>
      </c>
      <c r="V28" s="551" t="s">
        <v>2</v>
      </c>
      <c r="W28" s="548">
        <v>8</v>
      </c>
      <c r="X28" s="578"/>
      <c r="Y28" s="418">
        <f>IF($Q28&gt;$S28,(IF($U28&gt;$W28,2,1)),(IF($U28&gt;$W28,1,0)))</f>
        <v>2</v>
      </c>
      <c r="Z28" s="418" t="s">
        <v>2</v>
      </c>
      <c r="AA28" s="418">
        <f>IF($Q28&lt;$S28,(IF($U28&lt;$W28,2,1)),(IF($U28&lt;$W28,1,0)))</f>
        <v>0</v>
      </c>
      <c r="AB28" s="15"/>
      <c r="AC28" s="430">
        <f t="shared" si="0"/>
        <v>43051</v>
      </c>
      <c r="AD28" s="431">
        <f>AD27+$AD$16</f>
        <v>0.51736111111111105</v>
      </c>
      <c r="AE28" s="15" t="str">
        <f t="shared" si="1"/>
        <v xml:space="preserve">Renningen </v>
      </c>
      <c r="AF28" s="15"/>
      <c r="AG28" s="15"/>
    </row>
    <row r="29" spans="1:33">
      <c r="A29" s="426"/>
      <c r="B29" s="426"/>
      <c r="C29" s="426"/>
      <c r="F29" s="84"/>
      <c r="G29" s="568"/>
      <c r="H29" s="568"/>
      <c r="I29" s="568"/>
      <c r="J29" s="568"/>
      <c r="K29" s="568"/>
      <c r="L29" s="568"/>
      <c r="M29" s="568"/>
      <c r="N29" s="568"/>
      <c r="P29" s="613"/>
      <c r="Q29" s="551"/>
      <c r="R29" s="551"/>
      <c r="S29" s="551"/>
      <c r="T29" s="551"/>
      <c r="U29" s="551"/>
      <c r="V29" s="551"/>
      <c r="W29" s="551"/>
      <c r="X29" s="578"/>
      <c r="Y29" s="551"/>
      <c r="Z29" s="551"/>
      <c r="AA29" s="551"/>
      <c r="AB29" s="578"/>
      <c r="AC29" s="430"/>
      <c r="AD29" s="15"/>
      <c r="AE29" s="15"/>
      <c r="AF29" s="15"/>
      <c r="AG29" s="15"/>
    </row>
    <row r="30" spans="1:33">
      <c r="A30" s="426">
        <v>24</v>
      </c>
      <c r="B30" s="426">
        <v>9</v>
      </c>
      <c r="C30" s="426">
        <v>1</v>
      </c>
      <c r="D30" s="569" t="str">
        <f>$D$5</f>
        <v>TSV Malmsheim</v>
      </c>
      <c r="E30" s="256" t="s">
        <v>172</v>
      </c>
      <c r="F30" s="573" t="str">
        <f>$D$6</f>
        <v>TV Heuchlingen</v>
      </c>
      <c r="G30" s="99"/>
      <c r="H30" s="99"/>
      <c r="I30" s="99"/>
      <c r="J30" s="99"/>
      <c r="K30" s="99"/>
      <c r="L30" s="99"/>
      <c r="M30" s="99"/>
      <c r="N30" s="99"/>
      <c r="O30" s="318"/>
      <c r="P30" s="569" t="str">
        <f>$D$7</f>
        <v>TSV Gärtringen</v>
      </c>
      <c r="Q30" s="548">
        <v>11</v>
      </c>
      <c r="R30" s="551" t="s">
        <v>2</v>
      </c>
      <c r="S30" s="548">
        <v>0</v>
      </c>
      <c r="T30" s="551"/>
      <c r="U30" s="548">
        <v>11</v>
      </c>
      <c r="V30" s="551" t="s">
        <v>2</v>
      </c>
      <c r="W30" s="548">
        <v>0</v>
      </c>
      <c r="X30" s="578"/>
      <c r="Y30" s="418">
        <f>IF($Q30&gt;$S30,(IF($U30&gt;$W30,2,1)),(IF($U30&gt;$W30,1,0)))</f>
        <v>2</v>
      </c>
      <c r="Z30" s="418" t="s">
        <v>2</v>
      </c>
      <c r="AA30" s="418">
        <f>IF($Q30&lt;$S30,(IF($U30&lt;$W30,2,1)),(IF($U30&lt;$W30,1,0)))</f>
        <v>0</v>
      </c>
      <c r="AB30" s="15"/>
      <c r="AC30" s="430">
        <f t="shared" si="0"/>
        <v>43051</v>
      </c>
      <c r="AD30" s="431">
        <f>AD28+$AD$16</f>
        <v>0.53472222222222221</v>
      </c>
      <c r="AE30" s="15" t="str">
        <f t="shared" si="1"/>
        <v xml:space="preserve">Renningen </v>
      </c>
      <c r="AF30" s="15"/>
      <c r="AG30" s="15"/>
    </row>
    <row r="31" spans="1:33" s="15" customFormat="1">
      <c r="A31" s="426">
        <v>25</v>
      </c>
      <c r="B31" s="426">
        <v>10</v>
      </c>
      <c r="C31" s="426">
        <v>1</v>
      </c>
      <c r="D31" s="569" t="str">
        <f>$D$3</f>
        <v>TV Hohenklingen 2</v>
      </c>
      <c r="E31" s="256" t="s">
        <v>172</v>
      </c>
      <c r="F31" s="572" t="str">
        <f>$D$4</f>
        <v>TSV Kleinvillars</v>
      </c>
      <c r="G31" s="321"/>
      <c r="H31" s="321"/>
      <c r="I31" s="321"/>
      <c r="J31" s="321"/>
      <c r="K31" s="321"/>
      <c r="L31" s="321"/>
      <c r="M31" s="321"/>
      <c r="N31" s="321"/>
      <c r="O31" s="319"/>
      <c r="P31" s="569" t="str">
        <f>$D$5</f>
        <v>TSV Malmsheim</v>
      </c>
      <c r="Q31" s="548">
        <v>11</v>
      </c>
      <c r="R31" s="551" t="s">
        <v>2</v>
      </c>
      <c r="S31" s="548">
        <v>0</v>
      </c>
      <c r="T31" s="551"/>
      <c r="U31" s="548">
        <v>11</v>
      </c>
      <c r="V31" s="551" t="s">
        <v>2</v>
      </c>
      <c r="W31" s="548">
        <v>0</v>
      </c>
      <c r="X31" s="578"/>
      <c r="Y31" s="418">
        <f>IF($Q31&gt;$S31,(IF($U31&gt;$W31,2,1)),(IF($U31&gt;$W31,1,0)))</f>
        <v>2</v>
      </c>
      <c r="Z31" s="418" t="s">
        <v>2</v>
      </c>
      <c r="AA31" s="418">
        <f>IF($Q31&lt;$S31,(IF($U31&lt;$W31,2,1)),(IF($U31&lt;$W31,1,0)))</f>
        <v>0</v>
      </c>
      <c r="AC31" s="430">
        <f t="shared" si="0"/>
        <v>43051</v>
      </c>
      <c r="AD31" s="431">
        <f>AD30+$AD$16</f>
        <v>0.55208333333333337</v>
      </c>
      <c r="AE31" s="15" t="str">
        <f t="shared" si="1"/>
        <v xml:space="preserve">Renningen </v>
      </c>
    </row>
    <row r="32" spans="1:33">
      <c r="A32" s="427"/>
      <c r="B32" s="427"/>
      <c r="C32" s="427"/>
      <c r="F32" s="84"/>
      <c r="G32" s="568"/>
      <c r="H32" s="568"/>
      <c r="I32" s="568"/>
      <c r="J32" s="568"/>
      <c r="K32" s="568"/>
      <c r="L32" s="568"/>
      <c r="M32" s="568"/>
      <c r="N32" s="568"/>
      <c r="P32" s="613"/>
      <c r="Q32" s="551"/>
      <c r="R32" s="551"/>
      <c r="S32" s="551"/>
      <c r="T32" s="551"/>
      <c r="U32" s="551"/>
      <c r="V32" s="551"/>
      <c r="W32" s="551"/>
      <c r="X32" s="551"/>
      <c r="Y32" s="551"/>
      <c r="Z32" s="551"/>
      <c r="AA32" s="551"/>
      <c r="AB32" s="551"/>
      <c r="AC32" s="430"/>
      <c r="AD32" s="418"/>
      <c r="AE32" s="15"/>
      <c r="AF32" s="320"/>
      <c r="AG32" s="320"/>
    </row>
    <row r="33" spans="1:259">
      <c r="A33" s="426">
        <v>26</v>
      </c>
      <c r="B33" s="426">
        <v>11</v>
      </c>
      <c r="C33" s="426">
        <v>1</v>
      </c>
      <c r="D33" s="569" t="str">
        <f>$D$7</f>
        <v>TSV Gärtringen</v>
      </c>
      <c r="E33" s="256" t="s">
        <v>172</v>
      </c>
      <c r="F33" s="573" t="str">
        <f>$D$2</f>
        <v>TV Hohenklingen 1</v>
      </c>
      <c r="G33" s="99"/>
      <c r="H33" s="99"/>
      <c r="I33" s="99"/>
      <c r="J33" s="99"/>
      <c r="K33" s="99"/>
      <c r="L33" s="99"/>
      <c r="M33" s="99"/>
      <c r="N33" s="99"/>
      <c r="O33" s="318"/>
      <c r="P33" s="569" t="str">
        <f>$D$4</f>
        <v>TSV Kleinvillars</v>
      </c>
      <c r="Q33" s="548">
        <v>3</v>
      </c>
      <c r="R33" s="551" t="s">
        <v>2</v>
      </c>
      <c r="S33" s="548">
        <v>11</v>
      </c>
      <c r="T33" s="551"/>
      <c r="U33" s="548">
        <v>3</v>
      </c>
      <c r="V33" s="551" t="s">
        <v>2</v>
      </c>
      <c r="W33" s="548">
        <v>11</v>
      </c>
      <c r="X33" s="551"/>
      <c r="Y33" s="418">
        <f>IF($Q33&gt;$S33,(IF($U33&gt;$W33,2,1)),(IF($U33&gt;$W33,1,0)))</f>
        <v>0</v>
      </c>
      <c r="Z33" s="418" t="s">
        <v>2</v>
      </c>
      <c r="AA33" s="418">
        <f>IF($Q33&lt;$S33,(IF($U33&lt;$W33,2,1)),(IF($U33&lt;$W33,1,0)))</f>
        <v>2</v>
      </c>
      <c r="AB33" s="320"/>
      <c r="AC33" s="430">
        <f t="shared" si="0"/>
        <v>43051</v>
      </c>
      <c r="AD33" s="431">
        <f>AD31+$AD$16</f>
        <v>0.56944444444444453</v>
      </c>
      <c r="AE33" s="15" t="str">
        <f t="shared" si="1"/>
        <v xml:space="preserve">Renningen </v>
      </c>
      <c r="AF33" s="320"/>
      <c r="AG33" s="320"/>
    </row>
    <row r="34" spans="1:259" s="15" customFormat="1">
      <c r="A34" s="426">
        <v>27</v>
      </c>
      <c r="B34" s="426">
        <v>12</v>
      </c>
      <c r="C34" s="426">
        <v>1</v>
      </c>
      <c r="D34" s="569" t="str">
        <f>$D$3</f>
        <v>TV Hohenklingen 2</v>
      </c>
      <c r="E34" s="256" t="s">
        <v>172</v>
      </c>
      <c r="F34" s="572" t="str">
        <f>$D$6</f>
        <v>TV Heuchlingen</v>
      </c>
      <c r="G34" s="321"/>
      <c r="H34" s="321"/>
      <c r="I34" s="321"/>
      <c r="J34" s="321"/>
      <c r="K34" s="321"/>
      <c r="L34" s="321"/>
      <c r="M34" s="321"/>
      <c r="N34" s="321"/>
      <c r="O34" s="319"/>
      <c r="P34" s="569" t="str">
        <f>$D$2</f>
        <v>TV Hohenklingen 1</v>
      </c>
      <c r="Q34" s="548">
        <v>11</v>
      </c>
      <c r="R34" s="551" t="s">
        <v>2</v>
      </c>
      <c r="S34" s="548">
        <v>0</v>
      </c>
      <c r="T34" s="577"/>
      <c r="U34" s="548">
        <v>11</v>
      </c>
      <c r="V34" s="551" t="s">
        <v>2</v>
      </c>
      <c r="W34" s="548">
        <v>0</v>
      </c>
      <c r="X34" s="578"/>
      <c r="Y34" s="418">
        <f>IF($Q34&gt;$S34,(IF($U34&gt;$W34,2,1)),(IF($U34&gt;$W34,1,0)))</f>
        <v>2</v>
      </c>
      <c r="Z34" s="418" t="s">
        <v>2</v>
      </c>
      <c r="AA34" s="418">
        <f>IF($Q34&lt;$S34,(IF($U34&lt;$W34,2,1)),(IF($U34&lt;$W34,1,0)))</f>
        <v>0</v>
      </c>
      <c r="AC34" s="430">
        <f t="shared" si="0"/>
        <v>43051</v>
      </c>
      <c r="AD34" s="431">
        <f>AD33+$AD$16</f>
        <v>0.58680555555555569</v>
      </c>
      <c r="AE34" s="15" t="str">
        <f t="shared" si="1"/>
        <v xml:space="preserve">Renningen </v>
      </c>
    </row>
    <row r="35" spans="1:259">
      <c r="A35" s="426"/>
      <c r="B35" s="426"/>
      <c r="C35" s="426"/>
      <c r="F35" s="84"/>
      <c r="G35" s="568"/>
      <c r="H35" s="568"/>
      <c r="I35" s="568"/>
      <c r="J35" s="568"/>
      <c r="K35" s="568"/>
      <c r="L35" s="568"/>
      <c r="M35" s="568"/>
      <c r="N35" s="568"/>
      <c r="P35" s="613"/>
      <c r="Q35" s="577"/>
      <c r="R35" s="551"/>
      <c r="S35" s="551"/>
      <c r="T35" s="551"/>
      <c r="U35" s="551"/>
      <c r="V35" s="551"/>
      <c r="W35" s="551"/>
      <c r="X35" s="575"/>
      <c r="Y35" s="551"/>
      <c r="Z35" s="551"/>
      <c r="AA35" s="551"/>
      <c r="AB35" s="575"/>
      <c r="AC35" s="430"/>
      <c r="AD35" s="281"/>
      <c r="AE35" s="15"/>
      <c r="AF35" s="281"/>
      <c r="AG35" s="281"/>
    </row>
    <row r="36" spans="1:259">
      <c r="A36" s="426">
        <v>28</v>
      </c>
      <c r="B36" s="426">
        <v>13</v>
      </c>
      <c r="C36" s="426">
        <v>1</v>
      </c>
      <c r="D36" s="569" t="str">
        <f>$D$5</f>
        <v>TSV Malmsheim</v>
      </c>
      <c r="E36" s="256" t="s">
        <v>172</v>
      </c>
      <c r="F36" s="573" t="str">
        <f>$D$7</f>
        <v>TSV Gärtringen</v>
      </c>
      <c r="G36" s="99"/>
      <c r="H36" s="99"/>
      <c r="I36" s="99"/>
      <c r="J36" s="99"/>
      <c r="K36" s="99"/>
      <c r="L36" s="99"/>
      <c r="M36" s="99"/>
      <c r="N36" s="99"/>
      <c r="O36" s="318"/>
      <c r="P36" s="569" t="str">
        <f>$D$3</f>
        <v>TV Hohenklingen 2</v>
      </c>
      <c r="Q36" s="548">
        <v>7</v>
      </c>
      <c r="R36" s="551" t="s">
        <v>2</v>
      </c>
      <c r="S36" s="548">
        <v>11</v>
      </c>
      <c r="T36" s="551"/>
      <c r="U36" s="548">
        <v>11</v>
      </c>
      <c r="V36" s="551" t="s">
        <v>2</v>
      </c>
      <c r="W36" s="548">
        <v>7</v>
      </c>
      <c r="X36" s="575"/>
      <c r="Y36" s="418">
        <f>IF($Q36&gt;$S36,(IF($U36&gt;$W36,2,1)),(IF($U36&gt;$W36,1,0)))</f>
        <v>1</v>
      </c>
      <c r="Z36" s="418" t="s">
        <v>2</v>
      </c>
      <c r="AA36" s="418">
        <f>IF($Q36&lt;$S36,(IF($U36&lt;$W36,2,1)),(IF($U36&lt;$W36,1,0)))</f>
        <v>1</v>
      </c>
      <c r="AB36" s="281"/>
      <c r="AC36" s="430">
        <f t="shared" si="0"/>
        <v>43051</v>
      </c>
      <c r="AD36" s="431">
        <f>AD34+$AD$16</f>
        <v>0.60416666666666685</v>
      </c>
      <c r="AE36" s="15" t="str">
        <f t="shared" si="1"/>
        <v xml:space="preserve">Renningen </v>
      </c>
      <c r="AF36" s="281"/>
      <c r="AG36" s="281"/>
    </row>
    <row r="37" spans="1:259" s="15" customFormat="1">
      <c r="A37" s="426">
        <v>29</v>
      </c>
      <c r="B37" s="426">
        <v>14</v>
      </c>
      <c r="C37" s="426">
        <v>1</v>
      </c>
      <c r="D37" s="569" t="str">
        <f>$D$4</f>
        <v>TSV Kleinvillars</v>
      </c>
      <c r="E37" s="256" t="s">
        <v>172</v>
      </c>
      <c r="F37" s="572" t="str">
        <f>$D$6</f>
        <v>TV Heuchlingen</v>
      </c>
      <c r="G37" s="321"/>
      <c r="H37" s="321"/>
      <c r="I37" s="321"/>
      <c r="J37" s="321"/>
      <c r="K37" s="321"/>
      <c r="L37" s="321"/>
      <c r="M37" s="321"/>
      <c r="N37" s="321"/>
      <c r="O37" s="319"/>
      <c r="P37" s="569" t="str">
        <f>$D$7</f>
        <v>TSV Gärtringen</v>
      </c>
      <c r="Q37" s="550">
        <v>0</v>
      </c>
      <c r="R37" s="551" t="s">
        <v>2</v>
      </c>
      <c r="S37" s="548">
        <v>0</v>
      </c>
      <c r="T37" s="551"/>
      <c r="U37" s="548">
        <v>0</v>
      </c>
      <c r="V37" s="551" t="s">
        <v>2</v>
      </c>
      <c r="W37" s="548">
        <v>0</v>
      </c>
      <c r="X37" s="575"/>
      <c r="Y37" s="418">
        <f>IF($Q37&gt;$S37,(IF($U37&gt;$W37,2,1)),(IF($U37&gt;$W37,1,0)))</f>
        <v>0</v>
      </c>
      <c r="Z37" s="418" t="s">
        <v>2</v>
      </c>
      <c r="AA37" s="418">
        <f>IF($Q37&lt;$S37,(IF($U37&lt;$W37,2,1)),(IF($U37&lt;$W37,1,0)))</f>
        <v>0</v>
      </c>
      <c r="AB37" s="281"/>
      <c r="AC37" s="430">
        <f t="shared" si="0"/>
        <v>43051</v>
      </c>
      <c r="AD37" s="431">
        <f>AD36+$AD$16</f>
        <v>0.62152777777777801</v>
      </c>
      <c r="AE37" s="15" t="str">
        <f t="shared" si="1"/>
        <v xml:space="preserve">Renningen </v>
      </c>
      <c r="AF37" s="281"/>
      <c r="AG37" s="281"/>
    </row>
    <row r="38" spans="1:259">
      <c r="A38" s="427"/>
      <c r="B38" s="427"/>
      <c r="C38" s="427"/>
      <c r="F38" s="84"/>
      <c r="G38" s="568"/>
      <c r="H38" s="568"/>
      <c r="I38" s="568"/>
      <c r="J38" s="568"/>
      <c r="K38" s="568"/>
      <c r="L38" s="568"/>
      <c r="M38" s="568"/>
      <c r="N38" s="568"/>
      <c r="P38" s="613"/>
      <c r="Q38" s="577"/>
      <c r="R38" s="551"/>
      <c r="S38" s="551"/>
      <c r="T38" s="551"/>
      <c r="U38" s="551"/>
      <c r="V38" s="551"/>
      <c r="W38" s="551"/>
      <c r="X38" s="575"/>
      <c r="Y38" s="551"/>
      <c r="Z38" s="551"/>
      <c r="AA38" s="551"/>
      <c r="AB38" s="575"/>
      <c r="AC38" s="593"/>
      <c r="AD38" s="575"/>
      <c r="AE38" s="578"/>
      <c r="AF38" s="575"/>
      <c r="AG38" s="281"/>
    </row>
    <row r="39" spans="1:259">
      <c r="A39" s="426">
        <v>30</v>
      </c>
      <c r="B39" s="426">
        <v>15</v>
      </c>
      <c r="C39" s="426">
        <v>1</v>
      </c>
      <c r="D39" s="569" t="str">
        <f>$D$2</f>
        <v>TV Hohenklingen 1</v>
      </c>
      <c r="E39" s="256" t="s">
        <v>172</v>
      </c>
      <c r="F39" s="573" t="str">
        <f>$D$5</f>
        <v>TSV Malmsheim</v>
      </c>
      <c r="G39" s="99"/>
      <c r="H39" s="99"/>
      <c r="I39" s="99"/>
      <c r="J39" s="99"/>
      <c r="K39" s="99"/>
      <c r="L39" s="99"/>
      <c r="M39" s="99"/>
      <c r="N39" s="99"/>
      <c r="O39" s="318"/>
      <c r="P39" s="569" t="str">
        <f>$D$6</f>
        <v>TV Heuchlingen</v>
      </c>
      <c r="Q39" s="548">
        <v>11</v>
      </c>
      <c r="R39" s="551" t="s">
        <v>2</v>
      </c>
      <c r="S39" s="548">
        <v>4</v>
      </c>
      <c r="T39" s="551"/>
      <c r="U39" s="548">
        <v>7</v>
      </c>
      <c r="V39" s="551" t="s">
        <v>2</v>
      </c>
      <c r="W39" s="548">
        <v>11</v>
      </c>
      <c r="X39" s="575"/>
      <c r="Y39" s="418">
        <f>IF($Q39&gt;$S39,(IF($U39&gt;$W39,2,1)),(IF($U39&gt;$W39,1,0)))</f>
        <v>1</v>
      </c>
      <c r="Z39" s="418" t="s">
        <v>2</v>
      </c>
      <c r="AA39" s="418">
        <f>IF($Q39&lt;$S39,(IF($U39&lt;$W39,2,1)),(IF($U39&lt;$W39,1,0)))</f>
        <v>1</v>
      </c>
      <c r="AB39" s="281"/>
      <c r="AC39" s="430">
        <f t="shared" si="0"/>
        <v>43051</v>
      </c>
      <c r="AD39" s="431">
        <f>AD37+$AD$16</f>
        <v>0.63888888888888917</v>
      </c>
      <c r="AE39" s="15" t="str">
        <f t="shared" si="1"/>
        <v xml:space="preserve">Renningen </v>
      </c>
      <c r="AF39" s="281"/>
      <c r="AG39" s="281"/>
    </row>
    <row r="40" spans="1:259" s="281" customFormat="1">
      <c r="A40" s="6" t="s">
        <v>3</v>
      </c>
      <c r="B40" s="6"/>
      <c r="C40" s="146"/>
      <c r="D40" s="172">
        <f>Spielplan!E13</f>
        <v>43079</v>
      </c>
      <c r="E40" s="10"/>
      <c r="Q40" s="322"/>
      <c r="R40" s="322"/>
      <c r="S40" s="322"/>
      <c r="T40" s="577"/>
      <c r="U40" s="322"/>
      <c r="V40" s="322"/>
      <c r="W40" s="322"/>
      <c r="Y40" s="330"/>
      <c r="Z40" s="322"/>
      <c r="AA40" s="330"/>
    </row>
    <row r="41" spans="1:259" s="281" customFormat="1">
      <c r="A41" s="6" t="s">
        <v>4</v>
      </c>
      <c r="B41" s="6"/>
      <c r="C41" s="146"/>
      <c r="D41" s="11" t="s">
        <v>117</v>
      </c>
      <c r="E41" s="432" t="s">
        <v>573</v>
      </c>
      <c r="Q41" s="322"/>
      <c r="R41" s="322"/>
      <c r="S41" s="322"/>
      <c r="T41" s="322"/>
      <c r="U41" s="322"/>
      <c r="V41" s="322"/>
      <c r="W41" s="322"/>
      <c r="Y41" s="330"/>
      <c r="Z41" s="322"/>
      <c r="AA41" s="330"/>
    </row>
    <row r="42" spans="1:259" s="281" customFormat="1">
      <c r="A42" s="6" t="s">
        <v>6</v>
      </c>
      <c r="B42" s="6"/>
      <c r="C42" s="146"/>
      <c r="D42" s="11" t="s">
        <v>441</v>
      </c>
      <c r="E42" s="93"/>
      <c r="Q42" s="322"/>
      <c r="R42" s="322"/>
      <c r="S42" s="322"/>
      <c r="T42" s="322"/>
      <c r="U42" s="322"/>
      <c r="V42" s="322"/>
      <c r="W42" s="322"/>
      <c r="Y42" s="330"/>
      <c r="Z42" s="322"/>
      <c r="AA42" s="330"/>
      <c r="AB42" s="25"/>
    </row>
    <row r="43" spans="1:259" s="281" customFormat="1">
      <c r="A43" s="6" t="s">
        <v>84</v>
      </c>
      <c r="B43" s="6"/>
      <c r="C43" s="146"/>
      <c r="D43" s="255">
        <f>Spielplan!H13</f>
        <v>0.41666666666666669</v>
      </c>
      <c r="E43" s="10"/>
      <c r="Q43" s="322"/>
      <c r="R43" s="322"/>
      <c r="S43" s="322"/>
      <c r="T43" s="322"/>
      <c r="U43" s="322"/>
      <c r="V43" s="322"/>
      <c r="W43" s="322"/>
      <c r="Y43" s="330"/>
      <c r="Z43" s="322"/>
      <c r="AA43" s="330"/>
      <c r="AB43" s="28"/>
    </row>
    <row r="44" spans="1:259" s="281" customFormat="1">
      <c r="A44" s="6" t="s">
        <v>5</v>
      </c>
      <c r="B44" s="6"/>
      <c r="C44" s="146"/>
      <c r="D44" s="281" t="s">
        <v>132</v>
      </c>
      <c r="E44" s="10"/>
      <c r="Q44" s="322"/>
      <c r="R44" s="322"/>
      <c r="S44" s="322"/>
      <c r="T44" s="322"/>
      <c r="U44" s="322"/>
      <c r="V44" s="322"/>
      <c r="W44" s="322"/>
      <c r="Y44" s="330"/>
      <c r="Z44" s="322"/>
      <c r="AA44" s="330"/>
    </row>
    <row r="45" spans="1:259" s="281" customFormat="1">
      <c r="A45" s="6" t="s">
        <v>100</v>
      </c>
      <c r="B45" s="6"/>
      <c r="C45" s="146"/>
      <c r="E45" s="10"/>
      <c r="Q45" s="322"/>
      <c r="R45" s="322"/>
      <c r="S45" s="322"/>
      <c r="T45" s="322"/>
      <c r="U45" s="322"/>
      <c r="V45" s="322"/>
      <c r="W45" s="322"/>
      <c r="Y45" s="330"/>
      <c r="Z45" s="322"/>
      <c r="AA45" s="330"/>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row>
    <row r="46" spans="1:259" s="281" customFormat="1">
      <c r="A46" s="150"/>
      <c r="B46" s="150"/>
      <c r="C46" s="150"/>
      <c r="D46" s="322"/>
      <c r="E46" s="10"/>
      <c r="F46" s="322"/>
      <c r="G46" s="322"/>
      <c r="H46" s="322"/>
      <c r="I46" s="322"/>
      <c r="J46" s="322"/>
      <c r="K46" s="322"/>
      <c r="L46" s="322"/>
      <c r="M46" s="322"/>
      <c r="N46" s="322"/>
      <c r="O46" s="322"/>
      <c r="P46" s="322"/>
      <c r="Q46" s="322"/>
      <c r="R46" s="322"/>
      <c r="S46" s="322"/>
      <c r="T46" s="320"/>
      <c r="U46" s="320"/>
      <c r="V46" s="320"/>
      <c r="W46" s="320"/>
      <c r="X46" s="11"/>
      <c r="Y46" s="330"/>
      <c r="Z46" s="320"/>
      <c r="AA46" s="330"/>
      <c r="AB46" s="11"/>
      <c r="AC46" s="11"/>
      <c r="AD46" s="11"/>
      <c r="AE46" s="11"/>
      <c r="AF46" s="11"/>
      <c r="AG46" s="11"/>
    </row>
    <row r="47" spans="1:259" s="11" customFormat="1">
      <c r="A47" s="146" t="s">
        <v>560</v>
      </c>
      <c r="B47" s="146" t="s">
        <v>561</v>
      </c>
      <c r="C47" s="146" t="s">
        <v>85</v>
      </c>
      <c r="D47" s="281" t="s">
        <v>9</v>
      </c>
      <c r="E47" s="10"/>
      <c r="F47" s="281" t="s">
        <v>10</v>
      </c>
      <c r="G47" s="322"/>
      <c r="H47" s="322"/>
      <c r="I47" s="322"/>
      <c r="J47" s="322"/>
      <c r="K47" s="322"/>
      <c r="L47" s="322"/>
      <c r="M47" s="322"/>
      <c r="N47" s="322"/>
      <c r="O47" s="322"/>
      <c r="P47" s="322" t="s">
        <v>11</v>
      </c>
      <c r="Q47" s="320"/>
      <c r="R47" s="322" t="s">
        <v>123</v>
      </c>
      <c r="S47" s="322"/>
      <c r="T47" s="320"/>
      <c r="U47" s="322"/>
      <c r="V47" s="322" t="s">
        <v>124</v>
      </c>
      <c r="W47" s="322"/>
      <c r="X47" s="322"/>
      <c r="Y47" s="330"/>
      <c r="Z47" s="331" t="s">
        <v>1</v>
      </c>
      <c r="AA47" s="330"/>
      <c r="AD47" s="313">
        <v>1.7361111111111112E-2</v>
      </c>
    </row>
    <row r="48" spans="1:259" s="11" customFormat="1">
      <c r="A48" s="146"/>
      <c r="B48" s="146"/>
      <c r="C48" s="146"/>
      <c r="D48" s="281"/>
      <c r="E48" s="10"/>
      <c r="F48" s="281"/>
      <c r="G48" s="322"/>
      <c r="H48" s="322"/>
      <c r="I48" s="322"/>
      <c r="J48" s="322"/>
      <c r="K48" s="322"/>
      <c r="L48" s="322"/>
      <c r="M48" s="322"/>
      <c r="N48" s="322"/>
      <c r="O48" s="322"/>
      <c r="P48" s="322"/>
      <c r="Q48" s="320"/>
      <c r="R48" s="322"/>
      <c r="S48" s="322"/>
      <c r="T48" s="320"/>
      <c r="U48" s="322"/>
      <c r="V48" s="322"/>
      <c r="W48" s="322"/>
      <c r="X48" s="322"/>
      <c r="Y48" s="330"/>
      <c r="Z48" s="322"/>
      <c r="AA48" s="330"/>
    </row>
    <row r="49" spans="1:33" s="15" customFormat="1">
      <c r="A49" s="426">
        <v>56</v>
      </c>
      <c r="B49" s="426">
        <v>1</v>
      </c>
      <c r="C49" s="426">
        <v>1</v>
      </c>
      <c r="D49" s="321" t="str">
        <f>$D$3</f>
        <v>TV Hohenklingen 2</v>
      </c>
      <c r="E49" s="256" t="s">
        <v>172</v>
      </c>
      <c r="F49" s="569" t="str">
        <f t="shared" ref="F49" si="2">$D$2</f>
        <v>TV Hohenklingen 1</v>
      </c>
      <c r="G49" s="321"/>
      <c r="H49" s="321"/>
      <c r="I49" s="321"/>
      <c r="J49" s="321"/>
      <c r="K49" s="321"/>
      <c r="L49" s="321"/>
      <c r="M49" s="321"/>
      <c r="N49" s="321"/>
      <c r="O49" s="319"/>
      <c r="P49" s="569" t="str">
        <f>$D$6</f>
        <v>TV Heuchlingen</v>
      </c>
      <c r="Q49" s="548">
        <v>0</v>
      </c>
      <c r="R49" s="320" t="s">
        <v>2</v>
      </c>
      <c r="S49" s="548">
        <v>11</v>
      </c>
      <c r="T49" s="320"/>
      <c r="U49" s="548">
        <v>0</v>
      </c>
      <c r="V49" s="320" t="s">
        <v>2</v>
      </c>
      <c r="W49" s="548">
        <v>11</v>
      </c>
      <c r="Y49" s="418">
        <f>IF($Q49&gt;$S49,(IF($U49&gt;$W49,2,1)),(IF($U49&gt;$W49,1,0)))</f>
        <v>0</v>
      </c>
      <c r="Z49" s="418" t="s">
        <v>2</v>
      </c>
      <c r="AA49" s="418">
        <f>IF($Q49&lt;$S49,(IF($U49&lt;$W49,2,1)),(IF($U49&lt;$W49,1,0)))</f>
        <v>2</v>
      </c>
      <c r="AC49" s="430">
        <f>$D$40</f>
        <v>43079</v>
      </c>
      <c r="AD49" s="431">
        <f>D43</f>
        <v>0.41666666666666669</v>
      </c>
      <c r="AE49" s="15" t="str">
        <f>$D$41</f>
        <v>Heuchlingen</v>
      </c>
    </row>
    <row r="50" spans="1:33" s="15" customFormat="1">
      <c r="A50" s="426">
        <v>57</v>
      </c>
      <c r="B50" s="426">
        <v>2</v>
      </c>
      <c r="C50" s="426">
        <v>1</v>
      </c>
      <c r="D50" s="569" t="str">
        <f>$D$5</f>
        <v>TSV Malmsheim</v>
      </c>
      <c r="E50" s="256" t="s">
        <v>172</v>
      </c>
      <c r="F50" s="569" t="str">
        <f t="shared" ref="F50" si="3">$D$4</f>
        <v>TSV Kleinvillars</v>
      </c>
      <c r="G50" s="321"/>
      <c r="H50" s="321"/>
      <c r="I50" s="321"/>
      <c r="J50" s="321"/>
      <c r="K50" s="321"/>
      <c r="L50" s="321"/>
      <c r="M50" s="321"/>
      <c r="N50" s="321"/>
      <c r="O50" s="319"/>
      <c r="P50" s="569" t="str">
        <f>$D$3</f>
        <v>TV Hohenklingen 2</v>
      </c>
      <c r="Q50" s="548">
        <v>11</v>
      </c>
      <c r="R50" s="320" t="s">
        <v>2</v>
      </c>
      <c r="S50" s="548">
        <v>0</v>
      </c>
      <c r="T50" s="320"/>
      <c r="U50" s="548">
        <v>11</v>
      </c>
      <c r="V50" s="320" t="s">
        <v>2</v>
      </c>
      <c r="W50" s="548">
        <v>0</v>
      </c>
      <c r="X50" s="313"/>
      <c r="Y50" s="418">
        <f>IF($Q50&gt;$S50,(IF($U50&gt;$W50,2,1)),(IF($U50&gt;$W50,1,0)))</f>
        <v>2</v>
      </c>
      <c r="Z50" s="418" t="s">
        <v>2</v>
      </c>
      <c r="AA50" s="418">
        <f>IF($Q50&lt;$S50,(IF($U50&lt;$W50,2,1)),(IF($U50&lt;$W50,1,0)))</f>
        <v>0</v>
      </c>
      <c r="AB50" s="11"/>
      <c r="AC50" s="430">
        <f t="shared" ref="AC50:AC70" si="4">$D$40</f>
        <v>43079</v>
      </c>
      <c r="AD50" s="431">
        <f>AD49+$AD$16</f>
        <v>0.43402777777777779</v>
      </c>
      <c r="AE50" s="15" t="str">
        <f t="shared" ref="AE50:AE70" si="5">$D$41</f>
        <v>Heuchlingen</v>
      </c>
      <c r="AF50" s="11"/>
      <c r="AG50" s="11"/>
    </row>
    <row r="51" spans="1:33" s="15" customFormat="1">
      <c r="A51" s="426"/>
      <c r="B51" s="426"/>
      <c r="C51" s="426"/>
      <c r="D51" s="568"/>
      <c r="E51" s="13"/>
      <c r="F51"/>
      <c r="G51" s="568"/>
      <c r="H51" s="568"/>
      <c r="I51" s="568"/>
      <c r="J51" s="568"/>
      <c r="K51" s="568"/>
      <c r="L51" s="568"/>
      <c r="M51" s="568"/>
      <c r="N51" s="568"/>
      <c r="O51"/>
      <c r="P51"/>
      <c r="Q51" s="548"/>
      <c r="R51" s="320"/>
      <c r="S51" s="548"/>
      <c r="T51" s="320"/>
      <c r="U51" s="548"/>
      <c r="V51" s="320"/>
      <c r="W51" s="548"/>
      <c r="Y51" s="330"/>
      <c r="Z51" s="320"/>
      <c r="AA51" s="330"/>
      <c r="AC51" s="430"/>
    </row>
    <row r="52" spans="1:33" s="15" customFormat="1">
      <c r="A52" s="427">
        <v>58</v>
      </c>
      <c r="B52" s="427">
        <v>3</v>
      </c>
      <c r="C52" s="427">
        <v>1</v>
      </c>
      <c r="D52" s="572" t="str">
        <f>$D$7</f>
        <v>TSV Gärtringen</v>
      </c>
      <c r="E52" s="256" t="s">
        <v>172</v>
      </c>
      <c r="F52" s="569" t="str">
        <f t="shared" ref="F52" si="6">$D$6</f>
        <v>TV Heuchlingen</v>
      </c>
      <c r="G52" s="321"/>
      <c r="H52" s="321"/>
      <c r="I52" s="321"/>
      <c r="J52" s="321"/>
      <c r="K52" s="321"/>
      <c r="L52" s="321"/>
      <c r="M52" s="321"/>
      <c r="N52" s="321"/>
      <c r="O52" s="319"/>
      <c r="P52" s="569" t="str">
        <f>$D$5</f>
        <v>TSV Malmsheim</v>
      </c>
      <c r="Q52" s="548">
        <v>11</v>
      </c>
      <c r="R52" s="320" t="s">
        <v>2</v>
      </c>
      <c r="S52" s="548">
        <v>0</v>
      </c>
      <c r="T52" s="320"/>
      <c r="U52" s="548">
        <v>11</v>
      </c>
      <c r="V52" s="320" t="s">
        <v>2</v>
      </c>
      <c r="W52" s="548">
        <v>0</v>
      </c>
      <c r="Y52" s="418">
        <f>IF($Q52&gt;$S52,(IF($U52&gt;$W52,2,1)),(IF($U52&gt;$W52,1,0)))</f>
        <v>2</v>
      </c>
      <c r="Z52" s="418" t="s">
        <v>2</v>
      </c>
      <c r="AA52" s="418">
        <f>IF($Q52&lt;$S52,(IF($U52&lt;$W52,2,1)),(IF($U52&lt;$W52,1,0)))</f>
        <v>0</v>
      </c>
      <c r="AC52" s="430">
        <f t="shared" si="4"/>
        <v>43079</v>
      </c>
      <c r="AD52" s="431">
        <f>AD50+$AD$16</f>
        <v>0.4513888888888889</v>
      </c>
      <c r="AE52" s="15" t="str">
        <f t="shared" si="5"/>
        <v>Heuchlingen</v>
      </c>
    </row>
    <row r="53" spans="1:33" s="15" customFormat="1">
      <c r="A53" s="426">
        <v>59</v>
      </c>
      <c r="B53" s="426">
        <v>4</v>
      </c>
      <c r="C53" s="426">
        <v>1</v>
      </c>
      <c r="D53" s="572" t="str">
        <f>$D$4</f>
        <v>TSV Kleinvillars</v>
      </c>
      <c r="E53" s="256" t="s">
        <v>172</v>
      </c>
      <c r="F53" s="569" t="str">
        <f t="shared" ref="F53" si="7">$D$2</f>
        <v>TV Hohenklingen 1</v>
      </c>
      <c r="G53" s="321"/>
      <c r="H53" s="321"/>
      <c r="I53" s="321"/>
      <c r="J53" s="321"/>
      <c r="K53" s="321"/>
      <c r="L53" s="321"/>
      <c r="M53" s="321"/>
      <c r="N53" s="321"/>
      <c r="O53" s="319"/>
      <c r="P53" s="569" t="str">
        <f>$D$6</f>
        <v>TV Heuchlingen</v>
      </c>
      <c r="Q53" s="548">
        <v>0</v>
      </c>
      <c r="R53" s="320" t="s">
        <v>2</v>
      </c>
      <c r="S53" s="548">
        <v>11</v>
      </c>
      <c r="T53" s="320"/>
      <c r="U53" s="548">
        <v>0</v>
      </c>
      <c r="V53" s="320" t="s">
        <v>2</v>
      </c>
      <c r="W53" s="548">
        <v>11</v>
      </c>
      <c r="Y53" s="418">
        <f>IF($Q53&gt;$S53,(IF($U53&gt;$W53,2,1)),(IF($U53&gt;$W53,1,0)))</f>
        <v>0</v>
      </c>
      <c r="Z53" s="418" t="s">
        <v>2</v>
      </c>
      <c r="AA53" s="418">
        <f>IF($Q53&lt;$S53,(IF($U53&lt;$W53,2,1)),(IF($U53&lt;$W53,1,0)))</f>
        <v>2</v>
      </c>
      <c r="AC53" s="430">
        <f t="shared" si="4"/>
        <v>43079</v>
      </c>
      <c r="AD53" s="431">
        <f>AD52+$AD$16</f>
        <v>0.46875</v>
      </c>
      <c r="AE53" s="15" t="str">
        <f t="shared" si="5"/>
        <v>Heuchlingen</v>
      </c>
    </row>
    <row r="54" spans="1:33">
      <c r="A54" s="426"/>
      <c r="B54" s="426"/>
      <c r="C54" s="426"/>
      <c r="D54" s="84"/>
      <c r="G54" s="568"/>
      <c r="H54" s="568"/>
      <c r="I54" s="568"/>
      <c r="J54" s="568"/>
      <c r="K54" s="568"/>
      <c r="L54" s="568"/>
      <c r="M54" s="568"/>
      <c r="N54" s="568"/>
      <c r="Q54" s="548"/>
      <c r="R54" s="320"/>
      <c r="S54" s="548"/>
      <c r="T54" s="320"/>
      <c r="U54" s="548"/>
      <c r="V54" s="320"/>
      <c r="W54" s="548"/>
      <c r="X54" s="15"/>
      <c r="Y54" s="330"/>
      <c r="Z54" s="320"/>
      <c r="AA54" s="330"/>
      <c r="AB54" s="15"/>
      <c r="AC54" s="430"/>
      <c r="AD54" s="15"/>
      <c r="AE54" s="15"/>
      <c r="AF54" s="15"/>
      <c r="AG54" s="15"/>
    </row>
    <row r="55" spans="1:33">
      <c r="A55" s="426">
        <v>60</v>
      </c>
      <c r="B55" s="426">
        <v>5</v>
      </c>
      <c r="C55" s="426">
        <v>1</v>
      </c>
      <c r="D55" s="28" t="str">
        <f>$D$5</f>
        <v>TSV Malmsheim</v>
      </c>
      <c r="E55" s="256" t="s">
        <v>172</v>
      </c>
      <c r="F55" s="569" t="str">
        <f t="shared" ref="F55" si="8">$D$3</f>
        <v>TV Hohenklingen 2</v>
      </c>
      <c r="G55" s="99"/>
      <c r="H55" s="99"/>
      <c r="I55" s="99"/>
      <c r="J55" s="99"/>
      <c r="K55" s="99"/>
      <c r="L55" s="99"/>
      <c r="M55" s="99"/>
      <c r="N55" s="99"/>
      <c r="O55" s="318"/>
      <c r="P55" s="569" t="str">
        <f>$D$2</f>
        <v>TV Hohenklingen 1</v>
      </c>
      <c r="Q55" s="548">
        <v>11</v>
      </c>
      <c r="R55" s="320" t="s">
        <v>2</v>
      </c>
      <c r="S55" s="548">
        <v>0</v>
      </c>
      <c r="T55" s="320"/>
      <c r="U55" s="548">
        <v>11</v>
      </c>
      <c r="V55" s="320" t="s">
        <v>2</v>
      </c>
      <c r="W55" s="548">
        <v>0</v>
      </c>
      <c r="X55" s="15"/>
      <c r="Y55" s="418">
        <f>IF($Q55&gt;$S55,(IF($U55&gt;$W55,2,1)),(IF($U55&gt;$W55,1,0)))</f>
        <v>2</v>
      </c>
      <c r="Z55" s="418" t="s">
        <v>2</v>
      </c>
      <c r="AA55" s="418">
        <f>IF($Q55&lt;$S55,(IF($U55&lt;$W55,2,1)),(IF($U55&lt;$W55,1,0)))</f>
        <v>0</v>
      </c>
      <c r="AB55" s="15"/>
      <c r="AC55" s="430">
        <f t="shared" si="4"/>
        <v>43079</v>
      </c>
      <c r="AD55" s="431">
        <f>AD53+$AD$16</f>
        <v>0.4861111111111111</v>
      </c>
      <c r="AE55" s="15" t="str">
        <f t="shared" si="5"/>
        <v>Heuchlingen</v>
      </c>
      <c r="AF55" s="15"/>
      <c r="AG55" s="15"/>
    </row>
    <row r="56" spans="1:33">
      <c r="A56" s="426">
        <v>61</v>
      </c>
      <c r="B56" s="426">
        <v>6</v>
      </c>
      <c r="C56" s="426">
        <v>1</v>
      </c>
      <c r="D56" s="573" t="str">
        <f>$D$7</f>
        <v>TSV Gärtringen</v>
      </c>
      <c r="E56" s="256" t="s">
        <v>172</v>
      </c>
      <c r="F56" s="569" t="str">
        <f t="shared" ref="F56" si="9">$D$4</f>
        <v>TSV Kleinvillars</v>
      </c>
      <c r="G56" s="99"/>
      <c r="H56" s="99"/>
      <c r="I56" s="99"/>
      <c r="J56" s="99"/>
      <c r="K56" s="99"/>
      <c r="L56" s="99"/>
      <c r="M56" s="99"/>
      <c r="N56" s="99"/>
      <c r="O56" s="318"/>
      <c r="P56" s="569" t="str">
        <f>$D$3</f>
        <v>TV Hohenklingen 2</v>
      </c>
      <c r="Q56" s="548">
        <v>11</v>
      </c>
      <c r="R56" s="320" t="s">
        <v>2</v>
      </c>
      <c r="S56" s="548">
        <v>0</v>
      </c>
      <c r="T56" s="320"/>
      <c r="U56" s="548">
        <v>11</v>
      </c>
      <c r="V56" s="320" t="s">
        <v>2</v>
      </c>
      <c r="W56" s="548">
        <v>0</v>
      </c>
      <c r="X56" s="15"/>
      <c r="Y56" s="418">
        <f>IF($Q56&gt;$S56,(IF($U56&gt;$W56,2,1)),(IF($U56&gt;$W56,1,0)))</f>
        <v>2</v>
      </c>
      <c r="Z56" s="418" t="s">
        <v>2</v>
      </c>
      <c r="AA56" s="418">
        <f>IF($Q56&lt;$S56,(IF($U56&lt;$W56,2,1)),(IF($U56&lt;$W56,1,0)))</f>
        <v>0</v>
      </c>
      <c r="AB56" s="15"/>
      <c r="AC56" s="430">
        <f t="shared" si="4"/>
        <v>43079</v>
      </c>
      <c r="AD56" s="431">
        <f>AD55+$AD$16</f>
        <v>0.50347222222222221</v>
      </c>
      <c r="AE56" s="15" t="str">
        <f t="shared" si="5"/>
        <v>Heuchlingen</v>
      </c>
      <c r="AF56" s="15"/>
      <c r="AG56" s="15"/>
    </row>
    <row r="57" spans="1:33">
      <c r="A57" s="427"/>
      <c r="B57" s="427"/>
      <c r="C57" s="427"/>
      <c r="D57" s="84"/>
      <c r="G57" s="568"/>
      <c r="H57" s="568"/>
      <c r="I57" s="568"/>
      <c r="J57" s="568"/>
      <c r="K57" s="568"/>
      <c r="L57" s="568"/>
      <c r="M57" s="568"/>
      <c r="N57" s="568"/>
      <c r="Q57" s="548"/>
      <c r="R57" s="320"/>
      <c r="S57" s="548"/>
      <c r="T57" s="320"/>
      <c r="U57" s="548"/>
      <c r="V57" s="320"/>
      <c r="W57" s="548"/>
      <c r="X57" s="15"/>
      <c r="Y57" s="330"/>
      <c r="Z57" s="320"/>
      <c r="AA57" s="330"/>
      <c r="AB57" s="15"/>
      <c r="AC57" s="430"/>
      <c r="AD57" s="15"/>
      <c r="AE57" s="15"/>
      <c r="AF57" s="15"/>
      <c r="AG57" s="15"/>
    </row>
    <row r="58" spans="1:33" s="320" customFormat="1">
      <c r="A58" s="426">
        <v>62</v>
      </c>
      <c r="B58" s="426">
        <v>7</v>
      </c>
      <c r="C58" s="426">
        <v>1</v>
      </c>
      <c r="D58" s="572" t="str">
        <f>$D$2</f>
        <v>TV Hohenklingen 1</v>
      </c>
      <c r="E58" s="256" t="s">
        <v>172</v>
      </c>
      <c r="F58" s="569" t="str">
        <f t="shared" ref="F58" si="10">$D$6</f>
        <v>TV Heuchlingen</v>
      </c>
      <c r="G58" s="321"/>
      <c r="H58" s="321"/>
      <c r="I58" s="321"/>
      <c r="J58" s="321"/>
      <c r="K58" s="321"/>
      <c r="L58" s="321"/>
      <c r="M58" s="321"/>
      <c r="N58" s="321"/>
      <c r="O58" s="319"/>
      <c r="P58" s="569" t="str">
        <f>$D$4</f>
        <v>TSV Kleinvillars</v>
      </c>
      <c r="Q58" s="548">
        <v>11</v>
      </c>
      <c r="R58" s="320" t="s">
        <v>2</v>
      </c>
      <c r="S58" s="548">
        <v>0</v>
      </c>
      <c r="U58" s="548">
        <v>11</v>
      </c>
      <c r="V58" s="320" t="s">
        <v>2</v>
      </c>
      <c r="W58" s="548">
        <v>0</v>
      </c>
      <c r="X58" s="15"/>
      <c r="Y58" s="418">
        <f>IF($Q58&gt;$S58,(IF($U58&gt;$W58,2,1)),(IF($U58&gt;$W58,1,0)))</f>
        <v>2</v>
      </c>
      <c r="Z58" s="418" t="s">
        <v>2</v>
      </c>
      <c r="AA58" s="418">
        <f>IF($Q58&lt;$S58,(IF($U58&lt;$W58,2,1)),(IF($U58&lt;$W58,1,0)))</f>
        <v>0</v>
      </c>
      <c r="AB58" s="15"/>
      <c r="AC58" s="430">
        <f t="shared" si="4"/>
        <v>43079</v>
      </c>
      <c r="AD58" s="431">
        <f>AD56+$AD$16</f>
        <v>0.52083333333333337</v>
      </c>
      <c r="AE58" s="15" t="str">
        <f t="shared" si="5"/>
        <v>Heuchlingen</v>
      </c>
      <c r="AF58" s="15"/>
      <c r="AG58" s="15"/>
    </row>
    <row r="59" spans="1:33">
      <c r="A59" s="426">
        <v>63</v>
      </c>
      <c r="B59" s="426">
        <v>8</v>
      </c>
      <c r="C59" s="426">
        <v>1</v>
      </c>
      <c r="D59" s="573" t="str">
        <f>$D$3</f>
        <v>TV Hohenklingen 2</v>
      </c>
      <c r="E59" s="256" t="s">
        <v>172</v>
      </c>
      <c r="F59" s="569" t="str">
        <f t="shared" ref="F59" si="11">$D$7</f>
        <v>TSV Gärtringen</v>
      </c>
      <c r="G59" s="99"/>
      <c r="H59" s="99"/>
      <c r="I59" s="99"/>
      <c r="J59" s="99"/>
      <c r="K59" s="99"/>
      <c r="L59" s="99"/>
      <c r="M59" s="99"/>
      <c r="N59" s="99"/>
      <c r="O59" s="318"/>
      <c r="P59" s="569" t="str">
        <f>$D$2</f>
        <v>TV Hohenklingen 1</v>
      </c>
      <c r="Q59" s="548">
        <v>0</v>
      </c>
      <c r="R59" s="320" t="s">
        <v>2</v>
      </c>
      <c r="S59" s="548">
        <v>11</v>
      </c>
      <c r="T59" s="322"/>
      <c r="U59" s="548">
        <v>0</v>
      </c>
      <c r="V59" s="320" t="s">
        <v>2</v>
      </c>
      <c r="W59" s="548">
        <v>11</v>
      </c>
      <c r="X59" s="15"/>
      <c r="Y59" s="418">
        <f>IF($Q59&gt;$S59,(IF($U59&gt;$W59,2,1)),(IF($U59&gt;$W59,1,0)))</f>
        <v>0</v>
      </c>
      <c r="Z59" s="418" t="s">
        <v>2</v>
      </c>
      <c r="AA59" s="418">
        <f>IF($Q59&lt;$S59,(IF($U59&lt;$W59,2,1)),(IF($U59&lt;$W59,1,0)))</f>
        <v>2</v>
      </c>
      <c r="AB59" s="15"/>
      <c r="AC59" s="430">
        <f t="shared" si="4"/>
        <v>43079</v>
      </c>
      <c r="AD59" s="431">
        <f>AD58+$AD$16</f>
        <v>0.53819444444444453</v>
      </c>
      <c r="AE59" s="15" t="str">
        <f t="shared" si="5"/>
        <v>Heuchlingen</v>
      </c>
      <c r="AF59" s="15"/>
      <c r="AG59" s="15"/>
    </row>
    <row r="60" spans="1:33">
      <c r="A60" s="426"/>
      <c r="B60" s="426"/>
      <c r="C60" s="426"/>
      <c r="D60" s="84"/>
      <c r="G60" s="568"/>
      <c r="H60" s="568"/>
      <c r="I60" s="568"/>
      <c r="J60" s="568"/>
      <c r="K60" s="568"/>
      <c r="L60" s="568"/>
      <c r="M60" s="568"/>
      <c r="N60" s="568"/>
      <c r="Q60" s="548"/>
      <c r="R60" s="320"/>
      <c r="S60" s="548"/>
      <c r="T60" s="320"/>
      <c r="U60" s="548"/>
      <c r="V60" s="320"/>
      <c r="W60" s="548"/>
      <c r="X60" s="15"/>
      <c r="Y60" s="330"/>
      <c r="Z60" s="320"/>
      <c r="AA60" s="330"/>
      <c r="AB60" s="15"/>
      <c r="AC60" s="430"/>
      <c r="AD60" s="15"/>
      <c r="AE60" s="15"/>
      <c r="AF60" s="15"/>
      <c r="AG60" s="15"/>
    </row>
    <row r="61" spans="1:33">
      <c r="A61" s="426">
        <v>64</v>
      </c>
      <c r="B61" s="426">
        <v>9</v>
      </c>
      <c r="C61" s="426">
        <v>1</v>
      </c>
      <c r="D61" s="573" t="str">
        <f>$D$6</f>
        <v>TV Heuchlingen</v>
      </c>
      <c r="E61" s="256" t="s">
        <v>172</v>
      </c>
      <c r="F61" s="569" t="str">
        <f t="shared" ref="F61" si="12">$D$5</f>
        <v>TSV Malmsheim</v>
      </c>
      <c r="G61" s="99"/>
      <c r="H61" s="99"/>
      <c r="I61" s="99"/>
      <c r="J61" s="99"/>
      <c r="K61" s="99"/>
      <c r="L61" s="99"/>
      <c r="M61" s="99"/>
      <c r="N61" s="99"/>
      <c r="O61" s="318"/>
      <c r="P61" s="569" t="str">
        <f>$D$7</f>
        <v>TSV Gärtringen</v>
      </c>
      <c r="Q61" s="548">
        <v>0</v>
      </c>
      <c r="R61" s="320" t="s">
        <v>2</v>
      </c>
      <c r="S61" s="548">
        <v>11</v>
      </c>
      <c r="T61" s="320"/>
      <c r="U61" s="548">
        <v>0</v>
      </c>
      <c r="V61" s="320" t="s">
        <v>2</v>
      </c>
      <c r="W61" s="548">
        <v>11</v>
      </c>
      <c r="X61" s="15"/>
      <c r="Y61" s="418">
        <f>IF($Q61&gt;$S61,(IF($U61&gt;$W61,2,1)),(IF($U61&gt;$W61,1,0)))</f>
        <v>0</v>
      </c>
      <c r="Z61" s="418" t="s">
        <v>2</v>
      </c>
      <c r="AA61" s="418">
        <f>IF($Q61&lt;$S61,(IF($U61&lt;$W61,2,1)),(IF($U61&lt;$W61,1,0)))</f>
        <v>2</v>
      </c>
      <c r="AB61" s="15"/>
      <c r="AC61" s="430">
        <f t="shared" si="4"/>
        <v>43079</v>
      </c>
      <c r="AD61" s="431">
        <f>AD59+$AD$16</f>
        <v>0.55555555555555569</v>
      </c>
      <c r="AE61" s="15" t="str">
        <f t="shared" si="5"/>
        <v>Heuchlingen</v>
      </c>
      <c r="AF61" s="15"/>
      <c r="AG61" s="15"/>
    </row>
    <row r="62" spans="1:33" s="15" customFormat="1">
      <c r="A62" s="426">
        <v>65</v>
      </c>
      <c r="B62" s="426">
        <v>10</v>
      </c>
      <c r="C62" s="426">
        <v>1</v>
      </c>
      <c r="D62" s="572" t="str">
        <f>$D$4</f>
        <v>TSV Kleinvillars</v>
      </c>
      <c r="E62" s="256" t="s">
        <v>172</v>
      </c>
      <c r="F62" s="569" t="str">
        <f t="shared" ref="F62" si="13">$D$3</f>
        <v>TV Hohenklingen 2</v>
      </c>
      <c r="G62" s="321"/>
      <c r="H62" s="321"/>
      <c r="I62" s="321"/>
      <c r="J62" s="321"/>
      <c r="K62" s="321"/>
      <c r="L62" s="321"/>
      <c r="M62" s="321"/>
      <c r="N62" s="321"/>
      <c r="O62" s="319"/>
      <c r="P62" s="569" t="str">
        <f>$D$6</f>
        <v>TV Heuchlingen</v>
      </c>
      <c r="Q62" s="548">
        <v>0</v>
      </c>
      <c r="R62" s="320" t="s">
        <v>2</v>
      </c>
      <c r="S62" s="548">
        <v>0</v>
      </c>
      <c r="T62" s="320"/>
      <c r="U62" s="548">
        <v>0</v>
      </c>
      <c r="V62" s="320" t="s">
        <v>2</v>
      </c>
      <c r="W62" s="548">
        <v>0</v>
      </c>
      <c r="Y62" s="418">
        <f>IF($Q62&gt;$S62,(IF($U62&gt;$W62,2,1)),(IF($U62&gt;$W62,1,0)))</f>
        <v>0</v>
      </c>
      <c r="Z62" s="418" t="s">
        <v>2</v>
      </c>
      <c r="AA62" s="418">
        <f>IF($Q62&lt;$S62,(IF($U62&lt;$W62,2,1)),(IF($U62&lt;$W62,1,0)))</f>
        <v>0</v>
      </c>
      <c r="AC62" s="430">
        <f t="shared" si="4"/>
        <v>43079</v>
      </c>
      <c r="AD62" s="431">
        <f>AD61+$AD$16</f>
        <v>0.57291666666666685</v>
      </c>
      <c r="AE62" s="15" t="str">
        <f t="shared" si="5"/>
        <v>Heuchlingen</v>
      </c>
    </row>
    <row r="63" spans="1:33">
      <c r="A63" s="427"/>
      <c r="B63" s="427"/>
      <c r="C63" s="427"/>
      <c r="D63" s="84"/>
      <c r="G63" s="568"/>
      <c r="H63" s="568"/>
      <c r="I63" s="568"/>
      <c r="J63" s="568"/>
      <c r="K63" s="568"/>
      <c r="L63" s="568"/>
      <c r="M63" s="568"/>
      <c r="N63" s="568"/>
      <c r="Q63" s="548"/>
      <c r="R63" s="320"/>
      <c r="S63" s="548"/>
      <c r="T63" s="320"/>
      <c r="U63" s="548"/>
      <c r="V63" s="320"/>
      <c r="W63" s="548"/>
      <c r="X63" s="320"/>
      <c r="Y63" s="330"/>
      <c r="Z63" s="320"/>
      <c r="AA63" s="330"/>
      <c r="AB63" s="320"/>
      <c r="AC63" s="430"/>
      <c r="AD63" s="418"/>
      <c r="AE63" s="15"/>
      <c r="AF63" s="320"/>
      <c r="AG63" s="320"/>
    </row>
    <row r="64" spans="1:33">
      <c r="A64" s="426">
        <v>66</v>
      </c>
      <c r="B64" s="426">
        <v>11</v>
      </c>
      <c r="C64" s="426">
        <v>1</v>
      </c>
      <c r="D64" s="573" t="str">
        <f>$D$2</f>
        <v>TV Hohenklingen 1</v>
      </c>
      <c r="E64" s="256" t="s">
        <v>172</v>
      </c>
      <c r="F64" s="569" t="str">
        <f t="shared" ref="F64" si="14">$D$7</f>
        <v>TSV Gärtringen</v>
      </c>
      <c r="G64" s="99"/>
      <c r="H64" s="99"/>
      <c r="I64" s="99"/>
      <c r="J64" s="99"/>
      <c r="K64" s="99"/>
      <c r="L64" s="99"/>
      <c r="M64" s="99"/>
      <c r="N64" s="99"/>
      <c r="O64" s="318"/>
      <c r="P64" s="569" t="str">
        <f>$D$5</f>
        <v>TSV Malmsheim</v>
      </c>
      <c r="Q64" s="548">
        <v>11</v>
      </c>
      <c r="R64" s="320" t="s">
        <v>2</v>
      </c>
      <c r="S64" s="548">
        <v>8</v>
      </c>
      <c r="T64" s="320"/>
      <c r="U64" s="548">
        <v>9</v>
      </c>
      <c r="V64" s="320" t="s">
        <v>2</v>
      </c>
      <c r="W64" s="548">
        <v>11</v>
      </c>
      <c r="X64" s="320"/>
      <c r="Y64" s="418">
        <f>IF($Q64&gt;$S64,(IF($U64&gt;$W64,2,1)),(IF($U64&gt;$W64,1,0)))</f>
        <v>1</v>
      </c>
      <c r="Z64" s="418" t="s">
        <v>2</v>
      </c>
      <c r="AA64" s="418">
        <f>IF($Q64&lt;$S64,(IF($U64&lt;$W64,2,1)),(IF($U64&lt;$W64,1,0)))</f>
        <v>1</v>
      </c>
      <c r="AB64" s="320"/>
      <c r="AC64" s="430">
        <f t="shared" si="4"/>
        <v>43079</v>
      </c>
      <c r="AD64" s="431">
        <f>AD62+$AD$16</f>
        <v>0.59027777777777801</v>
      </c>
      <c r="AE64" s="15" t="str">
        <f t="shared" si="5"/>
        <v>Heuchlingen</v>
      </c>
      <c r="AF64" s="320"/>
      <c r="AG64" s="320"/>
    </row>
    <row r="65" spans="1:33" s="15" customFormat="1">
      <c r="A65" s="426">
        <v>67</v>
      </c>
      <c r="B65" s="426">
        <v>12</v>
      </c>
      <c r="C65" s="426">
        <v>1</v>
      </c>
      <c r="D65" s="572" t="str">
        <f>$D$6</f>
        <v>TV Heuchlingen</v>
      </c>
      <c r="E65" s="256" t="s">
        <v>172</v>
      </c>
      <c r="F65" s="569" t="str">
        <f t="shared" ref="F65" si="15">$D$3</f>
        <v>TV Hohenklingen 2</v>
      </c>
      <c r="G65" s="321"/>
      <c r="H65" s="321"/>
      <c r="I65" s="321"/>
      <c r="J65" s="321"/>
      <c r="K65" s="321"/>
      <c r="L65" s="321"/>
      <c r="M65" s="321"/>
      <c r="N65" s="321"/>
      <c r="O65" s="319"/>
      <c r="P65" s="569" t="str">
        <f>$D$4</f>
        <v>TSV Kleinvillars</v>
      </c>
      <c r="Q65" s="548">
        <v>0</v>
      </c>
      <c r="R65" s="320" t="s">
        <v>2</v>
      </c>
      <c r="S65" s="548">
        <v>0</v>
      </c>
      <c r="T65" s="322"/>
      <c r="U65" s="548">
        <v>0</v>
      </c>
      <c r="V65" s="320" t="s">
        <v>2</v>
      </c>
      <c r="W65" s="548">
        <v>0</v>
      </c>
      <c r="Y65" s="418">
        <f>IF($Q65&gt;$S65,(IF($U65&gt;$W65,2,1)),(IF($U65&gt;$W65,1,0)))</f>
        <v>0</v>
      </c>
      <c r="Z65" s="418" t="s">
        <v>2</v>
      </c>
      <c r="AA65" s="418">
        <f>IF($Q65&lt;$S65,(IF($U65&lt;$W65,2,1)),(IF($U65&lt;$W65,1,0)))</f>
        <v>0</v>
      </c>
      <c r="AC65" s="430">
        <f t="shared" si="4"/>
        <v>43079</v>
      </c>
      <c r="AD65" s="431">
        <f>AD64+$AD$16</f>
        <v>0.60763888888888917</v>
      </c>
      <c r="AE65" s="15" t="str">
        <f t="shared" si="5"/>
        <v>Heuchlingen</v>
      </c>
    </row>
    <row r="66" spans="1:33">
      <c r="A66" s="426"/>
      <c r="B66" s="426"/>
      <c r="C66" s="426"/>
      <c r="D66" s="84"/>
      <c r="G66" s="568"/>
      <c r="H66" s="568"/>
      <c r="I66" s="568"/>
      <c r="J66" s="568"/>
      <c r="K66" s="568"/>
      <c r="L66" s="568"/>
      <c r="M66" s="568"/>
      <c r="N66" s="568"/>
      <c r="Q66" s="549"/>
      <c r="R66" s="320"/>
      <c r="S66" s="548"/>
      <c r="T66" s="320"/>
      <c r="U66" s="548"/>
      <c r="V66" s="320"/>
      <c r="W66" s="548"/>
      <c r="X66" s="281"/>
      <c r="Y66" s="330"/>
      <c r="Z66" s="320"/>
      <c r="AA66" s="330"/>
      <c r="AB66" s="281"/>
      <c r="AC66" s="430"/>
      <c r="AD66" s="281"/>
      <c r="AE66" s="15"/>
      <c r="AF66" s="281"/>
      <c r="AG66" s="281"/>
    </row>
    <row r="67" spans="1:33">
      <c r="A67" s="426">
        <v>68</v>
      </c>
      <c r="B67" s="426">
        <v>13</v>
      </c>
      <c r="C67" s="426">
        <v>1</v>
      </c>
      <c r="D67" s="573" t="str">
        <f>$D$7</f>
        <v>TSV Gärtringen</v>
      </c>
      <c r="E67" s="256" t="s">
        <v>172</v>
      </c>
      <c r="F67" s="569" t="str">
        <f t="shared" ref="F67" si="16">$D$5</f>
        <v>TSV Malmsheim</v>
      </c>
      <c r="G67" s="99"/>
      <c r="H67" s="99"/>
      <c r="I67" s="99"/>
      <c r="J67" s="99"/>
      <c r="K67" s="99"/>
      <c r="L67" s="99"/>
      <c r="M67" s="99"/>
      <c r="N67" s="99"/>
      <c r="O67" s="318"/>
      <c r="P67" s="569" t="str">
        <f>$D$3</f>
        <v>TV Hohenklingen 2</v>
      </c>
      <c r="Q67" s="548">
        <v>8</v>
      </c>
      <c r="R67" s="320" t="s">
        <v>2</v>
      </c>
      <c r="S67" s="548">
        <v>11</v>
      </c>
      <c r="T67" s="320"/>
      <c r="U67" s="548">
        <v>8</v>
      </c>
      <c r="V67" s="320" t="s">
        <v>2</v>
      </c>
      <c r="W67" s="548">
        <v>11</v>
      </c>
      <c r="X67" s="281"/>
      <c r="Y67" s="418">
        <f>IF($Q67&gt;$S67,(IF($U67&gt;$W67,2,1)),(IF($U67&gt;$W67,1,0)))</f>
        <v>0</v>
      </c>
      <c r="Z67" s="418" t="s">
        <v>2</v>
      </c>
      <c r="AA67" s="418">
        <f>IF($Q67&lt;$S67,(IF($U67&lt;$W67,2,1)),(IF($U67&lt;$W67,1,0)))</f>
        <v>2</v>
      </c>
      <c r="AB67" s="281"/>
      <c r="AC67" s="430">
        <f t="shared" si="4"/>
        <v>43079</v>
      </c>
      <c r="AD67" s="431">
        <f>AD65+$AD$16</f>
        <v>0.62500000000000033</v>
      </c>
      <c r="AE67" s="15" t="str">
        <f t="shared" si="5"/>
        <v>Heuchlingen</v>
      </c>
      <c r="AF67" s="281"/>
      <c r="AG67" s="281"/>
    </row>
    <row r="68" spans="1:33" s="15" customFormat="1">
      <c r="A68" s="426">
        <v>69</v>
      </c>
      <c r="B68" s="426">
        <v>14</v>
      </c>
      <c r="C68" s="426">
        <v>1</v>
      </c>
      <c r="D68" s="572" t="str">
        <f>$D$6</f>
        <v>TV Heuchlingen</v>
      </c>
      <c r="E68" s="256" t="s">
        <v>172</v>
      </c>
      <c r="F68" s="569" t="str">
        <f t="shared" ref="F68" si="17">$D$4</f>
        <v>TSV Kleinvillars</v>
      </c>
      <c r="G68" s="321"/>
      <c r="H68" s="321"/>
      <c r="I68" s="321"/>
      <c r="J68" s="321"/>
      <c r="K68" s="321"/>
      <c r="L68" s="321"/>
      <c r="M68" s="321"/>
      <c r="N68" s="321"/>
      <c r="O68" s="319"/>
      <c r="P68" s="569" t="str">
        <f>$D$7</f>
        <v>TSV Gärtringen</v>
      </c>
      <c r="Q68" s="550">
        <v>0</v>
      </c>
      <c r="R68" s="320" t="s">
        <v>2</v>
      </c>
      <c r="S68" s="548">
        <v>0</v>
      </c>
      <c r="T68" s="320"/>
      <c r="U68" s="548">
        <v>0</v>
      </c>
      <c r="V68" s="320" t="s">
        <v>2</v>
      </c>
      <c r="W68" s="548">
        <v>0</v>
      </c>
      <c r="X68" s="281"/>
      <c r="Y68" s="418">
        <f>IF($Q68&gt;$S68,(IF($U68&gt;$W68,2,1)),(IF($U68&gt;$W68,1,0)))</f>
        <v>0</v>
      </c>
      <c r="Z68" s="418" t="s">
        <v>2</v>
      </c>
      <c r="AA68" s="418">
        <f>IF($Q68&lt;$S68,(IF($U68&lt;$W68,2,1)),(IF($U68&lt;$W68,1,0)))</f>
        <v>0</v>
      </c>
      <c r="AB68" s="281"/>
      <c r="AC68" s="430">
        <f t="shared" si="4"/>
        <v>43079</v>
      </c>
      <c r="AD68" s="431">
        <f>AD67+$AD$16</f>
        <v>0.64236111111111149</v>
      </c>
      <c r="AE68" s="15" t="str">
        <f t="shared" si="5"/>
        <v>Heuchlingen</v>
      </c>
      <c r="AF68" s="281"/>
      <c r="AG68" s="281"/>
    </row>
    <row r="69" spans="1:33">
      <c r="A69" s="427"/>
      <c r="B69" s="427"/>
      <c r="C69" s="427"/>
      <c r="D69" s="84"/>
      <c r="G69" s="568"/>
      <c r="H69" s="568"/>
      <c r="I69" s="568"/>
      <c r="J69" s="568"/>
      <c r="K69" s="568"/>
      <c r="L69" s="568"/>
      <c r="M69" s="568"/>
      <c r="N69" s="568"/>
      <c r="Q69" s="549"/>
      <c r="R69" s="320"/>
      <c r="S69" s="548"/>
      <c r="T69" s="320"/>
      <c r="U69" s="548"/>
      <c r="V69" s="320"/>
      <c r="W69" s="548"/>
      <c r="X69" s="281"/>
      <c r="Y69" s="330"/>
      <c r="Z69" s="320"/>
      <c r="AA69" s="330"/>
      <c r="AB69" s="281"/>
      <c r="AC69" s="430"/>
      <c r="AD69" s="281"/>
      <c r="AE69" s="15"/>
      <c r="AF69" s="281"/>
      <c r="AG69" s="281"/>
    </row>
    <row r="70" spans="1:33">
      <c r="A70" s="426">
        <v>70</v>
      </c>
      <c r="B70" s="426">
        <v>15</v>
      </c>
      <c r="C70" s="426">
        <v>1</v>
      </c>
      <c r="D70" s="573" t="str">
        <f>$D$5</f>
        <v>TSV Malmsheim</v>
      </c>
      <c r="E70" s="256" t="s">
        <v>172</v>
      </c>
      <c r="F70" s="569" t="str">
        <f t="shared" ref="F70" si="18">$D$2</f>
        <v>TV Hohenklingen 1</v>
      </c>
      <c r="G70" s="99"/>
      <c r="H70" s="99"/>
      <c r="I70" s="99"/>
      <c r="J70" s="99"/>
      <c r="K70" s="99"/>
      <c r="L70" s="99"/>
      <c r="M70" s="99"/>
      <c r="N70" s="99"/>
      <c r="O70" s="318"/>
      <c r="P70" s="569" t="str">
        <f>$D$4</f>
        <v>TSV Kleinvillars</v>
      </c>
      <c r="Q70" s="548">
        <v>11</v>
      </c>
      <c r="R70" s="320" t="s">
        <v>2</v>
      </c>
      <c r="S70" s="548">
        <v>7</v>
      </c>
      <c r="T70" s="320"/>
      <c r="U70" s="548">
        <v>12</v>
      </c>
      <c r="V70" s="320" t="s">
        <v>2</v>
      </c>
      <c r="W70" s="548">
        <v>10</v>
      </c>
      <c r="X70" s="281"/>
      <c r="Y70" s="418">
        <f>IF($Q70&gt;$S70,(IF($U70&gt;$W70,2,1)),(IF($U70&gt;$W70,1,0)))</f>
        <v>2</v>
      </c>
      <c r="Z70" s="418" t="s">
        <v>2</v>
      </c>
      <c r="AA70" s="418">
        <f>IF($Q70&lt;$S70,(IF($U70&lt;$W70,2,1)),(IF($U70&lt;$W70,1,0)))</f>
        <v>0</v>
      </c>
      <c r="AB70" s="281"/>
      <c r="AC70" s="430">
        <f t="shared" si="4"/>
        <v>43079</v>
      </c>
      <c r="AD70" s="431">
        <f>AD68+$AD$16</f>
        <v>0.65972222222222265</v>
      </c>
      <c r="AE70" s="15" t="str">
        <f t="shared" si="5"/>
        <v>Heuchlingen</v>
      </c>
      <c r="AF70" s="281"/>
      <c r="AG70" s="281"/>
    </row>
    <row r="71" spans="1:33">
      <c r="A71" s="6"/>
      <c r="B71" s="6"/>
      <c r="C71" s="146"/>
      <c r="D71" s="319"/>
      <c r="E71" s="257"/>
      <c r="F71" s="321"/>
      <c r="G71" s="321"/>
      <c r="H71" s="321"/>
      <c r="I71" s="321"/>
      <c r="J71" s="321"/>
      <c r="K71" s="321"/>
      <c r="L71" s="321"/>
      <c r="M71" s="321"/>
      <c r="N71" s="321"/>
      <c r="O71" s="319"/>
      <c r="P71" s="569"/>
      <c r="Q71" s="322"/>
      <c r="R71" s="320"/>
      <c r="S71" s="320"/>
      <c r="T71" s="320"/>
      <c r="U71" s="320"/>
      <c r="V71" s="320"/>
      <c r="W71" s="320"/>
      <c r="X71" s="281"/>
      <c r="Y71" s="320"/>
      <c r="Z71" s="320"/>
      <c r="AA71" s="320"/>
      <c r="AB71" s="281"/>
      <c r="AC71" s="281"/>
      <c r="AD71" s="281"/>
      <c r="AE71" s="281"/>
      <c r="AF71" s="281"/>
      <c r="AG71" s="281"/>
    </row>
    <row r="72" spans="1:33" s="15" customFormat="1">
      <c r="A72" s="425" t="s">
        <v>116</v>
      </c>
      <c r="B72" s="150"/>
      <c r="C72" s="150"/>
      <c r="D72" s="319"/>
      <c r="E72" s="257"/>
      <c r="F72" s="319"/>
      <c r="G72" s="319"/>
      <c r="H72" s="319"/>
      <c r="I72" s="319"/>
      <c r="J72" s="319"/>
      <c r="K72" s="169"/>
      <c r="L72" s="319"/>
      <c r="M72" s="319"/>
      <c r="N72" s="319"/>
      <c r="O72" s="319"/>
      <c r="P72" s="319"/>
      <c r="Q72" s="320"/>
      <c r="R72" s="320" t="s">
        <v>0</v>
      </c>
      <c r="S72" s="320"/>
      <c r="T72" s="320"/>
      <c r="U72" s="320"/>
      <c r="V72" s="320" t="s">
        <v>416</v>
      </c>
      <c r="W72" s="320"/>
      <c r="X72" s="320"/>
      <c r="Y72" s="320"/>
      <c r="Z72" s="320" t="s">
        <v>1</v>
      </c>
      <c r="AA72" s="320"/>
      <c r="AB72" s="320"/>
      <c r="AC72" s="320"/>
      <c r="AD72" s="418"/>
      <c r="AE72" s="320"/>
      <c r="AF72" s="320"/>
      <c r="AG72" s="320"/>
    </row>
    <row r="73" spans="1:33">
      <c r="A73" s="15"/>
      <c r="B73" s="15"/>
      <c r="C73" s="418"/>
      <c r="D73" s="15" t="str">
        <f t="shared" ref="D73:D78" si="19">T(D2)</f>
        <v>TV Hohenklingen 1</v>
      </c>
      <c r="E73" s="257"/>
      <c r="F73" s="420">
        <f>Y18</f>
        <v>2</v>
      </c>
      <c r="G73" s="420">
        <f>Y22</f>
        <v>2</v>
      </c>
      <c r="H73" s="420">
        <f>AA27</f>
        <v>2</v>
      </c>
      <c r="I73" s="420">
        <f>AA33</f>
        <v>2</v>
      </c>
      <c r="J73" s="420">
        <f>Y39</f>
        <v>1</v>
      </c>
      <c r="K73" s="420">
        <f>AA49</f>
        <v>2</v>
      </c>
      <c r="L73" s="420">
        <f>AA53</f>
        <v>2</v>
      </c>
      <c r="M73" s="420">
        <f>Y58</f>
        <v>2</v>
      </c>
      <c r="N73" s="420">
        <f>Y64</f>
        <v>1</v>
      </c>
      <c r="O73" s="420">
        <f>AA70</f>
        <v>0</v>
      </c>
      <c r="P73" s="232"/>
      <c r="Q73" s="418">
        <f>SUMIF($D$49:$D$70,$D73,$Q$49:$Q$70)+SUMIF($D$49:$D$70,$D73,$U$49:$U$70)+SUMIF($F$49:$F$70,$D73,$S$49:$S$70)+SUMIF($F$49:$F$70,$D73,$W$49:$W$70)+SUMIF($D$18:$D$39,$D73,$Q$18:$Q$39)+SUMIF($D$18:$D$39,$D73,$U$18:$U$39)+SUMIF($F$18:$F$39,$D73,$S$18:$S$39)+SUMIF($F$18:$F$39,$D73,$W$18:$W$39)</f>
        <v>209</v>
      </c>
      <c r="R73" s="232" t="s">
        <v>2</v>
      </c>
      <c r="S73" s="418">
        <f>SUMIF($D$49:$D$70,$D73,$S$49:$S$70)+SUMIF($D$49:$D$70,$D73,$W$49:$W$70)+SUMIF($F$49:$F$70,$D73,$Q$49:$Q$70)+SUMIF($F$49:$F$70,$D73,$U$49:$U$70)+SUMIF($D$18:$D$39,$D73,$S$18:$S$39)+SUMIF($D$18:$D$39,$D73,$W$18:$W$39)+SUMIF($F$18:$F$39,$D73,$Q$18:$Q$39)+SUMIF($F$18:$F$39,$D73,$U$18:$U$39)</f>
        <v>67</v>
      </c>
      <c r="T73" s="232"/>
      <c r="U73" s="232">
        <f ca="1">SUMIF($D$49:$D$70,$D73,$Y$49:$Y$70)+SUMIF($F$49:$F$70,$D73,$AA$49:$AA$70)+SUMIF($D$18:$D$40,$D73,$Y$18:$Y$39)+SUMIF($F$18:$F$39,$D73,$AA$18:$AA$39)</f>
        <v>16</v>
      </c>
      <c r="V73" s="232" t="s">
        <v>2</v>
      </c>
      <c r="W73" s="232">
        <f ca="1">SUMIF($D$49:$D$70,$D73,$AA$49:$AA$70)+SUMIF($F$49:$F$70,$D73,$Y$49:$Y$70)+SUMIF($D$18:$D$40,$D73,$AA$18:$AA$39)+SUMIF($F$18:$F$39,$D73,$Y$18:$Y$39)</f>
        <v>4</v>
      </c>
      <c r="X73" s="232"/>
      <c r="Y73" s="232">
        <f t="shared" ref="Y73:Y78" ca="1" si="20">U73</f>
        <v>16</v>
      </c>
      <c r="Z73" s="232" t="s">
        <v>2</v>
      </c>
      <c r="AA73" s="232">
        <f t="shared" ref="AA73:AA78" ca="1" si="21">W73</f>
        <v>4</v>
      </c>
      <c r="AB73" s="320"/>
      <c r="AC73" s="320"/>
      <c r="AD73" s="418"/>
      <c r="AE73" s="320"/>
      <c r="AF73" s="320"/>
      <c r="AG73" s="320"/>
    </row>
    <row r="74" spans="1:33">
      <c r="A74" s="150"/>
      <c r="B74" s="150"/>
      <c r="C74" s="150"/>
      <c r="D74" s="319" t="str">
        <f t="shared" si="19"/>
        <v>TV Hohenklingen 2</v>
      </c>
      <c r="E74" s="257"/>
      <c r="F74" s="420">
        <f>AA18</f>
        <v>0</v>
      </c>
      <c r="G74" s="420">
        <f>Y24</f>
        <v>0</v>
      </c>
      <c r="H74" s="420">
        <f>AA28</f>
        <v>0</v>
      </c>
      <c r="I74" s="420">
        <f>Y31</f>
        <v>2</v>
      </c>
      <c r="J74" s="420">
        <f>Y34</f>
        <v>2</v>
      </c>
      <c r="K74" s="420">
        <f>Y49</f>
        <v>0</v>
      </c>
      <c r="L74" s="420">
        <f>AA55</f>
        <v>0</v>
      </c>
      <c r="M74" s="420">
        <f>Y59</f>
        <v>0</v>
      </c>
      <c r="N74" s="420">
        <f>AA62</f>
        <v>0</v>
      </c>
      <c r="O74" s="420">
        <f>AA65</f>
        <v>0</v>
      </c>
      <c r="P74" s="423"/>
      <c r="Q74" s="418">
        <f t="shared" ref="Q74:Q78" si="22">SUMIF($D$49:$D$70,$D74,$Q$49:$Q$70)+SUMIF($D$49:$D$70,$D74,$U$49:$U$70)+SUMIF($F$49:$F$70,$D74,$S$49:$S$70)+SUMIF($F$49:$F$70,$D74,$W$49:$W$70)+SUMIF($D$18:$D$39,$D74,$Q$18:$Q$39)+SUMIF($D$18:$D$39,$D74,$U$18:$U$39)+SUMIF($F$18:$F$39,$D74,$S$18:$S$39)+SUMIF($F$18:$F$39,$D74,$W$18:$W$39)</f>
        <v>78</v>
      </c>
      <c r="R74" s="232" t="s">
        <v>2</v>
      </c>
      <c r="S74" s="418">
        <f t="shared" ref="S74:S78" si="23">SUMIF($D$49:$D$70,$D74,$S$49:$S$70)+SUMIF($D$49:$D$70,$D74,$W$49:$W$70)+SUMIF($F$49:$F$70,$D74,$Q$49:$Q$70)+SUMIF($F$49:$F$70,$D74,$U$49:$U$70)+SUMIF($D$18:$D$39,$D74,$S$18:$S$39)+SUMIF($D$18:$D$39,$D74,$W$18:$W$39)+SUMIF($F$18:$F$39,$D74,$Q$18:$Q$39)+SUMIF($F$18:$F$39,$D74,$U$18:$U$39)</f>
        <v>132</v>
      </c>
      <c r="T74" s="231"/>
      <c r="U74" s="232">
        <f t="shared" ref="U74:U78" ca="1" si="24">SUMIF($D$49:$D$70,$D74,$Y$49:$Y$70)+SUMIF($F$49:$F$70,$D74,$AA$49:$AA$70)+SUMIF($D$18:$D$40,$D74,$Y$18:$Y$39)+SUMIF($F$18:$F$39,$D74,$AA$18:$AA$39)</f>
        <v>4</v>
      </c>
      <c r="V74" s="232" t="s">
        <v>2</v>
      </c>
      <c r="W74" s="232">
        <f t="shared" ref="W74:W78" ca="1" si="25">SUMIF($D$49:$D$70,$D74,$AA$49:$AA$70)+SUMIF($F$49:$F$70,$D74,$Y$49:$Y$70)+SUMIF($D$18:$D$40,$D74,$AA$18:$AA$39)+SUMIF($F$18:$F$39,$D74,$Y$18:$Y$39)</f>
        <v>12</v>
      </c>
      <c r="X74" s="232"/>
      <c r="Y74" s="232">
        <f t="shared" ca="1" si="20"/>
        <v>4</v>
      </c>
      <c r="Z74" s="232" t="s">
        <v>2</v>
      </c>
      <c r="AA74" s="232">
        <f t="shared" ca="1" si="21"/>
        <v>12</v>
      </c>
      <c r="AB74" s="320"/>
      <c r="AC74" s="320"/>
      <c r="AD74" s="418"/>
      <c r="AE74" s="320"/>
      <c r="AF74" s="320"/>
      <c r="AG74" s="320"/>
    </row>
    <row r="75" spans="1:33" s="15" customFormat="1">
      <c r="A75" s="150"/>
      <c r="B75" s="150"/>
      <c r="C75" s="150"/>
      <c r="D75" s="319" t="str">
        <f t="shared" si="19"/>
        <v>TSV Kleinvillars</v>
      </c>
      <c r="E75" s="257"/>
      <c r="F75" s="420">
        <f>Y19</f>
        <v>0</v>
      </c>
      <c r="G75" s="420">
        <f>AA22</f>
        <v>0</v>
      </c>
      <c r="H75" s="420">
        <f>Y25</f>
        <v>0</v>
      </c>
      <c r="I75" s="420">
        <f>AA31</f>
        <v>0</v>
      </c>
      <c r="J75" s="420">
        <f>Y37</f>
        <v>0</v>
      </c>
      <c r="K75" s="420">
        <f>AA50</f>
        <v>0</v>
      </c>
      <c r="L75" s="420">
        <f>Y53</f>
        <v>0</v>
      </c>
      <c r="M75" s="420">
        <f>AA56</f>
        <v>0</v>
      </c>
      <c r="N75" s="420">
        <f>Y62</f>
        <v>0</v>
      </c>
      <c r="O75" s="420">
        <f>AA68</f>
        <v>0</v>
      </c>
      <c r="P75" s="232"/>
      <c r="Q75" s="418">
        <f t="shared" si="22"/>
        <v>0</v>
      </c>
      <c r="R75" s="232" t="s">
        <v>2</v>
      </c>
      <c r="S75" s="418">
        <f t="shared" si="23"/>
        <v>154</v>
      </c>
      <c r="T75" s="232"/>
      <c r="U75" s="232">
        <f t="shared" ca="1" si="24"/>
        <v>0</v>
      </c>
      <c r="V75" s="232" t="s">
        <v>2</v>
      </c>
      <c r="W75" s="232">
        <f t="shared" ca="1" si="25"/>
        <v>14</v>
      </c>
      <c r="X75" s="232"/>
      <c r="Y75" s="232">
        <f t="shared" ca="1" si="20"/>
        <v>0</v>
      </c>
      <c r="Z75" s="232" t="s">
        <v>2</v>
      </c>
      <c r="AA75" s="232">
        <f t="shared" ca="1" si="21"/>
        <v>14</v>
      </c>
      <c r="AB75" s="320"/>
      <c r="AC75" s="320"/>
      <c r="AD75" s="418"/>
      <c r="AE75" s="320"/>
      <c r="AF75" s="320"/>
      <c r="AG75" s="320"/>
    </row>
    <row r="76" spans="1:33">
      <c r="A76" s="150"/>
      <c r="B76" s="150"/>
      <c r="C76" s="150"/>
      <c r="D76" s="319" t="str">
        <f t="shared" si="19"/>
        <v>TSV Malmsheim</v>
      </c>
      <c r="E76" s="257"/>
      <c r="F76" s="420">
        <f>AA19</f>
        <v>2</v>
      </c>
      <c r="G76" s="420">
        <f>AA24</f>
        <v>2</v>
      </c>
      <c r="H76" s="420">
        <f>Y30</f>
        <v>2</v>
      </c>
      <c r="I76" s="420">
        <f>Y36</f>
        <v>1</v>
      </c>
      <c r="J76" s="420">
        <f>AA39</f>
        <v>1</v>
      </c>
      <c r="K76" s="420">
        <f>Y50</f>
        <v>2</v>
      </c>
      <c r="L76" s="420">
        <f>Y55</f>
        <v>2</v>
      </c>
      <c r="M76" s="420">
        <f>AA61</f>
        <v>2</v>
      </c>
      <c r="N76" s="420">
        <f>AA67</f>
        <v>2</v>
      </c>
      <c r="O76" s="420">
        <f>Y70</f>
        <v>2</v>
      </c>
      <c r="P76" s="232"/>
      <c r="Q76" s="418">
        <f t="shared" si="22"/>
        <v>210</v>
      </c>
      <c r="R76" s="232" t="s">
        <v>2</v>
      </c>
      <c r="S76" s="418">
        <f t="shared" si="23"/>
        <v>83</v>
      </c>
      <c r="T76" s="232"/>
      <c r="U76" s="232">
        <f t="shared" ca="1" si="24"/>
        <v>18</v>
      </c>
      <c r="V76" s="232" t="s">
        <v>2</v>
      </c>
      <c r="W76" s="232">
        <f t="shared" ca="1" si="25"/>
        <v>2</v>
      </c>
      <c r="X76" s="232"/>
      <c r="Y76" s="232">
        <f t="shared" ca="1" si="20"/>
        <v>18</v>
      </c>
      <c r="Z76" s="232" t="s">
        <v>2</v>
      </c>
      <c r="AA76" s="232">
        <f t="shared" ca="1" si="21"/>
        <v>2</v>
      </c>
      <c r="AB76" s="320"/>
      <c r="AC76" s="320"/>
      <c r="AD76" s="418"/>
      <c r="AE76" s="320"/>
      <c r="AF76" s="320"/>
      <c r="AG76" s="320"/>
    </row>
    <row r="77" spans="1:33">
      <c r="A77" s="15"/>
      <c r="B77" s="15"/>
      <c r="C77" s="418"/>
      <c r="D77" s="15" t="str">
        <f t="shared" si="19"/>
        <v>TV Heuchlingen</v>
      </c>
      <c r="E77" s="257"/>
      <c r="F77" s="420">
        <f>Y21</f>
        <v>0</v>
      </c>
      <c r="G77" s="420">
        <f>Y27</f>
        <v>0</v>
      </c>
      <c r="H77" s="420">
        <f>AA30</f>
        <v>0</v>
      </c>
      <c r="I77" s="420">
        <f>AA34</f>
        <v>0</v>
      </c>
      <c r="J77" s="420">
        <f>AA37</f>
        <v>0</v>
      </c>
      <c r="K77" s="420">
        <f>AA52</f>
        <v>0</v>
      </c>
      <c r="L77" s="420">
        <f>AA58</f>
        <v>0</v>
      </c>
      <c r="M77" s="420">
        <f>Y61</f>
        <v>0</v>
      </c>
      <c r="N77" s="420">
        <f>Y65</f>
        <v>0</v>
      </c>
      <c r="O77" s="420">
        <f>Y68</f>
        <v>0</v>
      </c>
      <c r="P77" s="232"/>
      <c r="Q77" s="418">
        <f t="shared" si="22"/>
        <v>0</v>
      </c>
      <c r="R77" s="232" t="s">
        <v>2</v>
      </c>
      <c r="S77" s="418">
        <f t="shared" si="23"/>
        <v>154</v>
      </c>
      <c r="T77" s="232"/>
      <c r="U77" s="232">
        <f t="shared" ca="1" si="24"/>
        <v>0</v>
      </c>
      <c r="V77" s="232" t="s">
        <v>2</v>
      </c>
      <c r="W77" s="232">
        <f t="shared" ca="1" si="25"/>
        <v>14</v>
      </c>
      <c r="X77" s="232"/>
      <c r="Y77" s="232">
        <f t="shared" ca="1" si="20"/>
        <v>0</v>
      </c>
      <c r="Z77" s="232" t="s">
        <v>2</v>
      </c>
      <c r="AA77" s="232">
        <f t="shared" ca="1" si="21"/>
        <v>14</v>
      </c>
      <c r="AB77" s="320"/>
      <c r="AC77" s="320"/>
      <c r="AD77" s="418"/>
      <c r="AE77" s="320"/>
      <c r="AF77" s="320"/>
      <c r="AG77" s="320"/>
    </row>
    <row r="78" spans="1:33" s="14" customFormat="1">
      <c r="A78" s="150"/>
      <c r="B78" s="150"/>
      <c r="C78" s="150"/>
      <c r="D78" s="319" t="str">
        <f t="shared" si="19"/>
        <v>TSV Gärtringen</v>
      </c>
      <c r="E78" s="257"/>
      <c r="F78" s="420">
        <f>AA21</f>
        <v>2</v>
      </c>
      <c r="G78" s="420">
        <f>AA25</f>
        <v>2</v>
      </c>
      <c r="H78" s="420">
        <f>Y28</f>
        <v>2</v>
      </c>
      <c r="I78" s="420">
        <f>Y33</f>
        <v>0</v>
      </c>
      <c r="J78" s="420">
        <f>AA36</f>
        <v>1</v>
      </c>
      <c r="K78" s="420">
        <f>Y52</f>
        <v>2</v>
      </c>
      <c r="L78" s="420">
        <f>Y56</f>
        <v>2</v>
      </c>
      <c r="M78" s="420">
        <f>AA59</f>
        <v>2</v>
      </c>
      <c r="N78" s="420">
        <f>AA64</f>
        <v>1</v>
      </c>
      <c r="O78" s="420">
        <f>Y67</f>
        <v>0</v>
      </c>
      <c r="P78" s="232"/>
      <c r="Q78" s="418">
        <f t="shared" si="22"/>
        <v>191</v>
      </c>
      <c r="R78" s="232" t="s">
        <v>2</v>
      </c>
      <c r="S78" s="418">
        <f t="shared" si="23"/>
        <v>98</v>
      </c>
      <c r="T78" s="232"/>
      <c r="U78" s="232">
        <f t="shared" ca="1" si="24"/>
        <v>14</v>
      </c>
      <c r="V78" s="232" t="s">
        <v>2</v>
      </c>
      <c r="W78" s="232">
        <f t="shared" ca="1" si="25"/>
        <v>6</v>
      </c>
      <c r="X78" s="232"/>
      <c r="Y78" s="232">
        <f t="shared" ca="1" si="20"/>
        <v>14</v>
      </c>
      <c r="Z78" s="232" t="s">
        <v>2</v>
      </c>
      <c r="AA78" s="232">
        <f t="shared" ca="1" si="21"/>
        <v>6</v>
      </c>
      <c r="AB78" s="11"/>
      <c r="AC78" s="11"/>
      <c r="AD78" s="11"/>
      <c r="AE78" s="11"/>
      <c r="AF78" s="11"/>
      <c r="AG78" s="11"/>
    </row>
    <row r="79" spans="1:33" s="11" customFormat="1">
      <c r="A79" s="150"/>
      <c r="B79" s="150"/>
      <c r="C79" s="150"/>
      <c r="D79" s="16"/>
      <c r="E79" s="257"/>
      <c r="F79" s="16"/>
      <c r="G79" s="16"/>
      <c r="H79" s="16"/>
      <c r="I79" s="16"/>
      <c r="J79" s="16"/>
      <c r="K79" s="16"/>
      <c r="L79" s="16"/>
      <c r="M79" s="16"/>
      <c r="N79" s="16"/>
      <c r="O79" s="16"/>
      <c r="P79" s="16"/>
      <c r="Q79" s="4"/>
      <c r="R79" s="14"/>
      <c r="S79" s="4"/>
      <c r="T79" s="14"/>
      <c r="U79" s="4"/>
      <c r="V79" s="14"/>
      <c r="W79" s="4"/>
      <c r="X79" s="14"/>
      <c r="Y79" s="14"/>
      <c r="Z79" s="14"/>
      <c r="AA79" s="14"/>
    </row>
    <row r="80" spans="1:33">
      <c r="A80" s="150"/>
      <c r="B80" s="150"/>
      <c r="C80" s="150"/>
      <c r="D80" s="8"/>
      <c r="F80" s="8"/>
      <c r="G80" s="8"/>
      <c r="H80" s="8"/>
      <c r="I80" s="8"/>
      <c r="J80" s="8"/>
      <c r="K80" s="8"/>
      <c r="L80" s="8"/>
      <c r="M80" s="8"/>
      <c r="N80" s="8"/>
      <c r="O80" s="8"/>
      <c r="P80" s="8"/>
      <c r="R80" s="14"/>
      <c r="V80" s="14"/>
      <c r="Y80" s="14"/>
      <c r="AA80" s="14"/>
    </row>
    <row r="82" spans="1:30">
      <c r="A82" s="150"/>
      <c r="B82" s="150"/>
      <c r="C82" s="150"/>
      <c r="D82" s="8"/>
      <c r="F82" s="8"/>
      <c r="G82" s="8"/>
      <c r="H82" s="8"/>
      <c r="I82" s="8"/>
      <c r="J82" s="8"/>
      <c r="K82" s="8"/>
      <c r="L82" s="8"/>
      <c r="M82" s="8"/>
      <c r="N82" s="8"/>
      <c r="O82" s="8"/>
      <c r="P82" s="8"/>
      <c r="R82" s="14"/>
      <c r="T82" s="4"/>
      <c r="V82" s="14"/>
      <c r="X82" s="4"/>
      <c r="Y82" s="14"/>
      <c r="AA82" s="14"/>
    </row>
    <row r="83" spans="1:30">
      <c r="A83" s="150"/>
      <c r="B83" s="150"/>
      <c r="C83" s="150"/>
      <c r="D83" s="8"/>
      <c r="F83" s="8"/>
      <c r="G83" s="8"/>
      <c r="H83" s="8"/>
      <c r="I83" s="8"/>
      <c r="J83" s="8"/>
      <c r="K83" s="8"/>
      <c r="L83" s="8"/>
      <c r="M83" s="8"/>
      <c r="N83" s="8"/>
      <c r="O83" s="8"/>
      <c r="P83" s="8"/>
      <c r="R83" s="14"/>
      <c r="T83" s="14"/>
      <c r="V83" s="14"/>
      <c r="X83" s="14"/>
      <c r="Y83" s="14"/>
      <c r="AA83" s="14"/>
    </row>
    <row r="84" spans="1:30" s="15" customFormat="1">
      <c r="A84" s="150"/>
      <c r="B84" s="150"/>
      <c r="C84" s="150"/>
      <c r="D84" s="16"/>
      <c r="E84" s="257"/>
      <c r="F84" s="16"/>
      <c r="G84" s="16"/>
      <c r="H84" s="16"/>
      <c r="I84" s="16"/>
      <c r="J84" s="16"/>
      <c r="K84" s="16"/>
      <c r="L84" s="16"/>
      <c r="M84" s="16"/>
      <c r="N84" s="16"/>
      <c r="O84" s="16"/>
      <c r="P84" s="16"/>
      <c r="Q84" s="14"/>
      <c r="R84" s="14"/>
      <c r="S84" s="14"/>
      <c r="T84" s="14"/>
      <c r="U84" s="14"/>
      <c r="V84" s="14"/>
      <c r="W84" s="14"/>
      <c r="X84" s="14"/>
      <c r="Y84" s="14"/>
      <c r="Z84" s="3"/>
      <c r="AA84" s="14"/>
    </row>
    <row r="86" spans="1:30">
      <c r="A86" s="150"/>
      <c r="B86" s="150"/>
      <c r="C86" s="150"/>
      <c r="D86" s="8"/>
      <c r="F86" s="8"/>
      <c r="G86" s="8"/>
      <c r="H86" s="8"/>
      <c r="I86" s="8"/>
      <c r="J86" s="8"/>
      <c r="K86" s="8"/>
      <c r="L86" s="8"/>
      <c r="M86" s="8"/>
      <c r="N86" s="8"/>
      <c r="O86" s="8"/>
      <c r="P86" s="8"/>
      <c r="T86" s="4"/>
      <c r="X86" s="4"/>
      <c r="Y86" s="14"/>
      <c r="AA86" s="14"/>
    </row>
    <row r="88" spans="1:30">
      <c r="A88" s="150"/>
      <c r="B88" s="150"/>
      <c r="C88" s="150"/>
      <c r="D88" s="8"/>
      <c r="F88" s="8"/>
      <c r="G88" s="8"/>
      <c r="H88" s="8"/>
      <c r="I88" s="8"/>
      <c r="J88" s="8"/>
      <c r="K88" s="8"/>
      <c r="L88" s="8"/>
      <c r="M88" s="8"/>
      <c r="N88" s="8"/>
      <c r="O88" s="8"/>
      <c r="P88" s="8"/>
      <c r="T88" s="4"/>
      <c r="X88" s="4"/>
      <c r="Y88" s="4"/>
      <c r="Z88" s="4"/>
      <c r="AA88" s="4"/>
    </row>
    <row r="89" spans="1:30" s="5" customFormat="1">
      <c r="A89" s="6"/>
      <c r="B89" s="6"/>
      <c r="C89" s="146"/>
      <c r="E89" s="10"/>
      <c r="Q89" s="4"/>
      <c r="R89" s="4"/>
      <c r="S89" s="4"/>
      <c r="T89" s="4"/>
      <c r="U89" s="4"/>
      <c r="V89" s="4"/>
      <c r="W89" s="4"/>
      <c r="X89" s="4"/>
      <c r="Y89" s="4"/>
      <c r="Z89" s="4"/>
      <c r="AA89" s="4"/>
      <c r="AD89" s="281"/>
    </row>
    <row r="90" spans="1:30" s="5" customFormat="1">
      <c r="A90" s="6"/>
      <c r="B90" s="6"/>
      <c r="C90" s="146"/>
      <c r="E90" s="10"/>
      <c r="Q90" s="4"/>
      <c r="R90" s="4"/>
      <c r="S90" s="4"/>
      <c r="T90" s="4"/>
      <c r="U90" s="4"/>
      <c r="V90" s="4"/>
      <c r="W90" s="4"/>
      <c r="X90" s="4"/>
      <c r="Y90" s="4"/>
      <c r="Z90" s="4"/>
      <c r="AA90" s="4"/>
      <c r="AD90" s="281"/>
    </row>
    <row r="91" spans="1:30" s="5" customFormat="1">
      <c r="A91" s="6"/>
      <c r="B91" s="6"/>
      <c r="C91" s="146"/>
      <c r="E91" s="10"/>
      <c r="Q91" s="4"/>
      <c r="R91" s="4"/>
      <c r="S91" s="4"/>
      <c r="T91" s="4"/>
      <c r="U91" s="4"/>
      <c r="V91" s="4"/>
      <c r="W91" s="4"/>
      <c r="X91" s="4"/>
      <c r="Y91" s="4"/>
      <c r="Z91" s="4"/>
      <c r="AA91" s="4"/>
      <c r="AD91" s="281"/>
    </row>
    <row r="92" spans="1:30" s="5" customFormat="1">
      <c r="A92" s="6"/>
      <c r="B92" s="6"/>
      <c r="C92" s="146"/>
      <c r="E92" s="10"/>
      <c r="Q92" s="4"/>
      <c r="R92" s="4"/>
      <c r="S92" s="4"/>
      <c r="T92" s="4"/>
      <c r="U92" s="4"/>
      <c r="V92" s="4"/>
      <c r="W92" s="4"/>
      <c r="X92" s="4"/>
      <c r="Y92" s="4"/>
      <c r="Z92" s="4"/>
      <c r="AA92" s="4"/>
      <c r="AD92" s="281"/>
    </row>
    <row r="93" spans="1:30" s="5" customFormat="1">
      <c r="A93" s="6"/>
      <c r="B93" s="6"/>
      <c r="C93" s="146"/>
      <c r="E93" s="10"/>
      <c r="Q93" s="4"/>
      <c r="R93" s="4"/>
      <c r="S93" s="4"/>
      <c r="T93" s="4"/>
      <c r="U93" s="4"/>
      <c r="V93" s="4"/>
      <c r="W93" s="4"/>
      <c r="X93" s="4"/>
      <c r="Y93" s="4"/>
      <c r="Z93" s="4"/>
      <c r="AA93" s="4"/>
      <c r="AD93" s="281"/>
    </row>
    <row r="94" spans="1:30" s="5" customFormat="1">
      <c r="A94" s="6"/>
      <c r="B94" s="6"/>
      <c r="C94" s="146"/>
      <c r="E94" s="10"/>
      <c r="Q94" s="4"/>
      <c r="R94" s="4"/>
      <c r="S94" s="4"/>
      <c r="T94" s="4"/>
      <c r="U94" s="4"/>
      <c r="V94" s="4"/>
      <c r="W94" s="4"/>
      <c r="X94" s="4"/>
      <c r="Y94" s="4"/>
      <c r="Z94" s="4"/>
      <c r="AA94" s="4"/>
      <c r="AD94" s="281"/>
    </row>
    <row r="95" spans="1:30" s="5" customFormat="1">
      <c r="A95" s="6"/>
      <c r="B95" s="6"/>
      <c r="C95" s="146"/>
      <c r="E95" s="10"/>
      <c r="Q95" s="4"/>
      <c r="R95" s="4"/>
      <c r="S95" s="4"/>
      <c r="T95" s="4"/>
      <c r="U95" s="4"/>
      <c r="V95" s="4"/>
      <c r="W95" s="4"/>
      <c r="X95" s="4"/>
      <c r="Y95" s="4"/>
      <c r="Z95" s="4"/>
      <c r="AA95" s="4"/>
      <c r="AD95" s="281"/>
    </row>
    <row r="96" spans="1:30" s="5" customFormat="1">
      <c r="A96" s="6"/>
      <c r="B96" s="6"/>
      <c r="C96" s="146"/>
      <c r="E96" s="10"/>
      <c r="Q96" s="4"/>
      <c r="R96" s="4"/>
      <c r="S96" s="4"/>
      <c r="T96" s="14"/>
      <c r="U96" s="4"/>
      <c r="V96" s="4"/>
      <c r="W96" s="4"/>
      <c r="X96" s="14"/>
      <c r="Y96" s="14"/>
      <c r="Z96" s="3"/>
      <c r="AA96" s="14"/>
      <c r="AD96" s="281"/>
    </row>
    <row r="97" spans="1:30" s="5" customFormat="1">
      <c r="A97" s="6"/>
      <c r="B97" s="6"/>
      <c r="C97" s="146"/>
      <c r="E97" s="10"/>
      <c r="Q97" s="4"/>
      <c r="R97" s="4"/>
      <c r="S97" s="4"/>
      <c r="T97" s="14"/>
      <c r="U97" s="4"/>
      <c r="V97" s="4"/>
      <c r="W97" s="4"/>
      <c r="X97" s="14"/>
      <c r="Y97" s="14"/>
      <c r="Z97" s="3"/>
      <c r="AA97" s="14"/>
      <c r="AD97" s="281"/>
    </row>
    <row r="98" spans="1:30" s="5" customFormat="1">
      <c r="A98" s="6"/>
      <c r="B98" s="6"/>
      <c r="C98" s="146"/>
      <c r="E98" s="10"/>
      <c r="Q98" s="4"/>
      <c r="R98" s="4"/>
      <c r="S98" s="4"/>
      <c r="T98" s="14"/>
      <c r="U98" s="4"/>
      <c r="V98" s="4"/>
      <c r="W98" s="4"/>
      <c r="X98" s="14"/>
      <c r="Y98" s="14"/>
      <c r="Z98" s="3"/>
      <c r="AA98" s="14"/>
      <c r="AD98" s="281"/>
    </row>
  </sheetData>
  <sheetProtection sheet="1" objects="1" scenarios="1" selectLockedCells="1"/>
  <customSheetViews>
    <customSheetView guid="{25948C26-48C0-4C68-A3D0-23B3A9528908}" showPageBreaks="1" view="pageLayout" topLeftCell="A8">
      <selection activeCell="AD16" sqref="AD16:AD39"/>
      <rowBreaks count="1" manualBreakCount="1">
        <brk id="39" max="16383" man="1"/>
      </rowBreaks>
      <pageMargins left="0.31496062992125984" right="0.23622047244094491" top="0.62992125984251968" bottom="0.43307086614173229" header="0.27559055118110237" footer="0.23622047244094491"/>
      <pageSetup paperSize="9" scale="90" orientation="landscape" cellComments="asDisplayed" verticalDpi="300" r:id="rId1"/>
      <headerFooter alignWithMargins="0">
        <oddHeader>&amp;C&amp;"Arial,Fett"&amp;18Spielplan Hallensaison 2017/2018 der U14 männlich</oddHeader>
        <oddFooter>&amp;CErstellt von Markus Knodel am &amp;D</oddFooter>
      </headerFooter>
    </customSheetView>
  </customSheetViews>
  <pageMargins left="0.31496062992125984" right="0.23622047244094491" top="0.62992125984251968" bottom="0.43307086614173229" header="0.27559055118110237" footer="0.23622047244094491"/>
  <pageSetup paperSize="9" scale="90" orientation="landscape" cellComments="asDisplayed" verticalDpi="300" r:id="rId2"/>
  <headerFooter alignWithMargins="0">
    <oddHeader>&amp;C&amp;"Arial,Fett"&amp;18Spielplan Hallensaison 2017/2018 der U14 männlich</oddHeader>
    <oddFooter>&amp;CErstellt von Markus Knodel am &amp;D</oddFooter>
  </headerFooter>
  <rowBreaks count="1" manualBreakCount="1">
    <brk id="39" max="16383" man="1"/>
  </rowBreaks>
  <ignoredErrors>
    <ignoredError sqref="I75 F76 K76" formula="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C35"/>
  <sheetViews>
    <sheetView view="pageLayout" topLeftCell="B11" zoomScaleNormal="100" workbookViewId="0">
      <selection activeCell="B1" sqref="B1"/>
    </sheetView>
  </sheetViews>
  <sheetFormatPr baseColWidth="10" defaultRowHeight="12.75"/>
  <cols>
    <col min="1" max="1" width="14.7109375" customWidth="1"/>
    <col min="2" max="2" width="71.5703125" customWidth="1"/>
  </cols>
  <sheetData>
    <row r="1" spans="1:3" ht="15.75">
      <c r="A1" s="26" t="s">
        <v>102</v>
      </c>
    </row>
    <row r="2" spans="1:3" ht="15.75">
      <c r="A2" s="26" t="s">
        <v>101</v>
      </c>
    </row>
    <row r="3" spans="1:3" ht="15.75">
      <c r="A3" s="26" t="s">
        <v>103</v>
      </c>
    </row>
    <row r="4" spans="1:3" ht="15.75">
      <c r="A4" s="26" t="s">
        <v>104</v>
      </c>
    </row>
    <row r="5" spans="1:3" ht="15.75">
      <c r="A5" s="26"/>
    </row>
    <row r="6" spans="1:3" ht="15.75">
      <c r="A6" s="26" t="s">
        <v>107</v>
      </c>
      <c r="C6" t="s">
        <v>62</v>
      </c>
    </row>
    <row r="7" spans="1:3" ht="15.75">
      <c r="A7" s="26" t="s">
        <v>105</v>
      </c>
    </row>
    <row r="8" spans="1:3">
      <c r="B8" s="166" t="s">
        <v>106</v>
      </c>
      <c r="C8" s="69">
        <f ca="1">TODAY()</f>
        <v>43083</v>
      </c>
    </row>
    <row r="9" spans="1:3" ht="15.75">
      <c r="B9" s="26" t="s">
        <v>62</v>
      </c>
    </row>
    <row r="10" spans="1:3" ht="15.75">
      <c r="A10" s="26" t="s">
        <v>63</v>
      </c>
      <c r="B10" s="26" t="s">
        <v>64</v>
      </c>
      <c r="C10" t="s">
        <v>75</v>
      </c>
    </row>
    <row r="11" spans="1:3" ht="15.75">
      <c r="B11" s="26" t="s">
        <v>66</v>
      </c>
    </row>
    <row r="12" spans="1:3" ht="15.75">
      <c r="B12" s="26"/>
    </row>
    <row r="13" spans="1:3" ht="18.75">
      <c r="B13" s="67" t="s">
        <v>157</v>
      </c>
    </row>
    <row r="14" spans="1:3" ht="15.75">
      <c r="A14" s="26"/>
    </row>
    <row r="15" spans="1:3" ht="15.75">
      <c r="B15" s="26" t="s">
        <v>65</v>
      </c>
    </row>
    <row r="16" spans="1:3" ht="15.75">
      <c r="A16" s="26"/>
    </row>
    <row r="17" spans="1:3" ht="15.75">
      <c r="B17" s="70" t="s">
        <v>129</v>
      </c>
    </row>
    <row r="18" spans="1:3" ht="15.75">
      <c r="B18" s="195"/>
    </row>
    <row r="19" spans="1:3" ht="45" customHeight="1">
      <c r="A19" s="200">
        <v>42015</v>
      </c>
    </row>
    <row r="20" spans="1:3" ht="15.75">
      <c r="B20" s="68"/>
    </row>
    <row r="21" spans="1:3">
      <c r="B21" s="210" t="s">
        <v>136</v>
      </c>
    </row>
    <row r="22" spans="1:3" s="95" customFormat="1" ht="15">
      <c r="A22" s="96"/>
      <c r="B22" s="129"/>
    </row>
    <row r="23" spans="1:3" s="95" customFormat="1" ht="15">
      <c r="A23" s="37"/>
      <c r="B23" s="11"/>
    </row>
    <row r="24" spans="1:3" s="95" customFormat="1" ht="15">
      <c r="A24" s="96"/>
      <c r="B24" s="129"/>
    </row>
    <row r="25" spans="1:3" s="95" customFormat="1" ht="15">
      <c r="A25" s="37"/>
      <c r="B25" s="11"/>
      <c r="C25" s="95" t="s">
        <v>146</v>
      </c>
    </row>
    <row r="26" spans="1:3" s="95" customFormat="1" ht="15">
      <c r="A26" s="96"/>
      <c r="B26" s="11"/>
    </row>
    <row r="27" spans="1:3">
      <c r="B27" s="11"/>
    </row>
    <row r="29" spans="1:3">
      <c r="B29" s="210" t="s">
        <v>137</v>
      </c>
    </row>
    <row r="30" spans="1:3" ht="15">
      <c r="B30" s="11"/>
      <c r="C30" s="95" t="s">
        <v>146</v>
      </c>
    </row>
    <row r="31" spans="1:3">
      <c r="B31" s="11"/>
    </row>
    <row r="32" spans="1:3">
      <c r="B32" s="11"/>
    </row>
    <row r="33" spans="2:2">
      <c r="B33" s="11"/>
    </row>
    <row r="34" spans="2:2">
      <c r="B34" s="11"/>
    </row>
    <row r="35" spans="2:2">
      <c r="B35" s="11"/>
    </row>
  </sheetData>
  <customSheetViews>
    <customSheetView guid="{25948C26-48C0-4C68-A3D0-23B3A9528908}" showPageBreaks="1" state="hidden" view="pageLayout" topLeftCell="B11">
      <selection activeCell="B1" sqref="B1"/>
      <pageMargins left="0.42" right="0.2" top="0.984251969" bottom="0.984251969" header="0.4921259845" footer="0.4921259845"/>
      <pageSetup paperSize="9" orientation="portrait" verticalDpi="300" r:id="rId1"/>
      <headerFooter alignWithMargins="0">
        <oddHeader>&amp;C&amp;"Arial,Fett"&amp;14Halle 14/15   U14m</oddHeader>
      </headerFooter>
    </customSheetView>
  </customSheetViews>
  <phoneticPr fontId="31" type="noConversion"/>
  <pageMargins left="0.42" right="0.2" top="0.984251969" bottom="0.984251969" header="0.4921259845" footer="0.4921259845"/>
  <pageSetup paperSize="9" orientation="portrait" verticalDpi="300" r:id="rId2"/>
  <headerFooter alignWithMargins="0">
    <oddHeader>&amp;C&amp;"Arial,Fett"&amp;14Halle 14/15   U14m</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81"/>
  <sheetViews>
    <sheetView view="pageLayout" topLeftCell="A34" zoomScaleNormal="100" workbookViewId="0">
      <selection activeCell="W31" sqref="W31"/>
    </sheetView>
  </sheetViews>
  <sheetFormatPr baseColWidth="10" defaultColWidth="5.85546875" defaultRowHeight="12.75"/>
  <cols>
    <col min="1" max="2" width="5" style="15" customWidth="1"/>
    <col min="3" max="3" width="5" style="12" customWidth="1"/>
    <col min="4" max="4" width="16.7109375" style="15" customWidth="1"/>
    <col min="5" max="5" width="2.28515625" style="257" customWidth="1"/>
    <col min="6" max="15" width="2.28515625" style="15" customWidth="1"/>
    <col min="16" max="16" width="18.85546875" style="15" customWidth="1"/>
    <col min="17" max="17" width="4" style="320" customWidth="1"/>
    <col min="18" max="18" width="1.42578125" style="320" customWidth="1"/>
    <col min="19" max="19" width="4" style="320" customWidth="1"/>
    <col min="20" max="20" width="1.7109375" style="320" customWidth="1"/>
    <col min="21" max="21" width="4.140625" style="320" customWidth="1"/>
    <col min="22" max="22" width="0.85546875" style="320" customWidth="1"/>
    <col min="23" max="23" width="4.140625" style="320" customWidth="1"/>
    <col min="24" max="24" width="1.7109375" style="15" customWidth="1"/>
    <col min="25" max="25" width="4.140625" style="320" customWidth="1"/>
    <col min="26" max="26" width="0.85546875" style="320" customWidth="1"/>
    <col min="27" max="27" width="4.140625" style="320" customWidth="1"/>
    <col min="28" max="28" width="5.85546875" style="15"/>
    <col min="29" max="30" width="10.140625" style="15" hidden="1" customWidth="1"/>
    <col min="31" max="31" width="5.85546875" style="15" hidden="1" customWidth="1"/>
    <col min="32" max="262" width="5.85546875" style="15"/>
    <col min="263" max="263" width="15" style="15" customWidth="1"/>
    <col min="264" max="264" width="16.7109375" style="15" customWidth="1"/>
    <col min="265" max="275" width="2.28515625" style="15" customWidth="1"/>
    <col min="276" max="276" width="18.85546875" style="15" customWidth="1"/>
    <col min="277" max="277" width="4" style="15" customWidth="1"/>
    <col min="278" max="278" width="1.42578125" style="15" customWidth="1"/>
    <col min="279" max="279" width="4" style="15" customWidth="1"/>
    <col min="280" max="280" width="1.7109375" style="15" customWidth="1"/>
    <col min="281" max="281" width="4.140625" style="15" customWidth="1"/>
    <col min="282" max="282" width="0.85546875" style="15" customWidth="1"/>
    <col min="283" max="283" width="4.140625" style="15" customWidth="1"/>
    <col min="284" max="518" width="5.85546875" style="15"/>
    <col min="519" max="519" width="15" style="15" customWidth="1"/>
    <col min="520" max="520" width="16.7109375" style="15" customWidth="1"/>
    <col min="521" max="531" width="2.28515625" style="15" customWidth="1"/>
    <col min="532" max="532" width="18.85546875" style="15" customWidth="1"/>
    <col min="533" max="533" width="4" style="15" customWidth="1"/>
    <col min="534" max="534" width="1.42578125" style="15" customWidth="1"/>
    <col min="535" max="535" width="4" style="15" customWidth="1"/>
    <col min="536" max="536" width="1.7109375" style="15" customWidth="1"/>
    <col min="537" max="537" width="4.140625" style="15" customWidth="1"/>
    <col min="538" max="538" width="0.85546875" style="15" customWidth="1"/>
    <col min="539" max="539" width="4.140625" style="15" customWidth="1"/>
    <col min="540" max="774" width="5.85546875" style="15"/>
    <col min="775" max="775" width="15" style="15" customWidth="1"/>
    <col min="776" max="776" width="16.7109375" style="15" customWidth="1"/>
    <col min="777" max="787" width="2.28515625" style="15" customWidth="1"/>
    <col min="788" max="788" width="18.85546875" style="15" customWidth="1"/>
    <col min="789" max="789" width="4" style="15" customWidth="1"/>
    <col min="790" max="790" width="1.42578125" style="15" customWidth="1"/>
    <col min="791" max="791" width="4" style="15" customWidth="1"/>
    <col min="792" max="792" width="1.7109375" style="15" customWidth="1"/>
    <col min="793" max="793" width="4.140625" style="15" customWidth="1"/>
    <col min="794" max="794" width="0.85546875" style="15" customWidth="1"/>
    <col min="795" max="795" width="4.140625" style="15" customWidth="1"/>
    <col min="796" max="1030" width="5.85546875" style="15"/>
    <col min="1031" max="1031" width="15" style="15" customWidth="1"/>
    <col min="1032" max="1032" width="16.7109375" style="15" customWidth="1"/>
    <col min="1033" max="1043" width="2.28515625" style="15" customWidth="1"/>
    <col min="1044" max="1044" width="18.85546875" style="15" customWidth="1"/>
    <col min="1045" max="1045" width="4" style="15" customWidth="1"/>
    <col min="1046" max="1046" width="1.42578125" style="15" customWidth="1"/>
    <col min="1047" max="1047" width="4" style="15" customWidth="1"/>
    <col min="1048" max="1048" width="1.7109375" style="15" customWidth="1"/>
    <col min="1049" max="1049" width="4.140625" style="15" customWidth="1"/>
    <col min="1050" max="1050" width="0.85546875" style="15" customWidth="1"/>
    <col min="1051" max="1051" width="4.140625" style="15" customWidth="1"/>
    <col min="1052" max="1286" width="5.85546875" style="15"/>
    <col min="1287" max="1287" width="15" style="15" customWidth="1"/>
    <col min="1288" max="1288" width="16.7109375" style="15" customWidth="1"/>
    <col min="1289" max="1299" width="2.28515625" style="15" customWidth="1"/>
    <col min="1300" max="1300" width="18.85546875" style="15" customWidth="1"/>
    <col min="1301" max="1301" width="4" style="15" customWidth="1"/>
    <col min="1302" max="1302" width="1.42578125" style="15" customWidth="1"/>
    <col min="1303" max="1303" width="4" style="15" customWidth="1"/>
    <col min="1304" max="1304" width="1.7109375" style="15" customWidth="1"/>
    <col min="1305" max="1305" width="4.140625" style="15" customWidth="1"/>
    <col min="1306" max="1306" width="0.85546875" style="15" customWidth="1"/>
    <col min="1307" max="1307" width="4.140625" style="15" customWidth="1"/>
    <col min="1308" max="1542" width="5.85546875" style="15"/>
    <col min="1543" max="1543" width="15" style="15" customWidth="1"/>
    <col min="1544" max="1544" width="16.7109375" style="15" customWidth="1"/>
    <col min="1545" max="1555" width="2.28515625" style="15" customWidth="1"/>
    <col min="1556" max="1556" width="18.85546875" style="15" customWidth="1"/>
    <col min="1557" max="1557" width="4" style="15" customWidth="1"/>
    <col min="1558" max="1558" width="1.42578125" style="15" customWidth="1"/>
    <col min="1559" max="1559" width="4" style="15" customWidth="1"/>
    <col min="1560" max="1560" width="1.7109375" style="15" customWidth="1"/>
    <col min="1561" max="1561" width="4.140625" style="15" customWidth="1"/>
    <col min="1562" max="1562" width="0.85546875" style="15" customWidth="1"/>
    <col min="1563" max="1563" width="4.140625" style="15" customWidth="1"/>
    <col min="1564" max="1798" width="5.85546875" style="15"/>
    <col min="1799" max="1799" width="15" style="15" customWidth="1"/>
    <col min="1800" max="1800" width="16.7109375" style="15" customWidth="1"/>
    <col min="1801" max="1811" width="2.28515625" style="15" customWidth="1"/>
    <col min="1812" max="1812" width="18.85546875" style="15" customWidth="1"/>
    <col min="1813" max="1813" width="4" style="15" customWidth="1"/>
    <col min="1814" max="1814" width="1.42578125" style="15" customWidth="1"/>
    <col min="1815" max="1815" width="4" style="15" customWidth="1"/>
    <col min="1816" max="1816" width="1.7109375" style="15" customWidth="1"/>
    <col min="1817" max="1817" width="4.140625" style="15" customWidth="1"/>
    <col min="1818" max="1818" width="0.85546875" style="15" customWidth="1"/>
    <col min="1819" max="1819" width="4.140625" style="15" customWidth="1"/>
    <col min="1820" max="2054" width="5.85546875" style="15"/>
    <col min="2055" max="2055" width="15" style="15" customWidth="1"/>
    <col min="2056" max="2056" width="16.7109375" style="15" customWidth="1"/>
    <col min="2057" max="2067" width="2.28515625" style="15" customWidth="1"/>
    <col min="2068" max="2068" width="18.85546875" style="15" customWidth="1"/>
    <col min="2069" max="2069" width="4" style="15" customWidth="1"/>
    <col min="2070" max="2070" width="1.42578125" style="15" customWidth="1"/>
    <col min="2071" max="2071" width="4" style="15" customWidth="1"/>
    <col min="2072" max="2072" width="1.7109375" style="15" customWidth="1"/>
    <col min="2073" max="2073" width="4.140625" style="15" customWidth="1"/>
    <col min="2074" max="2074" width="0.85546875" style="15" customWidth="1"/>
    <col min="2075" max="2075" width="4.140625" style="15" customWidth="1"/>
    <col min="2076" max="2310" width="5.85546875" style="15"/>
    <col min="2311" max="2311" width="15" style="15" customWidth="1"/>
    <col min="2312" max="2312" width="16.7109375" style="15" customWidth="1"/>
    <col min="2313" max="2323" width="2.28515625" style="15" customWidth="1"/>
    <col min="2324" max="2324" width="18.85546875" style="15" customWidth="1"/>
    <col min="2325" max="2325" width="4" style="15" customWidth="1"/>
    <col min="2326" max="2326" width="1.42578125" style="15" customWidth="1"/>
    <col min="2327" max="2327" width="4" style="15" customWidth="1"/>
    <col min="2328" max="2328" width="1.7109375" style="15" customWidth="1"/>
    <col min="2329" max="2329" width="4.140625" style="15" customWidth="1"/>
    <col min="2330" max="2330" width="0.85546875" style="15" customWidth="1"/>
    <col min="2331" max="2331" width="4.140625" style="15" customWidth="1"/>
    <col min="2332" max="2566" width="5.85546875" style="15"/>
    <col min="2567" max="2567" width="15" style="15" customWidth="1"/>
    <col min="2568" max="2568" width="16.7109375" style="15" customWidth="1"/>
    <col min="2569" max="2579" width="2.28515625" style="15" customWidth="1"/>
    <col min="2580" max="2580" width="18.85546875" style="15" customWidth="1"/>
    <col min="2581" max="2581" width="4" style="15" customWidth="1"/>
    <col min="2582" max="2582" width="1.42578125" style="15" customWidth="1"/>
    <col min="2583" max="2583" width="4" style="15" customWidth="1"/>
    <col min="2584" max="2584" width="1.7109375" style="15" customWidth="1"/>
    <col min="2585" max="2585" width="4.140625" style="15" customWidth="1"/>
    <col min="2586" max="2586" width="0.85546875" style="15" customWidth="1"/>
    <col min="2587" max="2587" width="4.140625" style="15" customWidth="1"/>
    <col min="2588" max="2822" width="5.85546875" style="15"/>
    <col min="2823" max="2823" width="15" style="15" customWidth="1"/>
    <col min="2824" max="2824" width="16.7109375" style="15" customWidth="1"/>
    <col min="2825" max="2835" width="2.28515625" style="15" customWidth="1"/>
    <col min="2836" max="2836" width="18.85546875" style="15" customWidth="1"/>
    <col min="2837" max="2837" width="4" style="15" customWidth="1"/>
    <col min="2838" max="2838" width="1.42578125" style="15" customWidth="1"/>
    <col min="2839" max="2839" width="4" style="15" customWidth="1"/>
    <col min="2840" max="2840" width="1.7109375" style="15" customWidth="1"/>
    <col min="2841" max="2841" width="4.140625" style="15" customWidth="1"/>
    <col min="2842" max="2842" width="0.85546875" style="15" customWidth="1"/>
    <col min="2843" max="2843" width="4.140625" style="15" customWidth="1"/>
    <col min="2844" max="3078" width="5.85546875" style="15"/>
    <col min="3079" max="3079" width="15" style="15" customWidth="1"/>
    <col min="3080" max="3080" width="16.7109375" style="15" customWidth="1"/>
    <col min="3081" max="3091" width="2.28515625" style="15" customWidth="1"/>
    <col min="3092" max="3092" width="18.85546875" style="15" customWidth="1"/>
    <col min="3093" max="3093" width="4" style="15" customWidth="1"/>
    <col min="3094" max="3094" width="1.42578125" style="15" customWidth="1"/>
    <col min="3095" max="3095" width="4" style="15" customWidth="1"/>
    <col min="3096" max="3096" width="1.7109375" style="15" customWidth="1"/>
    <col min="3097" max="3097" width="4.140625" style="15" customWidth="1"/>
    <col min="3098" max="3098" width="0.85546875" style="15" customWidth="1"/>
    <col min="3099" max="3099" width="4.140625" style="15" customWidth="1"/>
    <col min="3100" max="3334" width="5.85546875" style="15"/>
    <col min="3335" max="3335" width="15" style="15" customWidth="1"/>
    <col min="3336" max="3336" width="16.7109375" style="15" customWidth="1"/>
    <col min="3337" max="3347" width="2.28515625" style="15" customWidth="1"/>
    <col min="3348" max="3348" width="18.85546875" style="15" customWidth="1"/>
    <col min="3349" max="3349" width="4" style="15" customWidth="1"/>
    <col min="3350" max="3350" width="1.42578125" style="15" customWidth="1"/>
    <col min="3351" max="3351" width="4" style="15" customWidth="1"/>
    <col min="3352" max="3352" width="1.7109375" style="15" customWidth="1"/>
    <col min="3353" max="3353" width="4.140625" style="15" customWidth="1"/>
    <col min="3354" max="3354" width="0.85546875" style="15" customWidth="1"/>
    <col min="3355" max="3355" width="4.140625" style="15" customWidth="1"/>
    <col min="3356" max="3590" width="5.85546875" style="15"/>
    <col min="3591" max="3591" width="15" style="15" customWidth="1"/>
    <col min="3592" max="3592" width="16.7109375" style="15" customWidth="1"/>
    <col min="3593" max="3603" width="2.28515625" style="15" customWidth="1"/>
    <col min="3604" max="3604" width="18.85546875" style="15" customWidth="1"/>
    <col min="3605" max="3605" width="4" style="15" customWidth="1"/>
    <col min="3606" max="3606" width="1.42578125" style="15" customWidth="1"/>
    <col min="3607" max="3607" width="4" style="15" customWidth="1"/>
    <col min="3608" max="3608" width="1.7109375" style="15" customWidth="1"/>
    <col min="3609" max="3609" width="4.140625" style="15" customWidth="1"/>
    <col min="3610" max="3610" width="0.85546875" style="15" customWidth="1"/>
    <col min="3611" max="3611" width="4.140625" style="15" customWidth="1"/>
    <col min="3612" max="3846" width="5.85546875" style="15"/>
    <col min="3847" max="3847" width="15" style="15" customWidth="1"/>
    <col min="3848" max="3848" width="16.7109375" style="15" customWidth="1"/>
    <col min="3849" max="3859" width="2.28515625" style="15" customWidth="1"/>
    <col min="3860" max="3860" width="18.85546875" style="15" customWidth="1"/>
    <col min="3861" max="3861" width="4" style="15" customWidth="1"/>
    <col min="3862" max="3862" width="1.42578125" style="15" customWidth="1"/>
    <col min="3863" max="3863" width="4" style="15" customWidth="1"/>
    <col min="3864" max="3864" width="1.7109375" style="15" customWidth="1"/>
    <col min="3865" max="3865" width="4.140625" style="15" customWidth="1"/>
    <col min="3866" max="3866" width="0.85546875" style="15" customWidth="1"/>
    <col min="3867" max="3867" width="4.140625" style="15" customWidth="1"/>
    <col min="3868" max="4102" width="5.85546875" style="15"/>
    <col min="4103" max="4103" width="15" style="15" customWidth="1"/>
    <col min="4104" max="4104" width="16.7109375" style="15" customWidth="1"/>
    <col min="4105" max="4115" width="2.28515625" style="15" customWidth="1"/>
    <col min="4116" max="4116" width="18.85546875" style="15" customWidth="1"/>
    <col min="4117" max="4117" width="4" style="15" customWidth="1"/>
    <col min="4118" max="4118" width="1.42578125" style="15" customWidth="1"/>
    <col min="4119" max="4119" width="4" style="15" customWidth="1"/>
    <col min="4120" max="4120" width="1.7109375" style="15" customWidth="1"/>
    <col min="4121" max="4121" width="4.140625" style="15" customWidth="1"/>
    <col min="4122" max="4122" width="0.85546875" style="15" customWidth="1"/>
    <col min="4123" max="4123" width="4.140625" style="15" customWidth="1"/>
    <col min="4124" max="4358" width="5.85546875" style="15"/>
    <col min="4359" max="4359" width="15" style="15" customWidth="1"/>
    <col min="4360" max="4360" width="16.7109375" style="15" customWidth="1"/>
    <col min="4361" max="4371" width="2.28515625" style="15" customWidth="1"/>
    <col min="4372" max="4372" width="18.85546875" style="15" customWidth="1"/>
    <col min="4373" max="4373" width="4" style="15" customWidth="1"/>
    <col min="4374" max="4374" width="1.42578125" style="15" customWidth="1"/>
    <col min="4375" max="4375" width="4" style="15" customWidth="1"/>
    <col min="4376" max="4376" width="1.7109375" style="15" customWidth="1"/>
    <col min="4377" max="4377" width="4.140625" style="15" customWidth="1"/>
    <col min="4378" max="4378" width="0.85546875" style="15" customWidth="1"/>
    <col min="4379" max="4379" width="4.140625" style="15" customWidth="1"/>
    <col min="4380" max="4614" width="5.85546875" style="15"/>
    <col min="4615" max="4615" width="15" style="15" customWidth="1"/>
    <col min="4616" max="4616" width="16.7109375" style="15" customWidth="1"/>
    <col min="4617" max="4627" width="2.28515625" style="15" customWidth="1"/>
    <col min="4628" max="4628" width="18.85546875" style="15" customWidth="1"/>
    <col min="4629" max="4629" width="4" style="15" customWidth="1"/>
    <col min="4630" max="4630" width="1.42578125" style="15" customWidth="1"/>
    <col min="4631" max="4631" width="4" style="15" customWidth="1"/>
    <col min="4632" max="4632" width="1.7109375" style="15" customWidth="1"/>
    <col min="4633" max="4633" width="4.140625" style="15" customWidth="1"/>
    <col min="4634" max="4634" width="0.85546875" style="15" customWidth="1"/>
    <col min="4635" max="4635" width="4.140625" style="15" customWidth="1"/>
    <col min="4636" max="4870" width="5.85546875" style="15"/>
    <col min="4871" max="4871" width="15" style="15" customWidth="1"/>
    <col min="4872" max="4872" width="16.7109375" style="15" customWidth="1"/>
    <col min="4873" max="4883" width="2.28515625" style="15" customWidth="1"/>
    <col min="4884" max="4884" width="18.85546875" style="15" customWidth="1"/>
    <col min="4885" max="4885" width="4" style="15" customWidth="1"/>
    <col min="4886" max="4886" width="1.42578125" style="15" customWidth="1"/>
    <col min="4887" max="4887" width="4" style="15" customWidth="1"/>
    <col min="4888" max="4888" width="1.7109375" style="15" customWidth="1"/>
    <col min="4889" max="4889" width="4.140625" style="15" customWidth="1"/>
    <col min="4890" max="4890" width="0.85546875" style="15" customWidth="1"/>
    <col min="4891" max="4891" width="4.140625" style="15" customWidth="1"/>
    <col min="4892" max="5126" width="5.85546875" style="15"/>
    <col min="5127" max="5127" width="15" style="15" customWidth="1"/>
    <col min="5128" max="5128" width="16.7109375" style="15" customWidth="1"/>
    <col min="5129" max="5139" width="2.28515625" style="15" customWidth="1"/>
    <col min="5140" max="5140" width="18.85546875" style="15" customWidth="1"/>
    <col min="5141" max="5141" width="4" style="15" customWidth="1"/>
    <col min="5142" max="5142" width="1.42578125" style="15" customWidth="1"/>
    <col min="5143" max="5143" width="4" style="15" customWidth="1"/>
    <col min="5144" max="5144" width="1.7109375" style="15" customWidth="1"/>
    <col min="5145" max="5145" width="4.140625" style="15" customWidth="1"/>
    <col min="5146" max="5146" width="0.85546875" style="15" customWidth="1"/>
    <col min="5147" max="5147" width="4.140625" style="15" customWidth="1"/>
    <col min="5148" max="5382" width="5.85546875" style="15"/>
    <col min="5383" max="5383" width="15" style="15" customWidth="1"/>
    <col min="5384" max="5384" width="16.7109375" style="15" customWidth="1"/>
    <col min="5385" max="5395" width="2.28515625" style="15" customWidth="1"/>
    <col min="5396" max="5396" width="18.85546875" style="15" customWidth="1"/>
    <col min="5397" max="5397" width="4" style="15" customWidth="1"/>
    <col min="5398" max="5398" width="1.42578125" style="15" customWidth="1"/>
    <col min="5399" max="5399" width="4" style="15" customWidth="1"/>
    <col min="5400" max="5400" width="1.7109375" style="15" customWidth="1"/>
    <col min="5401" max="5401" width="4.140625" style="15" customWidth="1"/>
    <col min="5402" max="5402" width="0.85546875" style="15" customWidth="1"/>
    <col min="5403" max="5403" width="4.140625" style="15" customWidth="1"/>
    <col min="5404" max="5638" width="5.85546875" style="15"/>
    <col min="5639" max="5639" width="15" style="15" customWidth="1"/>
    <col min="5640" max="5640" width="16.7109375" style="15" customWidth="1"/>
    <col min="5641" max="5651" width="2.28515625" style="15" customWidth="1"/>
    <col min="5652" max="5652" width="18.85546875" style="15" customWidth="1"/>
    <col min="5653" max="5653" width="4" style="15" customWidth="1"/>
    <col min="5654" max="5654" width="1.42578125" style="15" customWidth="1"/>
    <col min="5655" max="5655" width="4" style="15" customWidth="1"/>
    <col min="5656" max="5656" width="1.7109375" style="15" customWidth="1"/>
    <col min="5657" max="5657" width="4.140625" style="15" customWidth="1"/>
    <col min="5658" max="5658" width="0.85546875" style="15" customWidth="1"/>
    <col min="5659" max="5659" width="4.140625" style="15" customWidth="1"/>
    <col min="5660" max="5894" width="5.85546875" style="15"/>
    <col min="5895" max="5895" width="15" style="15" customWidth="1"/>
    <col min="5896" max="5896" width="16.7109375" style="15" customWidth="1"/>
    <col min="5897" max="5907" width="2.28515625" style="15" customWidth="1"/>
    <col min="5908" max="5908" width="18.85546875" style="15" customWidth="1"/>
    <col min="5909" max="5909" width="4" style="15" customWidth="1"/>
    <col min="5910" max="5910" width="1.42578125" style="15" customWidth="1"/>
    <col min="5911" max="5911" width="4" style="15" customWidth="1"/>
    <col min="5912" max="5912" width="1.7109375" style="15" customWidth="1"/>
    <col min="5913" max="5913" width="4.140625" style="15" customWidth="1"/>
    <col min="5914" max="5914" width="0.85546875" style="15" customWidth="1"/>
    <col min="5915" max="5915" width="4.140625" style="15" customWidth="1"/>
    <col min="5916" max="6150" width="5.85546875" style="15"/>
    <col min="6151" max="6151" width="15" style="15" customWidth="1"/>
    <col min="6152" max="6152" width="16.7109375" style="15" customWidth="1"/>
    <col min="6153" max="6163" width="2.28515625" style="15" customWidth="1"/>
    <col min="6164" max="6164" width="18.85546875" style="15" customWidth="1"/>
    <col min="6165" max="6165" width="4" style="15" customWidth="1"/>
    <col min="6166" max="6166" width="1.42578125" style="15" customWidth="1"/>
    <col min="6167" max="6167" width="4" style="15" customWidth="1"/>
    <col min="6168" max="6168" width="1.7109375" style="15" customWidth="1"/>
    <col min="6169" max="6169" width="4.140625" style="15" customWidth="1"/>
    <col min="6170" max="6170" width="0.85546875" style="15" customWidth="1"/>
    <col min="6171" max="6171" width="4.140625" style="15" customWidth="1"/>
    <col min="6172" max="6406" width="5.85546875" style="15"/>
    <col min="6407" max="6407" width="15" style="15" customWidth="1"/>
    <col min="6408" max="6408" width="16.7109375" style="15" customWidth="1"/>
    <col min="6409" max="6419" width="2.28515625" style="15" customWidth="1"/>
    <col min="6420" max="6420" width="18.85546875" style="15" customWidth="1"/>
    <col min="6421" max="6421" width="4" style="15" customWidth="1"/>
    <col min="6422" max="6422" width="1.42578125" style="15" customWidth="1"/>
    <col min="6423" max="6423" width="4" style="15" customWidth="1"/>
    <col min="6424" max="6424" width="1.7109375" style="15" customWidth="1"/>
    <col min="6425" max="6425" width="4.140625" style="15" customWidth="1"/>
    <col min="6426" max="6426" width="0.85546875" style="15" customWidth="1"/>
    <col min="6427" max="6427" width="4.140625" style="15" customWidth="1"/>
    <col min="6428" max="6662" width="5.85546875" style="15"/>
    <col min="6663" max="6663" width="15" style="15" customWidth="1"/>
    <col min="6664" max="6664" width="16.7109375" style="15" customWidth="1"/>
    <col min="6665" max="6675" width="2.28515625" style="15" customWidth="1"/>
    <col min="6676" max="6676" width="18.85546875" style="15" customWidth="1"/>
    <col min="6677" max="6677" width="4" style="15" customWidth="1"/>
    <col min="6678" max="6678" width="1.42578125" style="15" customWidth="1"/>
    <col min="6679" max="6679" width="4" style="15" customWidth="1"/>
    <col min="6680" max="6680" width="1.7109375" style="15" customWidth="1"/>
    <col min="6681" max="6681" width="4.140625" style="15" customWidth="1"/>
    <col min="6682" max="6682" width="0.85546875" style="15" customWidth="1"/>
    <col min="6683" max="6683" width="4.140625" style="15" customWidth="1"/>
    <col min="6684" max="6918" width="5.85546875" style="15"/>
    <col min="6919" max="6919" width="15" style="15" customWidth="1"/>
    <col min="6920" max="6920" width="16.7109375" style="15" customWidth="1"/>
    <col min="6921" max="6931" width="2.28515625" style="15" customWidth="1"/>
    <col min="6932" max="6932" width="18.85546875" style="15" customWidth="1"/>
    <col min="6933" max="6933" width="4" style="15" customWidth="1"/>
    <col min="6934" max="6934" width="1.42578125" style="15" customWidth="1"/>
    <col min="6935" max="6935" width="4" style="15" customWidth="1"/>
    <col min="6936" max="6936" width="1.7109375" style="15" customWidth="1"/>
    <col min="6937" max="6937" width="4.140625" style="15" customWidth="1"/>
    <col min="6938" max="6938" width="0.85546875" style="15" customWidth="1"/>
    <col min="6939" max="6939" width="4.140625" style="15" customWidth="1"/>
    <col min="6940" max="7174" width="5.85546875" style="15"/>
    <col min="7175" max="7175" width="15" style="15" customWidth="1"/>
    <col min="7176" max="7176" width="16.7109375" style="15" customWidth="1"/>
    <col min="7177" max="7187" width="2.28515625" style="15" customWidth="1"/>
    <col min="7188" max="7188" width="18.85546875" style="15" customWidth="1"/>
    <col min="7189" max="7189" width="4" style="15" customWidth="1"/>
    <col min="7190" max="7190" width="1.42578125" style="15" customWidth="1"/>
    <col min="7191" max="7191" width="4" style="15" customWidth="1"/>
    <col min="7192" max="7192" width="1.7109375" style="15" customWidth="1"/>
    <col min="7193" max="7193" width="4.140625" style="15" customWidth="1"/>
    <col min="7194" max="7194" width="0.85546875" style="15" customWidth="1"/>
    <col min="7195" max="7195" width="4.140625" style="15" customWidth="1"/>
    <col min="7196" max="7430" width="5.85546875" style="15"/>
    <col min="7431" max="7431" width="15" style="15" customWidth="1"/>
    <col min="7432" max="7432" width="16.7109375" style="15" customWidth="1"/>
    <col min="7433" max="7443" width="2.28515625" style="15" customWidth="1"/>
    <col min="7444" max="7444" width="18.85546875" style="15" customWidth="1"/>
    <col min="7445" max="7445" width="4" style="15" customWidth="1"/>
    <col min="7446" max="7446" width="1.42578125" style="15" customWidth="1"/>
    <col min="7447" max="7447" width="4" style="15" customWidth="1"/>
    <col min="7448" max="7448" width="1.7109375" style="15" customWidth="1"/>
    <col min="7449" max="7449" width="4.140625" style="15" customWidth="1"/>
    <col min="7450" max="7450" width="0.85546875" style="15" customWidth="1"/>
    <col min="7451" max="7451" width="4.140625" style="15" customWidth="1"/>
    <col min="7452" max="7686" width="5.85546875" style="15"/>
    <col min="7687" max="7687" width="15" style="15" customWidth="1"/>
    <col min="7688" max="7688" width="16.7109375" style="15" customWidth="1"/>
    <col min="7689" max="7699" width="2.28515625" style="15" customWidth="1"/>
    <col min="7700" max="7700" width="18.85546875" style="15" customWidth="1"/>
    <col min="7701" max="7701" width="4" style="15" customWidth="1"/>
    <col min="7702" max="7702" width="1.42578125" style="15" customWidth="1"/>
    <col min="7703" max="7703" width="4" style="15" customWidth="1"/>
    <col min="7704" max="7704" width="1.7109375" style="15" customWidth="1"/>
    <col min="7705" max="7705" width="4.140625" style="15" customWidth="1"/>
    <col min="7706" max="7706" width="0.85546875" style="15" customWidth="1"/>
    <col min="7707" max="7707" width="4.140625" style="15" customWidth="1"/>
    <col min="7708" max="7942" width="5.85546875" style="15"/>
    <col min="7943" max="7943" width="15" style="15" customWidth="1"/>
    <col min="7944" max="7944" width="16.7109375" style="15" customWidth="1"/>
    <col min="7945" max="7955" width="2.28515625" style="15" customWidth="1"/>
    <col min="7956" max="7956" width="18.85546875" style="15" customWidth="1"/>
    <col min="7957" max="7957" width="4" style="15" customWidth="1"/>
    <col min="7958" max="7958" width="1.42578125" style="15" customWidth="1"/>
    <col min="7959" max="7959" width="4" style="15" customWidth="1"/>
    <col min="7960" max="7960" width="1.7109375" style="15" customWidth="1"/>
    <col min="7961" max="7961" width="4.140625" style="15" customWidth="1"/>
    <col min="7962" max="7962" width="0.85546875" style="15" customWidth="1"/>
    <col min="7963" max="7963" width="4.140625" style="15" customWidth="1"/>
    <col min="7964" max="8198" width="5.85546875" style="15"/>
    <col min="8199" max="8199" width="15" style="15" customWidth="1"/>
    <col min="8200" max="8200" width="16.7109375" style="15" customWidth="1"/>
    <col min="8201" max="8211" width="2.28515625" style="15" customWidth="1"/>
    <col min="8212" max="8212" width="18.85546875" style="15" customWidth="1"/>
    <col min="8213" max="8213" width="4" style="15" customWidth="1"/>
    <col min="8214" max="8214" width="1.42578125" style="15" customWidth="1"/>
    <col min="8215" max="8215" width="4" style="15" customWidth="1"/>
    <col min="8216" max="8216" width="1.7109375" style="15" customWidth="1"/>
    <col min="8217" max="8217" width="4.140625" style="15" customWidth="1"/>
    <col min="8218" max="8218" width="0.85546875" style="15" customWidth="1"/>
    <col min="8219" max="8219" width="4.140625" style="15" customWidth="1"/>
    <col min="8220" max="8454" width="5.85546875" style="15"/>
    <col min="8455" max="8455" width="15" style="15" customWidth="1"/>
    <col min="8456" max="8456" width="16.7109375" style="15" customWidth="1"/>
    <col min="8457" max="8467" width="2.28515625" style="15" customWidth="1"/>
    <col min="8468" max="8468" width="18.85546875" style="15" customWidth="1"/>
    <col min="8469" max="8469" width="4" style="15" customWidth="1"/>
    <col min="8470" max="8470" width="1.42578125" style="15" customWidth="1"/>
    <col min="8471" max="8471" width="4" style="15" customWidth="1"/>
    <col min="8472" max="8472" width="1.7109375" style="15" customWidth="1"/>
    <col min="8473" max="8473" width="4.140625" style="15" customWidth="1"/>
    <col min="8474" max="8474" width="0.85546875" style="15" customWidth="1"/>
    <col min="8475" max="8475" width="4.140625" style="15" customWidth="1"/>
    <col min="8476" max="8710" width="5.85546875" style="15"/>
    <col min="8711" max="8711" width="15" style="15" customWidth="1"/>
    <col min="8712" max="8712" width="16.7109375" style="15" customWidth="1"/>
    <col min="8713" max="8723" width="2.28515625" style="15" customWidth="1"/>
    <col min="8724" max="8724" width="18.85546875" style="15" customWidth="1"/>
    <col min="8725" max="8725" width="4" style="15" customWidth="1"/>
    <col min="8726" max="8726" width="1.42578125" style="15" customWidth="1"/>
    <col min="8727" max="8727" width="4" style="15" customWidth="1"/>
    <col min="8728" max="8728" width="1.7109375" style="15" customWidth="1"/>
    <col min="8729" max="8729" width="4.140625" style="15" customWidth="1"/>
    <col min="8730" max="8730" width="0.85546875" style="15" customWidth="1"/>
    <col min="8731" max="8731" width="4.140625" style="15" customWidth="1"/>
    <col min="8732" max="8966" width="5.85546875" style="15"/>
    <col min="8967" max="8967" width="15" style="15" customWidth="1"/>
    <col min="8968" max="8968" width="16.7109375" style="15" customWidth="1"/>
    <col min="8969" max="8979" width="2.28515625" style="15" customWidth="1"/>
    <col min="8980" max="8980" width="18.85546875" style="15" customWidth="1"/>
    <col min="8981" max="8981" width="4" style="15" customWidth="1"/>
    <col min="8982" max="8982" width="1.42578125" style="15" customWidth="1"/>
    <col min="8983" max="8983" width="4" style="15" customWidth="1"/>
    <col min="8984" max="8984" width="1.7109375" style="15" customWidth="1"/>
    <col min="8985" max="8985" width="4.140625" style="15" customWidth="1"/>
    <col min="8986" max="8986" width="0.85546875" style="15" customWidth="1"/>
    <col min="8987" max="8987" width="4.140625" style="15" customWidth="1"/>
    <col min="8988" max="9222" width="5.85546875" style="15"/>
    <col min="9223" max="9223" width="15" style="15" customWidth="1"/>
    <col min="9224" max="9224" width="16.7109375" style="15" customWidth="1"/>
    <col min="9225" max="9235" width="2.28515625" style="15" customWidth="1"/>
    <col min="9236" max="9236" width="18.85546875" style="15" customWidth="1"/>
    <col min="9237" max="9237" width="4" style="15" customWidth="1"/>
    <col min="9238" max="9238" width="1.42578125" style="15" customWidth="1"/>
    <col min="9239" max="9239" width="4" style="15" customWidth="1"/>
    <col min="9240" max="9240" width="1.7109375" style="15" customWidth="1"/>
    <col min="9241" max="9241" width="4.140625" style="15" customWidth="1"/>
    <col min="9242" max="9242" width="0.85546875" style="15" customWidth="1"/>
    <col min="9243" max="9243" width="4.140625" style="15" customWidth="1"/>
    <col min="9244" max="9478" width="5.85546875" style="15"/>
    <col min="9479" max="9479" width="15" style="15" customWidth="1"/>
    <col min="9480" max="9480" width="16.7109375" style="15" customWidth="1"/>
    <col min="9481" max="9491" width="2.28515625" style="15" customWidth="1"/>
    <col min="9492" max="9492" width="18.85546875" style="15" customWidth="1"/>
    <col min="9493" max="9493" width="4" style="15" customWidth="1"/>
    <col min="9494" max="9494" width="1.42578125" style="15" customWidth="1"/>
    <col min="9495" max="9495" width="4" style="15" customWidth="1"/>
    <col min="9496" max="9496" width="1.7109375" style="15" customWidth="1"/>
    <col min="9497" max="9497" width="4.140625" style="15" customWidth="1"/>
    <col min="9498" max="9498" width="0.85546875" style="15" customWidth="1"/>
    <col min="9499" max="9499" width="4.140625" style="15" customWidth="1"/>
    <col min="9500" max="9734" width="5.85546875" style="15"/>
    <col min="9735" max="9735" width="15" style="15" customWidth="1"/>
    <col min="9736" max="9736" width="16.7109375" style="15" customWidth="1"/>
    <col min="9737" max="9747" width="2.28515625" style="15" customWidth="1"/>
    <col min="9748" max="9748" width="18.85546875" style="15" customWidth="1"/>
    <col min="9749" max="9749" width="4" style="15" customWidth="1"/>
    <col min="9750" max="9750" width="1.42578125" style="15" customWidth="1"/>
    <col min="9751" max="9751" width="4" style="15" customWidth="1"/>
    <col min="9752" max="9752" width="1.7109375" style="15" customWidth="1"/>
    <col min="9753" max="9753" width="4.140625" style="15" customWidth="1"/>
    <col min="9754" max="9754" width="0.85546875" style="15" customWidth="1"/>
    <col min="9755" max="9755" width="4.140625" style="15" customWidth="1"/>
    <col min="9756" max="9990" width="5.85546875" style="15"/>
    <col min="9991" max="9991" width="15" style="15" customWidth="1"/>
    <col min="9992" max="9992" width="16.7109375" style="15" customWidth="1"/>
    <col min="9993" max="10003" width="2.28515625" style="15" customWidth="1"/>
    <col min="10004" max="10004" width="18.85546875" style="15" customWidth="1"/>
    <col min="10005" max="10005" width="4" style="15" customWidth="1"/>
    <col min="10006" max="10006" width="1.42578125" style="15" customWidth="1"/>
    <col min="10007" max="10007" width="4" style="15" customWidth="1"/>
    <col min="10008" max="10008" width="1.7109375" style="15" customWidth="1"/>
    <col min="10009" max="10009" width="4.140625" style="15" customWidth="1"/>
    <col min="10010" max="10010" width="0.85546875" style="15" customWidth="1"/>
    <col min="10011" max="10011" width="4.140625" style="15" customWidth="1"/>
    <col min="10012" max="10246" width="5.85546875" style="15"/>
    <col min="10247" max="10247" width="15" style="15" customWidth="1"/>
    <col min="10248" max="10248" width="16.7109375" style="15" customWidth="1"/>
    <col min="10249" max="10259" width="2.28515625" style="15" customWidth="1"/>
    <col min="10260" max="10260" width="18.85546875" style="15" customWidth="1"/>
    <col min="10261" max="10261" width="4" style="15" customWidth="1"/>
    <col min="10262" max="10262" width="1.42578125" style="15" customWidth="1"/>
    <col min="10263" max="10263" width="4" style="15" customWidth="1"/>
    <col min="10264" max="10264" width="1.7109375" style="15" customWidth="1"/>
    <col min="10265" max="10265" width="4.140625" style="15" customWidth="1"/>
    <col min="10266" max="10266" width="0.85546875" style="15" customWidth="1"/>
    <col min="10267" max="10267" width="4.140625" style="15" customWidth="1"/>
    <col min="10268" max="10502" width="5.85546875" style="15"/>
    <col min="10503" max="10503" width="15" style="15" customWidth="1"/>
    <col min="10504" max="10504" width="16.7109375" style="15" customWidth="1"/>
    <col min="10505" max="10515" width="2.28515625" style="15" customWidth="1"/>
    <col min="10516" max="10516" width="18.85546875" style="15" customWidth="1"/>
    <col min="10517" max="10517" width="4" style="15" customWidth="1"/>
    <col min="10518" max="10518" width="1.42578125" style="15" customWidth="1"/>
    <col min="10519" max="10519" width="4" style="15" customWidth="1"/>
    <col min="10520" max="10520" width="1.7109375" style="15" customWidth="1"/>
    <col min="10521" max="10521" width="4.140625" style="15" customWidth="1"/>
    <col min="10522" max="10522" width="0.85546875" style="15" customWidth="1"/>
    <col min="10523" max="10523" width="4.140625" style="15" customWidth="1"/>
    <col min="10524" max="10758" width="5.85546875" style="15"/>
    <col min="10759" max="10759" width="15" style="15" customWidth="1"/>
    <col min="10760" max="10760" width="16.7109375" style="15" customWidth="1"/>
    <col min="10761" max="10771" width="2.28515625" style="15" customWidth="1"/>
    <col min="10772" max="10772" width="18.85546875" style="15" customWidth="1"/>
    <col min="10773" max="10773" width="4" style="15" customWidth="1"/>
    <col min="10774" max="10774" width="1.42578125" style="15" customWidth="1"/>
    <col min="10775" max="10775" width="4" style="15" customWidth="1"/>
    <col min="10776" max="10776" width="1.7109375" style="15" customWidth="1"/>
    <col min="10777" max="10777" width="4.140625" style="15" customWidth="1"/>
    <col min="10778" max="10778" width="0.85546875" style="15" customWidth="1"/>
    <col min="10779" max="10779" width="4.140625" style="15" customWidth="1"/>
    <col min="10780" max="11014" width="5.85546875" style="15"/>
    <col min="11015" max="11015" width="15" style="15" customWidth="1"/>
    <col min="11016" max="11016" width="16.7109375" style="15" customWidth="1"/>
    <col min="11017" max="11027" width="2.28515625" style="15" customWidth="1"/>
    <col min="11028" max="11028" width="18.85546875" style="15" customWidth="1"/>
    <col min="11029" max="11029" width="4" style="15" customWidth="1"/>
    <col min="11030" max="11030" width="1.42578125" style="15" customWidth="1"/>
    <col min="11031" max="11031" width="4" style="15" customWidth="1"/>
    <col min="11032" max="11032" width="1.7109375" style="15" customWidth="1"/>
    <col min="11033" max="11033" width="4.140625" style="15" customWidth="1"/>
    <col min="11034" max="11034" width="0.85546875" style="15" customWidth="1"/>
    <col min="11035" max="11035" width="4.140625" style="15" customWidth="1"/>
    <col min="11036" max="11270" width="5.85546875" style="15"/>
    <col min="11271" max="11271" width="15" style="15" customWidth="1"/>
    <col min="11272" max="11272" width="16.7109375" style="15" customWidth="1"/>
    <col min="11273" max="11283" width="2.28515625" style="15" customWidth="1"/>
    <col min="11284" max="11284" width="18.85546875" style="15" customWidth="1"/>
    <col min="11285" max="11285" width="4" style="15" customWidth="1"/>
    <col min="11286" max="11286" width="1.42578125" style="15" customWidth="1"/>
    <col min="11287" max="11287" width="4" style="15" customWidth="1"/>
    <col min="11288" max="11288" width="1.7109375" style="15" customWidth="1"/>
    <col min="11289" max="11289" width="4.140625" style="15" customWidth="1"/>
    <col min="11290" max="11290" width="0.85546875" style="15" customWidth="1"/>
    <col min="11291" max="11291" width="4.140625" style="15" customWidth="1"/>
    <col min="11292" max="11526" width="5.85546875" style="15"/>
    <col min="11527" max="11527" width="15" style="15" customWidth="1"/>
    <col min="11528" max="11528" width="16.7109375" style="15" customWidth="1"/>
    <col min="11529" max="11539" width="2.28515625" style="15" customWidth="1"/>
    <col min="11540" max="11540" width="18.85546875" style="15" customWidth="1"/>
    <col min="11541" max="11541" width="4" style="15" customWidth="1"/>
    <col min="11542" max="11542" width="1.42578125" style="15" customWidth="1"/>
    <col min="11543" max="11543" width="4" style="15" customWidth="1"/>
    <col min="11544" max="11544" width="1.7109375" style="15" customWidth="1"/>
    <col min="11545" max="11545" width="4.140625" style="15" customWidth="1"/>
    <col min="11546" max="11546" width="0.85546875" style="15" customWidth="1"/>
    <col min="11547" max="11547" width="4.140625" style="15" customWidth="1"/>
    <col min="11548" max="11782" width="5.85546875" style="15"/>
    <col min="11783" max="11783" width="15" style="15" customWidth="1"/>
    <col min="11784" max="11784" width="16.7109375" style="15" customWidth="1"/>
    <col min="11785" max="11795" width="2.28515625" style="15" customWidth="1"/>
    <col min="11796" max="11796" width="18.85546875" style="15" customWidth="1"/>
    <col min="11797" max="11797" width="4" style="15" customWidth="1"/>
    <col min="11798" max="11798" width="1.42578125" style="15" customWidth="1"/>
    <col min="11799" max="11799" width="4" style="15" customWidth="1"/>
    <col min="11800" max="11800" width="1.7109375" style="15" customWidth="1"/>
    <col min="11801" max="11801" width="4.140625" style="15" customWidth="1"/>
    <col min="11802" max="11802" width="0.85546875" style="15" customWidth="1"/>
    <col min="11803" max="11803" width="4.140625" style="15" customWidth="1"/>
    <col min="11804" max="12038" width="5.85546875" style="15"/>
    <col min="12039" max="12039" width="15" style="15" customWidth="1"/>
    <col min="12040" max="12040" width="16.7109375" style="15" customWidth="1"/>
    <col min="12041" max="12051" width="2.28515625" style="15" customWidth="1"/>
    <col min="12052" max="12052" width="18.85546875" style="15" customWidth="1"/>
    <col min="12053" max="12053" width="4" style="15" customWidth="1"/>
    <col min="12054" max="12054" width="1.42578125" style="15" customWidth="1"/>
    <col min="12055" max="12055" width="4" style="15" customWidth="1"/>
    <col min="12056" max="12056" width="1.7109375" style="15" customWidth="1"/>
    <col min="12057" max="12057" width="4.140625" style="15" customWidth="1"/>
    <col min="12058" max="12058" width="0.85546875" style="15" customWidth="1"/>
    <col min="12059" max="12059" width="4.140625" style="15" customWidth="1"/>
    <col min="12060" max="12294" width="5.85546875" style="15"/>
    <col min="12295" max="12295" width="15" style="15" customWidth="1"/>
    <col min="12296" max="12296" width="16.7109375" style="15" customWidth="1"/>
    <col min="12297" max="12307" width="2.28515625" style="15" customWidth="1"/>
    <col min="12308" max="12308" width="18.85546875" style="15" customWidth="1"/>
    <col min="12309" max="12309" width="4" style="15" customWidth="1"/>
    <col min="12310" max="12310" width="1.42578125" style="15" customWidth="1"/>
    <col min="12311" max="12311" width="4" style="15" customWidth="1"/>
    <col min="12312" max="12312" width="1.7109375" style="15" customWidth="1"/>
    <col min="12313" max="12313" width="4.140625" style="15" customWidth="1"/>
    <col min="12314" max="12314" width="0.85546875" style="15" customWidth="1"/>
    <col min="12315" max="12315" width="4.140625" style="15" customWidth="1"/>
    <col min="12316" max="12550" width="5.85546875" style="15"/>
    <col min="12551" max="12551" width="15" style="15" customWidth="1"/>
    <col min="12552" max="12552" width="16.7109375" style="15" customWidth="1"/>
    <col min="12553" max="12563" width="2.28515625" style="15" customWidth="1"/>
    <col min="12564" max="12564" width="18.85546875" style="15" customWidth="1"/>
    <col min="12565" max="12565" width="4" style="15" customWidth="1"/>
    <col min="12566" max="12566" width="1.42578125" style="15" customWidth="1"/>
    <col min="12567" max="12567" width="4" style="15" customWidth="1"/>
    <col min="12568" max="12568" width="1.7109375" style="15" customWidth="1"/>
    <col min="12569" max="12569" width="4.140625" style="15" customWidth="1"/>
    <col min="12570" max="12570" width="0.85546875" style="15" customWidth="1"/>
    <col min="12571" max="12571" width="4.140625" style="15" customWidth="1"/>
    <col min="12572" max="12806" width="5.85546875" style="15"/>
    <col min="12807" max="12807" width="15" style="15" customWidth="1"/>
    <col min="12808" max="12808" width="16.7109375" style="15" customWidth="1"/>
    <col min="12809" max="12819" width="2.28515625" style="15" customWidth="1"/>
    <col min="12820" max="12820" width="18.85546875" style="15" customWidth="1"/>
    <col min="12821" max="12821" width="4" style="15" customWidth="1"/>
    <col min="12822" max="12822" width="1.42578125" style="15" customWidth="1"/>
    <col min="12823" max="12823" width="4" style="15" customWidth="1"/>
    <col min="12824" max="12824" width="1.7109375" style="15" customWidth="1"/>
    <col min="12825" max="12825" width="4.140625" style="15" customWidth="1"/>
    <col min="12826" max="12826" width="0.85546875" style="15" customWidth="1"/>
    <col min="12827" max="12827" width="4.140625" style="15" customWidth="1"/>
    <col min="12828" max="13062" width="5.85546875" style="15"/>
    <col min="13063" max="13063" width="15" style="15" customWidth="1"/>
    <col min="13064" max="13064" width="16.7109375" style="15" customWidth="1"/>
    <col min="13065" max="13075" width="2.28515625" style="15" customWidth="1"/>
    <col min="13076" max="13076" width="18.85546875" style="15" customWidth="1"/>
    <col min="13077" max="13077" width="4" style="15" customWidth="1"/>
    <col min="13078" max="13078" width="1.42578125" style="15" customWidth="1"/>
    <col min="13079" max="13079" width="4" style="15" customWidth="1"/>
    <col min="13080" max="13080" width="1.7109375" style="15" customWidth="1"/>
    <col min="13081" max="13081" width="4.140625" style="15" customWidth="1"/>
    <col min="13082" max="13082" width="0.85546875" style="15" customWidth="1"/>
    <col min="13083" max="13083" width="4.140625" style="15" customWidth="1"/>
    <col min="13084" max="13318" width="5.85546875" style="15"/>
    <col min="13319" max="13319" width="15" style="15" customWidth="1"/>
    <col min="13320" max="13320" width="16.7109375" style="15" customWidth="1"/>
    <col min="13321" max="13331" width="2.28515625" style="15" customWidth="1"/>
    <col min="13332" max="13332" width="18.85546875" style="15" customWidth="1"/>
    <col min="13333" max="13333" width="4" style="15" customWidth="1"/>
    <col min="13334" max="13334" width="1.42578125" style="15" customWidth="1"/>
    <col min="13335" max="13335" width="4" style="15" customWidth="1"/>
    <col min="13336" max="13336" width="1.7109375" style="15" customWidth="1"/>
    <col min="13337" max="13337" width="4.140625" style="15" customWidth="1"/>
    <col min="13338" max="13338" width="0.85546875" style="15" customWidth="1"/>
    <col min="13339" max="13339" width="4.140625" style="15" customWidth="1"/>
    <col min="13340" max="13574" width="5.85546875" style="15"/>
    <col min="13575" max="13575" width="15" style="15" customWidth="1"/>
    <col min="13576" max="13576" width="16.7109375" style="15" customWidth="1"/>
    <col min="13577" max="13587" width="2.28515625" style="15" customWidth="1"/>
    <col min="13588" max="13588" width="18.85546875" style="15" customWidth="1"/>
    <col min="13589" max="13589" width="4" style="15" customWidth="1"/>
    <col min="13590" max="13590" width="1.42578125" style="15" customWidth="1"/>
    <col min="13591" max="13591" width="4" style="15" customWidth="1"/>
    <col min="13592" max="13592" width="1.7109375" style="15" customWidth="1"/>
    <col min="13593" max="13593" width="4.140625" style="15" customWidth="1"/>
    <col min="13594" max="13594" width="0.85546875" style="15" customWidth="1"/>
    <col min="13595" max="13595" width="4.140625" style="15" customWidth="1"/>
    <col min="13596" max="13830" width="5.85546875" style="15"/>
    <col min="13831" max="13831" width="15" style="15" customWidth="1"/>
    <col min="13832" max="13832" width="16.7109375" style="15" customWidth="1"/>
    <col min="13833" max="13843" width="2.28515625" style="15" customWidth="1"/>
    <col min="13844" max="13844" width="18.85546875" style="15" customWidth="1"/>
    <col min="13845" max="13845" width="4" style="15" customWidth="1"/>
    <col min="13846" max="13846" width="1.42578125" style="15" customWidth="1"/>
    <col min="13847" max="13847" width="4" style="15" customWidth="1"/>
    <col min="13848" max="13848" width="1.7109375" style="15" customWidth="1"/>
    <col min="13849" max="13849" width="4.140625" style="15" customWidth="1"/>
    <col min="13850" max="13850" width="0.85546875" style="15" customWidth="1"/>
    <col min="13851" max="13851" width="4.140625" style="15" customWidth="1"/>
    <col min="13852" max="14086" width="5.85546875" style="15"/>
    <col min="14087" max="14087" width="15" style="15" customWidth="1"/>
    <col min="14088" max="14088" width="16.7109375" style="15" customWidth="1"/>
    <col min="14089" max="14099" width="2.28515625" style="15" customWidth="1"/>
    <col min="14100" max="14100" width="18.85546875" style="15" customWidth="1"/>
    <col min="14101" max="14101" width="4" style="15" customWidth="1"/>
    <col min="14102" max="14102" width="1.42578125" style="15" customWidth="1"/>
    <col min="14103" max="14103" width="4" style="15" customWidth="1"/>
    <col min="14104" max="14104" width="1.7109375" style="15" customWidth="1"/>
    <col min="14105" max="14105" width="4.140625" style="15" customWidth="1"/>
    <col min="14106" max="14106" width="0.85546875" style="15" customWidth="1"/>
    <col min="14107" max="14107" width="4.140625" style="15" customWidth="1"/>
    <col min="14108" max="14342" width="5.85546875" style="15"/>
    <col min="14343" max="14343" width="15" style="15" customWidth="1"/>
    <col min="14344" max="14344" width="16.7109375" style="15" customWidth="1"/>
    <col min="14345" max="14355" width="2.28515625" style="15" customWidth="1"/>
    <col min="14356" max="14356" width="18.85546875" style="15" customWidth="1"/>
    <col min="14357" max="14357" width="4" style="15" customWidth="1"/>
    <col min="14358" max="14358" width="1.42578125" style="15" customWidth="1"/>
    <col min="14359" max="14359" width="4" style="15" customWidth="1"/>
    <col min="14360" max="14360" width="1.7109375" style="15" customWidth="1"/>
    <col min="14361" max="14361" width="4.140625" style="15" customWidth="1"/>
    <col min="14362" max="14362" width="0.85546875" style="15" customWidth="1"/>
    <col min="14363" max="14363" width="4.140625" style="15" customWidth="1"/>
    <col min="14364" max="14598" width="5.85546875" style="15"/>
    <col min="14599" max="14599" width="15" style="15" customWidth="1"/>
    <col min="14600" max="14600" width="16.7109375" style="15" customWidth="1"/>
    <col min="14601" max="14611" width="2.28515625" style="15" customWidth="1"/>
    <col min="14612" max="14612" width="18.85546875" style="15" customWidth="1"/>
    <col min="14613" max="14613" width="4" style="15" customWidth="1"/>
    <col min="14614" max="14614" width="1.42578125" style="15" customWidth="1"/>
    <col min="14615" max="14615" width="4" style="15" customWidth="1"/>
    <col min="14616" max="14616" width="1.7109375" style="15" customWidth="1"/>
    <col min="14617" max="14617" width="4.140625" style="15" customWidth="1"/>
    <col min="14618" max="14618" width="0.85546875" style="15" customWidth="1"/>
    <col min="14619" max="14619" width="4.140625" style="15" customWidth="1"/>
    <col min="14620" max="14854" width="5.85546875" style="15"/>
    <col min="14855" max="14855" width="15" style="15" customWidth="1"/>
    <col min="14856" max="14856" width="16.7109375" style="15" customWidth="1"/>
    <col min="14857" max="14867" width="2.28515625" style="15" customWidth="1"/>
    <col min="14868" max="14868" width="18.85546875" style="15" customWidth="1"/>
    <col min="14869" max="14869" width="4" style="15" customWidth="1"/>
    <col min="14870" max="14870" width="1.42578125" style="15" customWidth="1"/>
    <col min="14871" max="14871" width="4" style="15" customWidth="1"/>
    <col min="14872" max="14872" width="1.7109375" style="15" customWidth="1"/>
    <col min="14873" max="14873" width="4.140625" style="15" customWidth="1"/>
    <col min="14874" max="14874" width="0.85546875" style="15" customWidth="1"/>
    <col min="14875" max="14875" width="4.140625" style="15" customWidth="1"/>
    <col min="14876" max="15110" width="5.85546875" style="15"/>
    <col min="15111" max="15111" width="15" style="15" customWidth="1"/>
    <col min="15112" max="15112" width="16.7109375" style="15" customWidth="1"/>
    <col min="15113" max="15123" width="2.28515625" style="15" customWidth="1"/>
    <col min="15124" max="15124" width="18.85546875" style="15" customWidth="1"/>
    <col min="15125" max="15125" width="4" style="15" customWidth="1"/>
    <col min="15126" max="15126" width="1.42578125" style="15" customWidth="1"/>
    <col min="15127" max="15127" width="4" style="15" customWidth="1"/>
    <col min="15128" max="15128" width="1.7109375" style="15" customWidth="1"/>
    <col min="15129" max="15129" width="4.140625" style="15" customWidth="1"/>
    <col min="15130" max="15130" width="0.85546875" style="15" customWidth="1"/>
    <col min="15131" max="15131" width="4.140625" style="15" customWidth="1"/>
    <col min="15132" max="15366" width="5.85546875" style="15"/>
    <col min="15367" max="15367" width="15" style="15" customWidth="1"/>
    <col min="15368" max="15368" width="16.7109375" style="15" customWidth="1"/>
    <col min="15369" max="15379" width="2.28515625" style="15" customWidth="1"/>
    <col min="15380" max="15380" width="18.85546875" style="15" customWidth="1"/>
    <col min="15381" max="15381" width="4" style="15" customWidth="1"/>
    <col min="15382" max="15382" width="1.42578125" style="15" customWidth="1"/>
    <col min="15383" max="15383" width="4" style="15" customWidth="1"/>
    <col min="15384" max="15384" width="1.7109375" style="15" customWidth="1"/>
    <col min="15385" max="15385" width="4.140625" style="15" customWidth="1"/>
    <col min="15386" max="15386" width="0.85546875" style="15" customWidth="1"/>
    <col min="15387" max="15387" width="4.140625" style="15" customWidth="1"/>
    <col min="15388" max="15622" width="5.85546875" style="15"/>
    <col min="15623" max="15623" width="15" style="15" customWidth="1"/>
    <col min="15624" max="15624" width="16.7109375" style="15" customWidth="1"/>
    <col min="15625" max="15635" width="2.28515625" style="15" customWidth="1"/>
    <col min="15636" max="15636" width="18.85546875" style="15" customWidth="1"/>
    <col min="15637" max="15637" width="4" style="15" customWidth="1"/>
    <col min="15638" max="15638" width="1.42578125" style="15" customWidth="1"/>
    <col min="15639" max="15639" width="4" style="15" customWidth="1"/>
    <col min="15640" max="15640" width="1.7109375" style="15" customWidth="1"/>
    <col min="15641" max="15641" width="4.140625" style="15" customWidth="1"/>
    <col min="15642" max="15642" width="0.85546875" style="15" customWidth="1"/>
    <col min="15643" max="15643" width="4.140625" style="15" customWidth="1"/>
    <col min="15644" max="15878" width="5.85546875" style="15"/>
    <col min="15879" max="15879" width="15" style="15" customWidth="1"/>
    <col min="15880" max="15880" width="16.7109375" style="15" customWidth="1"/>
    <col min="15881" max="15891" width="2.28515625" style="15" customWidth="1"/>
    <col min="15892" max="15892" width="18.85546875" style="15" customWidth="1"/>
    <col min="15893" max="15893" width="4" style="15" customWidth="1"/>
    <col min="15894" max="15894" width="1.42578125" style="15" customWidth="1"/>
    <col min="15895" max="15895" width="4" style="15" customWidth="1"/>
    <col min="15896" max="15896" width="1.7109375" style="15" customWidth="1"/>
    <col min="15897" max="15897" width="4.140625" style="15" customWidth="1"/>
    <col min="15898" max="15898" width="0.85546875" style="15" customWidth="1"/>
    <col min="15899" max="15899" width="4.140625" style="15" customWidth="1"/>
    <col min="15900" max="16134" width="5.85546875" style="15"/>
    <col min="16135" max="16135" width="15" style="15" customWidth="1"/>
    <col min="16136" max="16136" width="16.7109375" style="15" customWidth="1"/>
    <col min="16137" max="16147" width="2.28515625" style="15" customWidth="1"/>
    <col min="16148" max="16148" width="18.85546875" style="15" customWidth="1"/>
    <col min="16149" max="16149" width="4" style="15" customWidth="1"/>
    <col min="16150" max="16150" width="1.42578125" style="15" customWidth="1"/>
    <col min="16151" max="16151" width="4" style="15" customWidth="1"/>
    <col min="16152" max="16152" width="1.7109375" style="15" customWidth="1"/>
    <col min="16153" max="16153" width="4.140625" style="15" customWidth="1"/>
    <col min="16154" max="16154" width="0.85546875" style="15" customWidth="1"/>
    <col min="16155" max="16155" width="4.140625" style="15" customWidth="1"/>
    <col min="16156" max="16384" width="5.85546875" style="15"/>
  </cols>
  <sheetData>
    <row r="1" spans="1:30" s="281" customFormat="1">
      <c r="A1" s="6" t="s">
        <v>7</v>
      </c>
      <c r="B1" s="6"/>
      <c r="C1" s="147"/>
      <c r="D1" s="562" t="s">
        <v>15</v>
      </c>
      <c r="E1" s="10"/>
      <c r="Q1" s="322"/>
      <c r="R1" s="322"/>
      <c r="S1" s="322"/>
      <c r="T1" s="322"/>
      <c r="U1" s="322"/>
      <c r="V1" s="322"/>
      <c r="W1" s="322"/>
      <c r="Y1" s="322"/>
      <c r="Z1" s="322"/>
      <c r="AA1" s="322"/>
    </row>
    <row r="2" spans="1:30" s="281" customFormat="1">
      <c r="A2" s="6" t="s">
        <v>88</v>
      </c>
      <c r="B2" s="6"/>
      <c r="C2" s="147"/>
      <c r="D2" s="563" t="str">
        <f>Spielplan!K4</f>
        <v>TV Vaihingen/Enz</v>
      </c>
      <c r="E2" s="10"/>
      <c r="Q2" s="322"/>
      <c r="R2" s="322"/>
      <c r="S2" s="322"/>
      <c r="T2" s="322"/>
      <c r="U2" s="322"/>
      <c r="V2" s="322"/>
      <c r="W2" s="322"/>
      <c r="Y2" s="322"/>
      <c r="Z2" s="322"/>
      <c r="AA2" s="322"/>
    </row>
    <row r="3" spans="1:30" s="281" customFormat="1">
      <c r="A3" s="6"/>
      <c r="B3" s="6"/>
      <c r="C3" s="147"/>
      <c r="D3" s="563" t="str">
        <f>Spielplan!K5</f>
        <v>TV Stammheim</v>
      </c>
      <c r="E3" s="10"/>
      <c r="Q3" s="322"/>
      <c r="R3" s="322"/>
      <c r="S3" s="322"/>
      <c r="T3" s="322"/>
      <c r="U3" s="322"/>
      <c r="V3" s="322"/>
      <c r="W3" s="322"/>
      <c r="Y3" s="322"/>
      <c r="Z3" s="322"/>
      <c r="AA3" s="322"/>
    </row>
    <row r="4" spans="1:30" s="281" customFormat="1">
      <c r="A4" s="6"/>
      <c r="B4" s="6"/>
      <c r="C4" s="147"/>
      <c r="D4" s="563" t="str">
        <f>Spielplan!K6</f>
        <v>VfB Stuttgart</v>
      </c>
      <c r="E4" s="10"/>
      <c r="Q4" s="322"/>
      <c r="R4" s="322"/>
      <c r="S4" s="322"/>
      <c r="T4" s="322"/>
      <c r="U4" s="322"/>
      <c r="V4" s="322"/>
      <c r="W4" s="322"/>
      <c r="Y4" s="322"/>
      <c r="Z4" s="322"/>
      <c r="AA4" s="322"/>
    </row>
    <row r="5" spans="1:30" s="281" customFormat="1">
      <c r="A5" s="6"/>
      <c r="B5" s="6"/>
      <c r="C5" s="147"/>
      <c r="D5" s="563" t="str">
        <f>Spielplan!K7</f>
        <v>NLV Vaihingen</v>
      </c>
      <c r="E5" s="10"/>
      <c r="Q5" s="322"/>
      <c r="R5" s="322"/>
      <c r="S5" s="322"/>
      <c r="T5" s="320"/>
      <c r="U5" s="320"/>
      <c r="V5" s="320"/>
      <c r="W5" s="320"/>
      <c r="Y5" s="320"/>
      <c r="Z5" s="320"/>
      <c r="AA5" s="320"/>
    </row>
    <row r="6" spans="1:30" s="281" customFormat="1">
      <c r="A6" s="6"/>
      <c r="B6" s="6"/>
      <c r="C6" s="147"/>
      <c r="D6" s="563" t="str">
        <f>Spielplan!K8</f>
        <v>TV Veringendorf</v>
      </c>
      <c r="E6" s="10"/>
      <c r="Q6" s="322"/>
      <c r="R6" s="322"/>
      <c r="S6" s="322"/>
      <c r="T6" s="320"/>
      <c r="U6" s="320"/>
      <c r="V6" s="320"/>
      <c r="W6" s="320"/>
      <c r="Y6" s="320"/>
      <c r="Z6" s="320"/>
      <c r="AA6" s="320"/>
    </row>
    <row r="7" spans="1:30" s="281" customFormat="1">
      <c r="A7" s="6"/>
      <c r="B7" s="6"/>
      <c r="C7" s="147"/>
      <c r="D7" s="15"/>
      <c r="E7" s="10"/>
      <c r="Q7" s="322"/>
      <c r="R7" s="322"/>
      <c r="S7" s="322"/>
      <c r="T7" s="320"/>
      <c r="U7" s="320"/>
      <c r="V7" s="320"/>
      <c r="W7" s="320"/>
      <c r="Y7" s="320"/>
      <c r="Z7" s="320"/>
      <c r="AA7" s="320"/>
    </row>
    <row r="8" spans="1:30" s="281" customFormat="1">
      <c r="A8" s="6"/>
      <c r="B8" s="6"/>
      <c r="C8" s="147"/>
      <c r="D8" s="15"/>
      <c r="E8" s="10"/>
      <c r="Q8" s="322"/>
      <c r="R8" s="322"/>
      <c r="S8" s="322"/>
      <c r="T8" s="320"/>
      <c r="U8" s="320"/>
      <c r="V8" s="320"/>
      <c r="W8" s="320"/>
      <c r="Y8" s="320"/>
      <c r="Z8" s="320"/>
      <c r="AA8" s="320"/>
    </row>
    <row r="9" spans="1:30" s="281" customFormat="1">
      <c r="A9" s="6" t="s">
        <v>3</v>
      </c>
      <c r="B9" s="6"/>
      <c r="C9" s="147"/>
      <c r="D9" s="172">
        <f>Spielplan!M12</f>
        <v>43051</v>
      </c>
      <c r="E9" s="10"/>
      <c r="Q9" s="322"/>
      <c r="R9" s="322"/>
      <c r="S9" s="322"/>
      <c r="T9" s="322"/>
      <c r="U9" s="322"/>
      <c r="V9" s="322"/>
      <c r="W9" s="322"/>
      <c r="Y9" s="322"/>
      <c r="Z9" s="322"/>
      <c r="AA9" s="322"/>
    </row>
    <row r="10" spans="1:30" s="281" customFormat="1">
      <c r="A10" s="6" t="s">
        <v>4</v>
      </c>
      <c r="B10" s="6"/>
      <c r="C10" s="147"/>
      <c r="D10" s="128" t="s">
        <v>565</v>
      </c>
      <c r="E10" s="10" t="s">
        <v>566</v>
      </c>
      <c r="Q10" s="322"/>
      <c r="R10" s="322"/>
      <c r="S10" s="322"/>
      <c r="T10" s="322"/>
      <c r="U10" s="322"/>
      <c r="V10" s="322"/>
      <c r="W10" s="322"/>
      <c r="Y10" s="322"/>
      <c r="Z10" s="322"/>
      <c r="AA10" s="322"/>
    </row>
    <row r="11" spans="1:30" s="281" customFormat="1">
      <c r="A11" s="6" t="s">
        <v>6</v>
      </c>
      <c r="B11" s="6"/>
      <c r="C11" s="147"/>
      <c r="D11" s="11" t="s">
        <v>442</v>
      </c>
      <c r="E11" s="93"/>
      <c r="Q11" s="322"/>
      <c r="R11" s="322"/>
      <c r="S11" s="322"/>
      <c r="T11" s="322"/>
      <c r="U11" s="322"/>
      <c r="V11" s="322"/>
      <c r="W11" s="322"/>
      <c r="Y11" s="322"/>
      <c r="Z11" s="322"/>
      <c r="AA11" s="322"/>
      <c r="AB11" s="25"/>
    </row>
    <row r="12" spans="1:30" s="281" customFormat="1">
      <c r="A12" s="6" t="s">
        <v>84</v>
      </c>
      <c r="B12" s="6"/>
      <c r="C12" s="147"/>
      <c r="D12" s="255">
        <f>Spielplan!L12</f>
        <v>0.41666666666666669</v>
      </c>
      <c r="E12" s="10"/>
      <c r="Q12" s="322"/>
      <c r="R12" s="322"/>
      <c r="S12" s="322"/>
      <c r="T12" s="322"/>
      <c r="U12" s="322"/>
      <c r="V12" s="322"/>
      <c r="W12" s="322"/>
      <c r="Y12" s="322"/>
      <c r="Z12" s="322"/>
      <c r="AA12" s="322"/>
      <c r="AB12" s="28"/>
    </row>
    <row r="13" spans="1:30" s="281" customFormat="1">
      <c r="A13" s="6" t="s">
        <v>5</v>
      </c>
      <c r="B13" s="6"/>
      <c r="C13" s="147"/>
      <c r="D13" s="281" t="s">
        <v>132</v>
      </c>
      <c r="E13" s="10"/>
      <c r="Q13" s="322"/>
      <c r="R13" s="322"/>
      <c r="S13" s="322"/>
      <c r="T13" s="322"/>
      <c r="U13" s="322"/>
      <c r="V13" s="322"/>
      <c r="W13" s="322"/>
      <c r="Y13" s="322"/>
      <c r="Z13" s="322"/>
      <c r="AA13" s="322"/>
    </row>
    <row r="14" spans="1:30" s="281" customFormat="1">
      <c r="A14" s="6" t="s">
        <v>100</v>
      </c>
      <c r="B14" s="6"/>
      <c r="C14" s="147"/>
      <c r="E14" s="10"/>
      <c r="Q14" s="322"/>
      <c r="R14" s="322"/>
      <c r="S14" s="322"/>
      <c r="T14" s="322"/>
      <c r="U14" s="322"/>
      <c r="V14" s="322"/>
      <c r="W14" s="322"/>
      <c r="Y14" s="322"/>
      <c r="Z14" s="322"/>
      <c r="AA14" s="322"/>
    </row>
    <row r="15" spans="1:30" s="11" customFormat="1">
      <c r="A15" s="150"/>
      <c r="B15" s="150"/>
      <c r="C15" s="12"/>
      <c r="D15" s="322"/>
      <c r="E15" s="10"/>
      <c r="F15" s="322"/>
      <c r="G15" s="322"/>
      <c r="H15" s="322"/>
      <c r="I15" s="322"/>
      <c r="J15" s="322"/>
      <c r="K15" s="322"/>
      <c r="L15" s="322"/>
      <c r="M15" s="322"/>
      <c r="N15" s="322"/>
      <c r="O15" s="322"/>
      <c r="P15" s="322"/>
      <c r="Q15" s="322"/>
      <c r="R15" s="322"/>
      <c r="S15" s="322"/>
      <c r="T15" s="320"/>
      <c r="U15" s="320"/>
      <c r="V15" s="320"/>
      <c r="W15" s="320"/>
      <c r="Y15" s="320"/>
      <c r="Z15" s="320"/>
      <c r="AA15" s="320"/>
    </row>
    <row r="16" spans="1:30" s="11" customFormat="1">
      <c r="A16" s="608" t="s">
        <v>560</v>
      </c>
      <c r="B16" s="608" t="s">
        <v>561</v>
      </c>
      <c r="C16" s="609" t="s">
        <v>85</v>
      </c>
      <c r="D16" s="577" t="s">
        <v>9</v>
      </c>
      <c r="E16" s="576"/>
      <c r="F16" s="575" t="s">
        <v>10</v>
      </c>
      <c r="G16" s="577"/>
      <c r="H16" s="577"/>
      <c r="I16" s="577"/>
      <c r="J16" s="577"/>
      <c r="K16" s="577"/>
      <c r="L16" s="577"/>
      <c r="M16" s="577"/>
      <c r="N16" s="577"/>
      <c r="O16" s="577"/>
      <c r="P16" s="577" t="s">
        <v>11</v>
      </c>
      <c r="Q16" s="551"/>
      <c r="R16" s="577" t="s">
        <v>123</v>
      </c>
      <c r="S16" s="577"/>
      <c r="T16" s="551"/>
      <c r="U16" s="577"/>
      <c r="V16" s="577" t="s">
        <v>124</v>
      </c>
      <c r="W16" s="577"/>
      <c r="X16" s="577"/>
      <c r="Y16" s="577"/>
      <c r="Z16" s="577" t="s">
        <v>1</v>
      </c>
      <c r="AA16" s="577"/>
      <c r="AD16" s="313">
        <v>1.7361111111111112E-2</v>
      </c>
    </row>
    <row r="17" spans="1:32" s="11" customFormat="1">
      <c r="A17" s="586"/>
      <c r="B17" s="586"/>
      <c r="C17" s="610"/>
      <c r="D17" s="577"/>
      <c r="E17" s="576"/>
      <c r="F17" s="577"/>
      <c r="G17" s="577"/>
      <c r="H17" s="577"/>
      <c r="I17" s="577"/>
      <c r="J17" s="577"/>
      <c r="K17" s="577"/>
      <c r="L17" s="577"/>
      <c r="M17" s="577"/>
      <c r="N17" s="577"/>
      <c r="O17" s="577"/>
      <c r="P17" s="577"/>
      <c r="Q17" s="577"/>
      <c r="R17" s="577"/>
      <c r="S17" s="577"/>
      <c r="T17" s="577"/>
      <c r="U17" s="577"/>
      <c r="V17" s="577"/>
      <c r="W17" s="577"/>
      <c r="X17" s="580"/>
      <c r="Y17" s="577"/>
      <c r="Z17" s="577"/>
      <c r="AA17" s="577"/>
    </row>
    <row r="18" spans="1:32">
      <c r="A18" s="610">
        <v>31</v>
      </c>
      <c r="B18" s="610">
        <v>1</v>
      </c>
      <c r="C18" s="610">
        <v>1</v>
      </c>
      <c r="D18" s="590" t="str">
        <f>$D$2</f>
        <v>TV Vaihingen/Enz</v>
      </c>
      <c r="E18" s="591" t="s">
        <v>172</v>
      </c>
      <c r="F18" s="661" t="str">
        <f>$D$3</f>
        <v>TV Stammheim</v>
      </c>
      <c r="G18" s="661"/>
      <c r="H18" s="661"/>
      <c r="I18" s="661"/>
      <c r="J18" s="661"/>
      <c r="K18" s="661"/>
      <c r="L18" s="661"/>
      <c r="M18" s="661"/>
      <c r="N18" s="661"/>
      <c r="O18" s="590"/>
      <c r="P18" s="590" t="str">
        <f>$D$6</f>
        <v>TV Veringendorf</v>
      </c>
      <c r="Q18" s="548">
        <v>11</v>
      </c>
      <c r="R18" s="551" t="s">
        <v>2</v>
      </c>
      <c r="S18" s="548">
        <v>7</v>
      </c>
      <c r="T18" s="551"/>
      <c r="U18" s="548">
        <v>11</v>
      </c>
      <c r="V18" s="551" t="s">
        <v>2</v>
      </c>
      <c r="W18" s="548">
        <v>8</v>
      </c>
      <c r="X18" s="578"/>
      <c r="Y18" s="551">
        <f>IF($Q18&gt;$S18,(IF($U18&gt;$W18,2,1)),(IF($U18&gt;$W18,1,0)))</f>
        <v>2</v>
      </c>
      <c r="Z18" s="551" t="s">
        <v>2</v>
      </c>
      <c r="AA18" s="551">
        <f>IF($Q18&lt;$S18,(IF($U18&lt;$W18,2,1)),(IF($U18&lt;$W18,1,0)))</f>
        <v>0</v>
      </c>
      <c r="AC18" s="430">
        <f>$D$9</f>
        <v>43051</v>
      </c>
      <c r="AD18" s="431">
        <f>D12</f>
        <v>0.41666666666666669</v>
      </c>
      <c r="AE18" s="15" t="str">
        <f>$D$10</f>
        <v>S-Stammheim</v>
      </c>
    </row>
    <row r="19" spans="1:32">
      <c r="A19" s="610">
        <v>32</v>
      </c>
      <c r="B19" s="610">
        <v>2</v>
      </c>
      <c r="C19" s="610">
        <v>1</v>
      </c>
      <c r="D19" s="590" t="str">
        <f>$D$4</f>
        <v>VfB Stuttgart</v>
      </c>
      <c r="E19" s="591" t="s">
        <v>172</v>
      </c>
      <c r="F19" s="661" t="str">
        <f>$D$5</f>
        <v>NLV Vaihingen</v>
      </c>
      <c r="G19" s="661"/>
      <c r="H19" s="661"/>
      <c r="I19" s="661"/>
      <c r="J19" s="661"/>
      <c r="K19" s="661"/>
      <c r="L19" s="661"/>
      <c r="M19" s="661"/>
      <c r="N19" s="661"/>
      <c r="O19" s="590"/>
      <c r="P19" s="590" t="str">
        <f>$D$3</f>
        <v>TV Stammheim</v>
      </c>
      <c r="Q19" s="548">
        <v>2</v>
      </c>
      <c r="R19" s="551" t="s">
        <v>2</v>
      </c>
      <c r="S19" s="548">
        <v>11</v>
      </c>
      <c r="T19" s="551"/>
      <c r="U19" s="548">
        <v>3</v>
      </c>
      <c r="V19" s="551" t="s">
        <v>2</v>
      </c>
      <c r="W19" s="548">
        <v>11</v>
      </c>
      <c r="X19" s="578"/>
      <c r="Y19" s="551">
        <f>IF($Q19&gt;$S19,(IF($U19&gt;$W19,2,1)),(IF($U19&gt;$W19,1,0)))</f>
        <v>0</v>
      </c>
      <c r="Z19" s="551" t="s">
        <v>2</v>
      </c>
      <c r="AA19" s="551">
        <f>IF($Q19&lt;$S19,(IF($U19&lt;$W19,2,1)),(IF($U19&lt;$W19,1,0)))</f>
        <v>2</v>
      </c>
      <c r="AC19" s="430">
        <f t="shared" ref="AC19:AC31" si="0">$D$9</f>
        <v>43051</v>
      </c>
      <c r="AD19" s="431">
        <f>AD18+$AD$16</f>
        <v>0.43402777777777779</v>
      </c>
      <c r="AE19" s="15" t="str">
        <f t="shared" ref="AE19:AE31" si="1">$D$10</f>
        <v>S-Stammheim</v>
      </c>
    </row>
    <row r="20" spans="1:32">
      <c r="A20" s="610"/>
      <c r="B20" s="610"/>
      <c r="C20" s="610"/>
      <c r="D20" s="590"/>
      <c r="E20" s="595"/>
      <c r="F20" s="590"/>
      <c r="G20" s="590"/>
      <c r="H20" s="590"/>
      <c r="I20" s="590"/>
      <c r="J20" s="590"/>
      <c r="K20" s="590"/>
      <c r="L20" s="590"/>
      <c r="M20" s="590"/>
      <c r="N20" s="590"/>
      <c r="O20" s="590"/>
      <c r="P20" s="590"/>
      <c r="Q20" s="551"/>
      <c r="R20" s="551"/>
      <c r="S20" s="551"/>
      <c r="T20" s="551"/>
      <c r="U20" s="551"/>
      <c r="V20" s="551"/>
      <c r="W20" s="551"/>
      <c r="X20" s="578"/>
      <c r="Y20" s="551"/>
      <c r="Z20" s="551"/>
      <c r="AA20" s="551"/>
      <c r="AB20" s="578"/>
      <c r="AC20" s="430"/>
    </row>
    <row r="21" spans="1:32">
      <c r="A21" s="610">
        <v>33</v>
      </c>
      <c r="B21" s="610">
        <v>3</v>
      </c>
      <c r="C21" s="610">
        <v>1</v>
      </c>
      <c r="D21" s="590" t="str">
        <f>$D$2</f>
        <v>TV Vaihingen/Enz</v>
      </c>
      <c r="E21" s="591" t="s">
        <v>172</v>
      </c>
      <c r="F21" s="661" t="str">
        <f>$D$6</f>
        <v>TV Veringendorf</v>
      </c>
      <c r="G21" s="661"/>
      <c r="H21" s="661"/>
      <c r="I21" s="661"/>
      <c r="J21" s="661"/>
      <c r="K21" s="661"/>
      <c r="L21" s="661"/>
      <c r="M21" s="661"/>
      <c r="N21" s="661"/>
      <c r="O21" s="590"/>
      <c r="P21" s="590" t="str">
        <f>$D$5</f>
        <v>NLV Vaihingen</v>
      </c>
      <c r="Q21" s="548">
        <v>11</v>
      </c>
      <c r="R21" s="551" t="s">
        <v>2</v>
      </c>
      <c r="S21" s="548">
        <v>0</v>
      </c>
      <c r="T21" s="551"/>
      <c r="U21" s="548">
        <v>11</v>
      </c>
      <c r="V21" s="551" t="s">
        <v>2</v>
      </c>
      <c r="W21" s="548">
        <v>0</v>
      </c>
      <c r="X21" s="578"/>
      <c r="Y21" s="551">
        <f>IF($Q21&gt;$S21,(IF($U21&gt;$W21,2,1)),(IF($U21&gt;$W21,1,0)))</f>
        <v>2</v>
      </c>
      <c r="Z21" s="551" t="s">
        <v>2</v>
      </c>
      <c r="AA21" s="551">
        <f>IF($Q21&lt;$S21,(IF($U21&lt;$W21,2,1)),(IF($U21&lt;$W21,1,0)))</f>
        <v>0</v>
      </c>
      <c r="AC21" s="430">
        <f t="shared" si="0"/>
        <v>43051</v>
      </c>
      <c r="AD21" s="431">
        <f>AD19+$AD$16</f>
        <v>0.4513888888888889</v>
      </c>
      <c r="AE21" s="15" t="str">
        <f t="shared" si="1"/>
        <v>S-Stammheim</v>
      </c>
    </row>
    <row r="22" spans="1:32">
      <c r="A22" s="610">
        <v>34</v>
      </c>
      <c r="B22" s="610">
        <v>4</v>
      </c>
      <c r="C22" s="610">
        <v>1</v>
      </c>
      <c r="D22" s="590" t="str">
        <f>$D$3</f>
        <v>TV Stammheim</v>
      </c>
      <c r="E22" s="591" t="s">
        <v>172</v>
      </c>
      <c r="F22" s="661" t="str">
        <f>$D$4</f>
        <v>VfB Stuttgart</v>
      </c>
      <c r="G22" s="661"/>
      <c r="H22" s="661"/>
      <c r="I22" s="661"/>
      <c r="J22" s="661"/>
      <c r="K22" s="661"/>
      <c r="L22" s="661"/>
      <c r="M22" s="661"/>
      <c r="N22" s="661"/>
      <c r="O22" s="590"/>
      <c r="P22" s="590" t="str">
        <f>$D$2</f>
        <v>TV Vaihingen/Enz</v>
      </c>
      <c r="Q22" s="548">
        <v>11</v>
      </c>
      <c r="R22" s="551" t="s">
        <v>2</v>
      </c>
      <c r="S22" s="548">
        <v>5</v>
      </c>
      <c r="T22" s="551"/>
      <c r="U22" s="548">
        <v>11</v>
      </c>
      <c r="V22" s="551" t="s">
        <v>2</v>
      </c>
      <c r="W22" s="548">
        <v>2</v>
      </c>
      <c r="X22" s="578"/>
      <c r="Y22" s="551">
        <f>IF($Q22&gt;$S22,(IF($U22&gt;$W22,2,1)),(IF($U22&gt;$W22,1,0)))</f>
        <v>2</v>
      </c>
      <c r="Z22" s="551" t="s">
        <v>2</v>
      </c>
      <c r="AA22" s="551">
        <f>IF($Q22&lt;$S22,(IF($U22&lt;$W22,2,1)),(IF($U22&lt;$W22,1,0)))</f>
        <v>0</v>
      </c>
      <c r="AC22" s="430">
        <f t="shared" si="0"/>
        <v>43051</v>
      </c>
      <c r="AD22" s="431">
        <f>AD21+$AD$16</f>
        <v>0.46875</v>
      </c>
      <c r="AE22" s="15" t="str">
        <f t="shared" si="1"/>
        <v>S-Stammheim</v>
      </c>
    </row>
    <row r="23" spans="1:32">
      <c r="A23" s="610"/>
      <c r="B23" s="610"/>
      <c r="C23" s="610"/>
      <c r="D23" s="590"/>
      <c r="E23" s="595"/>
      <c r="F23" s="590"/>
      <c r="G23" s="590"/>
      <c r="H23" s="590"/>
      <c r="I23" s="590"/>
      <c r="J23" s="590"/>
      <c r="K23" s="590"/>
      <c r="L23" s="590"/>
      <c r="M23" s="590"/>
      <c r="N23" s="590"/>
      <c r="O23" s="590"/>
      <c r="P23" s="590"/>
      <c r="Q23" s="551"/>
      <c r="R23" s="551"/>
      <c r="S23" s="551"/>
      <c r="T23" s="551"/>
      <c r="U23" s="551"/>
      <c r="V23" s="551"/>
      <c r="W23" s="551"/>
      <c r="X23" s="578"/>
      <c r="Y23" s="551"/>
      <c r="Z23" s="551"/>
      <c r="AA23" s="551"/>
      <c r="AB23" s="578"/>
      <c r="AC23" s="430"/>
    </row>
    <row r="24" spans="1:32">
      <c r="A24" s="610">
        <v>35</v>
      </c>
      <c r="B24" s="610">
        <v>5</v>
      </c>
      <c r="C24" s="610">
        <v>1</v>
      </c>
      <c r="D24" s="590" t="str">
        <f>$D$5</f>
        <v>NLV Vaihingen</v>
      </c>
      <c r="E24" s="591" t="s">
        <v>172</v>
      </c>
      <c r="F24" s="661" t="str">
        <f>$D$6</f>
        <v>TV Veringendorf</v>
      </c>
      <c r="G24" s="661"/>
      <c r="H24" s="661"/>
      <c r="I24" s="661"/>
      <c r="J24" s="661"/>
      <c r="K24" s="661"/>
      <c r="L24" s="661"/>
      <c r="M24" s="661"/>
      <c r="N24" s="661"/>
      <c r="O24" s="590"/>
      <c r="P24" s="590" t="str">
        <f>$D$4</f>
        <v>VfB Stuttgart</v>
      </c>
      <c r="Q24" s="548">
        <v>11</v>
      </c>
      <c r="R24" s="551" t="s">
        <v>2</v>
      </c>
      <c r="S24" s="548">
        <v>0</v>
      </c>
      <c r="T24" s="551"/>
      <c r="U24" s="548">
        <v>11</v>
      </c>
      <c r="V24" s="551" t="s">
        <v>2</v>
      </c>
      <c r="W24" s="548">
        <v>0</v>
      </c>
      <c r="X24" s="578"/>
      <c r="Y24" s="551">
        <f>IF($Q24&gt;$S24,(IF($U24&gt;$W24,2,1)),(IF($U24&gt;$W24,1,0)))</f>
        <v>2</v>
      </c>
      <c r="Z24" s="551" t="s">
        <v>2</v>
      </c>
      <c r="AA24" s="551">
        <f>IF($Q24&lt;$S24,(IF($U24&lt;$W24,2,1)),(IF($U24&lt;$W24,1,0)))</f>
        <v>0</v>
      </c>
      <c r="AC24" s="430">
        <f t="shared" si="0"/>
        <v>43051</v>
      </c>
      <c r="AD24" s="431">
        <f>AD22+$AD$16</f>
        <v>0.4861111111111111</v>
      </c>
      <c r="AE24" s="15" t="str">
        <f t="shared" si="1"/>
        <v>S-Stammheim</v>
      </c>
    </row>
    <row r="25" spans="1:32">
      <c r="A25" s="610">
        <v>36</v>
      </c>
      <c r="B25" s="610">
        <v>6</v>
      </c>
      <c r="C25" s="610">
        <v>1</v>
      </c>
      <c r="D25" s="590" t="str">
        <f>$D$2</f>
        <v>TV Vaihingen/Enz</v>
      </c>
      <c r="E25" s="591" t="s">
        <v>172</v>
      </c>
      <c r="F25" s="661" t="str">
        <f>$D$4</f>
        <v>VfB Stuttgart</v>
      </c>
      <c r="G25" s="661"/>
      <c r="H25" s="661"/>
      <c r="I25" s="661"/>
      <c r="J25" s="661"/>
      <c r="K25" s="661"/>
      <c r="L25" s="661"/>
      <c r="M25" s="661"/>
      <c r="N25" s="661"/>
      <c r="O25" s="590"/>
      <c r="P25" s="590" t="str">
        <f>$D$6</f>
        <v>TV Veringendorf</v>
      </c>
      <c r="Q25" s="548">
        <v>11</v>
      </c>
      <c r="R25" s="551" t="s">
        <v>2</v>
      </c>
      <c r="S25" s="548">
        <v>1</v>
      </c>
      <c r="T25" s="551"/>
      <c r="U25" s="548">
        <v>11</v>
      </c>
      <c r="V25" s="551" t="s">
        <v>2</v>
      </c>
      <c r="W25" s="548">
        <v>2</v>
      </c>
      <c r="X25" s="578"/>
      <c r="Y25" s="551">
        <f>IF($Q25&gt;$S25,(IF($U25&gt;$W25,2,1)),(IF($U25&gt;$W25,1,0)))</f>
        <v>2</v>
      </c>
      <c r="Z25" s="551" t="s">
        <v>2</v>
      </c>
      <c r="AA25" s="551">
        <f>IF($Q25&lt;$S25,(IF($U25&lt;$W25,2,1)),(IF($U25&lt;$W25,1,0)))</f>
        <v>0</v>
      </c>
      <c r="AC25" s="430">
        <f t="shared" si="0"/>
        <v>43051</v>
      </c>
      <c r="AD25" s="431">
        <f>AD24+$AD$16</f>
        <v>0.50347222222222221</v>
      </c>
      <c r="AE25" s="15" t="str">
        <f t="shared" si="1"/>
        <v>S-Stammheim</v>
      </c>
    </row>
    <row r="26" spans="1:32">
      <c r="A26" s="610"/>
      <c r="B26" s="610"/>
      <c r="C26" s="610"/>
      <c r="D26" s="578"/>
      <c r="E26" s="595"/>
      <c r="F26" s="590"/>
      <c r="G26" s="590"/>
      <c r="H26" s="590"/>
      <c r="I26" s="590"/>
      <c r="J26" s="590"/>
      <c r="K26" s="590"/>
      <c r="L26" s="590"/>
      <c r="M26" s="590"/>
      <c r="N26" s="590"/>
      <c r="O26" s="578"/>
      <c r="P26" s="578"/>
      <c r="Q26" s="551"/>
      <c r="R26" s="551"/>
      <c r="S26" s="551"/>
      <c r="T26" s="551"/>
      <c r="U26" s="551"/>
      <c r="V26" s="551"/>
      <c r="W26" s="551"/>
      <c r="X26" s="578"/>
      <c r="Y26" s="551"/>
      <c r="Z26" s="551"/>
      <c r="AA26" s="551"/>
      <c r="AB26" s="578"/>
      <c r="AC26" s="430"/>
    </row>
    <row r="27" spans="1:32">
      <c r="A27" s="610">
        <v>37</v>
      </c>
      <c r="B27" s="610">
        <v>7</v>
      </c>
      <c r="C27" s="610">
        <v>1</v>
      </c>
      <c r="D27" s="590" t="str">
        <f>$D$3</f>
        <v>TV Stammheim</v>
      </c>
      <c r="E27" s="591" t="s">
        <v>172</v>
      </c>
      <c r="F27" s="661" t="str">
        <f>$D$5</f>
        <v>NLV Vaihingen</v>
      </c>
      <c r="G27" s="661"/>
      <c r="H27" s="661"/>
      <c r="I27" s="661"/>
      <c r="J27" s="661"/>
      <c r="K27" s="661"/>
      <c r="L27" s="661"/>
      <c r="M27" s="661"/>
      <c r="N27" s="661"/>
      <c r="O27" s="590"/>
      <c r="P27" s="590" t="str">
        <f>$D$2</f>
        <v>TV Vaihingen/Enz</v>
      </c>
      <c r="Q27" s="548">
        <v>6</v>
      </c>
      <c r="R27" s="551" t="s">
        <v>2</v>
      </c>
      <c r="S27" s="548">
        <v>11</v>
      </c>
      <c r="T27" s="577"/>
      <c r="U27" s="548">
        <v>7</v>
      </c>
      <c r="V27" s="551" t="s">
        <v>2</v>
      </c>
      <c r="W27" s="548">
        <v>11</v>
      </c>
      <c r="X27" s="578"/>
      <c r="Y27" s="551">
        <f>IF($Q27&gt;$S27,(IF($U27&gt;$W27,2,1)),(IF($U27&gt;$W27,1,0)))</f>
        <v>0</v>
      </c>
      <c r="Z27" s="551" t="s">
        <v>2</v>
      </c>
      <c r="AA27" s="551">
        <f>IF($Q27&lt;$S27,(IF($U27&lt;$W27,2,1)),(IF($U27&lt;$W27,1,0)))</f>
        <v>2</v>
      </c>
      <c r="AC27" s="430">
        <f t="shared" si="0"/>
        <v>43051</v>
      </c>
      <c r="AD27" s="431">
        <f>AD25+$AD$16</f>
        <v>0.52083333333333337</v>
      </c>
      <c r="AE27" s="15" t="str">
        <f t="shared" si="1"/>
        <v>S-Stammheim</v>
      </c>
    </row>
    <row r="28" spans="1:32">
      <c r="A28" s="610">
        <v>38</v>
      </c>
      <c r="B28" s="610">
        <v>8</v>
      </c>
      <c r="C28" s="610">
        <v>1</v>
      </c>
      <c r="D28" s="590" t="str">
        <f>$D$6</f>
        <v>TV Veringendorf</v>
      </c>
      <c r="E28" s="591" t="s">
        <v>172</v>
      </c>
      <c r="F28" s="661" t="str">
        <f>$D$4</f>
        <v>VfB Stuttgart</v>
      </c>
      <c r="G28" s="661"/>
      <c r="H28" s="661"/>
      <c r="I28" s="661"/>
      <c r="J28" s="661"/>
      <c r="K28" s="661"/>
      <c r="L28" s="661"/>
      <c r="M28" s="661"/>
      <c r="N28" s="661"/>
      <c r="O28" s="590"/>
      <c r="P28" s="590" t="str">
        <f>$D$3</f>
        <v>TV Stammheim</v>
      </c>
      <c r="Q28" s="548">
        <v>0</v>
      </c>
      <c r="R28" s="551" t="s">
        <v>2</v>
      </c>
      <c r="S28" s="548">
        <v>11</v>
      </c>
      <c r="T28" s="551"/>
      <c r="U28" s="548">
        <v>0</v>
      </c>
      <c r="V28" s="551" t="s">
        <v>2</v>
      </c>
      <c r="W28" s="548">
        <v>11</v>
      </c>
      <c r="X28" s="578"/>
      <c r="Y28" s="551">
        <f>IF($Q28&gt;$S28,(IF($U28&gt;$W28,2,1)),(IF($U28&gt;$W28,1,0)))</f>
        <v>0</v>
      </c>
      <c r="Z28" s="551" t="s">
        <v>2</v>
      </c>
      <c r="AA28" s="551">
        <f>IF($Q28&lt;$S28,(IF($U28&lt;$W28,2,1)),(IF($U28&lt;$W28,1,0)))</f>
        <v>2</v>
      </c>
      <c r="AC28" s="430">
        <f t="shared" si="0"/>
        <v>43051</v>
      </c>
      <c r="AD28" s="431">
        <f>AD27+$AD$16</f>
        <v>0.53819444444444453</v>
      </c>
      <c r="AE28" s="15" t="str">
        <f t="shared" si="1"/>
        <v>S-Stammheim</v>
      </c>
    </row>
    <row r="29" spans="1:32">
      <c r="A29" s="610"/>
      <c r="B29" s="610"/>
      <c r="C29" s="610"/>
      <c r="D29" s="590"/>
      <c r="E29" s="595"/>
      <c r="F29" s="590"/>
      <c r="G29" s="590"/>
      <c r="H29" s="590"/>
      <c r="I29" s="590"/>
      <c r="J29" s="590"/>
      <c r="K29" s="590"/>
      <c r="L29" s="590"/>
      <c r="M29" s="590"/>
      <c r="N29" s="590"/>
      <c r="O29" s="590"/>
      <c r="P29" s="590"/>
      <c r="Q29" s="551"/>
      <c r="R29" s="551"/>
      <c r="S29" s="551"/>
      <c r="T29" s="551"/>
      <c r="U29" s="551"/>
      <c r="V29" s="551"/>
      <c r="W29" s="551"/>
      <c r="X29" s="578"/>
      <c r="Y29" s="551"/>
      <c r="Z29" s="551"/>
      <c r="AA29" s="551"/>
      <c r="AB29" s="578"/>
      <c r="AC29" s="593"/>
      <c r="AD29" s="578"/>
      <c r="AE29" s="578"/>
      <c r="AF29" s="578"/>
    </row>
    <row r="30" spans="1:32">
      <c r="A30" s="610">
        <v>39</v>
      </c>
      <c r="B30" s="610">
        <v>9</v>
      </c>
      <c r="C30" s="610">
        <v>1</v>
      </c>
      <c r="D30" s="590" t="str">
        <f>$D$2</f>
        <v>TV Vaihingen/Enz</v>
      </c>
      <c r="E30" s="591" t="s">
        <v>172</v>
      </c>
      <c r="F30" s="661" t="str">
        <f>$D$5</f>
        <v>NLV Vaihingen</v>
      </c>
      <c r="G30" s="661"/>
      <c r="H30" s="661"/>
      <c r="I30" s="661"/>
      <c r="J30" s="661"/>
      <c r="K30" s="661"/>
      <c r="L30" s="661"/>
      <c r="M30" s="661"/>
      <c r="N30" s="661"/>
      <c r="O30" s="590"/>
      <c r="P30" s="590" t="str">
        <f>$D$4</f>
        <v>VfB Stuttgart</v>
      </c>
      <c r="Q30" s="548">
        <v>11</v>
      </c>
      <c r="R30" s="551" t="s">
        <v>2</v>
      </c>
      <c r="S30" s="548">
        <v>9</v>
      </c>
      <c r="T30" s="551"/>
      <c r="U30" s="548">
        <v>11</v>
      </c>
      <c r="V30" s="551" t="s">
        <v>2</v>
      </c>
      <c r="W30" s="548">
        <v>9</v>
      </c>
      <c r="X30" s="578"/>
      <c r="Y30" s="551">
        <f>IF($Q30&gt;$S30,(IF($U30&gt;$W30,2,1)),(IF($U30&gt;$W30,1,0)))</f>
        <v>2</v>
      </c>
      <c r="Z30" s="551" t="s">
        <v>2</v>
      </c>
      <c r="AA30" s="551">
        <f>IF($Q30&lt;$S30,(IF($U30&lt;$W30,2,1)),(IF($U30&lt;$W30,1,0)))</f>
        <v>0</v>
      </c>
      <c r="AC30" s="430">
        <f t="shared" si="0"/>
        <v>43051</v>
      </c>
      <c r="AD30" s="431">
        <f>AD28+$AD$16</f>
        <v>0.55555555555555569</v>
      </c>
      <c r="AE30" s="15" t="str">
        <f t="shared" si="1"/>
        <v>S-Stammheim</v>
      </c>
    </row>
    <row r="31" spans="1:32" s="320" customFormat="1">
      <c r="A31" s="610">
        <v>40</v>
      </c>
      <c r="B31" s="610">
        <v>10</v>
      </c>
      <c r="C31" s="610">
        <v>1</v>
      </c>
      <c r="D31" s="590" t="str">
        <f>$D$3</f>
        <v>TV Stammheim</v>
      </c>
      <c r="E31" s="591" t="s">
        <v>172</v>
      </c>
      <c r="F31" s="661" t="str">
        <f>$D$6</f>
        <v>TV Veringendorf</v>
      </c>
      <c r="G31" s="661"/>
      <c r="H31" s="661"/>
      <c r="I31" s="661"/>
      <c r="J31" s="661"/>
      <c r="K31" s="661"/>
      <c r="L31" s="661"/>
      <c r="M31" s="661"/>
      <c r="N31" s="661"/>
      <c r="O31" s="590"/>
      <c r="P31" s="590" t="str">
        <f>$D$5</f>
        <v>NLV Vaihingen</v>
      </c>
      <c r="Q31" s="548">
        <v>11</v>
      </c>
      <c r="R31" s="551" t="s">
        <v>2</v>
      </c>
      <c r="S31" s="548">
        <v>0</v>
      </c>
      <c r="T31" s="551"/>
      <c r="U31" s="548">
        <v>11</v>
      </c>
      <c r="V31" s="551" t="s">
        <v>2</v>
      </c>
      <c r="W31" s="548">
        <v>0</v>
      </c>
      <c r="X31" s="551"/>
      <c r="Y31" s="551">
        <f>IF($Q31&gt;$S31,(IF($U31&gt;$W31,2,1)),(IF($U31&gt;$W31,1,0)))</f>
        <v>2</v>
      </c>
      <c r="Z31" s="551" t="s">
        <v>2</v>
      </c>
      <c r="AA31" s="551">
        <f>IF($Q31&lt;$S31,(IF($U31&lt;$W31,2,1)),(IF($U31&lt;$W31,1,0)))</f>
        <v>0</v>
      </c>
      <c r="AC31" s="430">
        <f t="shared" si="0"/>
        <v>43051</v>
      </c>
      <c r="AD31" s="431">
        <f>AD30+$AD$16</f>
        <v>0.57291666666666685</v>
      </c>
      <c r="AE31" s="15" t="str">
        <f t="shared" si="1"/>
        <v>S-Stammheim</v>
      </c>
    </row>
    <row r="32" spans="1:32" s="281" customFormat="1">
      <c r="A32" s="574" t="s">
        <v>3</v>
      </c>
      <c r="B32" s="574"/>
      <c r="C32" s="609"/>
      <c r="D32" s="579">
        <f>Spielplan!M13</f>
        <v>43079</v>
      </c>
      <c r="E32" s="576"/>
      <c r="F32" s="575"/>
      <c r="G32" s="575"/>
      <c r="H32" s="575"/>
      <c r="I32" s="575"/>
      <c r="J32" s="575"/>
      <c r="K32" s="575"/>
      <c r="L32" s="575"/>
      <c r="M32" s="575"/>
      <c r="N32" s="575"/>
      <c r="O32" s="575"/>
      <c r="P32" s="575"/>
      <c r="Q32" s="577"/>
      <c r="R32" s="577"/>
      <c r="S32" s="577"/>
      <c r="T32" s="577"/>
      <c r="U32" s="577"/>
      <c r="V32" s="577"/>
      <c r="W32" s="577"/>
      <c r="X32" s="575"/>
      <c r="Y32" s="551"/>
      <c r="Z32" s="577"/>
      <c r="AA32" s="551"/>
      <c r="AD32" s="418"/>
    </row>
    <row r="33" spans="1:31" s="281" customFormat="1">
      <c r="A33" s="574" t="s">
        <v>4</v>
      </c>
      <c r="B33" s="574"/>
      <c r="C33" s="609"/>
      <c r="D33" s="581" t="s">
        <v>567</v>
      </c>
      <c r="E33" s="611" t="s">
        <v>568</v>
      </c>
      <c r="F33" s="575"/>
      <c r="G33" s="575"/>
      <c r="H33" s="575"/>
      <c r="I33" s="575"/>
      <c r="J33" s="575"/>
      <c r="K33" s="575"/>
      <c r="L33" s="575"/>
      <c r="M33" s="575"/>
      <c r="N33" s="575"/>
      <c r="O33" s="575"/>
      <c r="P33" s="575"/>
      <c r="Q33" s="577"/>
      <c r="R33" s="577"/>
      <c r="S33" s="577"/>
      <c r="T33" s="577"/>
      <c r="U33" s="577"/>
      <c r="V33" s="577"/>
      <c r="W33" s="577"/>
      <c r="X33" s="575"/>
      <c r="Y33" s="551"/>
      <c r="Z33" s="577"/>
      <c r="AA33" s="551"/>
      <c r="AD33" s="431"/>
    </row>
    <row r="34" spans="1:31" s="281" customFormat="1">
      <c r="A34" s="574" t="s">
        <v>6</v>
      </c>
      <c r="B34" s="574"/>
      <c r="C34" s="609"/>
      <c r="D34" s="580" t="s">
        <v>443</v>
      </c>
      <c r="E34" s="582"/>
      <c r="F34" s="575"/>
      <c r="G34" s="575"/>
      <c r="H34" s="575"/>
      <c r="I34" s="575"/>
      <c r="J34" s="575"/>
      <c r="K34" s="575"/>
      <c r="L34" s="575"/>
      <c r="M34" s="575"/>
      <c r="N34" s="575"/>
      <c r="O34" s="575"/>
      <c r="P34" s="612"/>
      <c r="Q34" s="612"/>
      <c r="R34" s="577"/>
      <c r="S34" s="577"/>
      <c r="T34" s="577"/>
      <c r="U34" s="577"/>
      <c r="V34" s="577"/>
      <c r="W34" s="577"/>
      <c r="X34" s="575"/>
      <c r="Y34" s="551"/>
      <c r="Z34" s="577"/>
      <c r="AA34" s="551"/>
      <c r="AD34" s="431"/>
    </row>
    <row r="35" spans="1:31" s="281" customFormat="1">
      <c r="A35" s="574" t="s">
        <v>84</v>
      </c>
      <c r="B35" s="574"/>
      <c r="C35" s="609"/>
      <c r="D35" s="584">
        <f>Spielplan!L13</f>
        <v>0.41666666666666669</v>
      </c>
      <c r="E35" s="576"/>
      <c r="F35" s="575"/>
      <c r="G35" s="575"/>
      <c r="H35" s="575"/>
      <c r="I35" s="575"/>
      <c r="J35" s="575"/>
      <c r="K35" s="575"/>
      <c r="L35" s="575"/>
      <c r="M35" s="575"/>
      <c r="N35" s="575"/>
      <c r="O35" s="575"/>
      <c r="P35" s="575"/>
      <c r="Q35" s="577"/>
      <c r="R35" s="577"/>
      <c r="S35" s="577"/>
      <c r="T35" s="577"/>
      <c r="U35" s="577"/>
      <c r="V35" s="577"/>
      <c r="W35" s="577"/>
      <c r="X35" s="575"/>
      <c r="Y35" s="551"/>
      <c r="Z35" s="577"/>
      <c r="AA35" s="551"/>
    </row>
    <row r="36" spans="1:31" s="281" customFormat="1">
      <c r="A36" s="574" t="s">
        <v>5</v>
      </c>
      <c r="B36" s="574"/>
      <c r="C36" s="609"/>
      <c r="D36" s="575" t="s">
        <v>132</v>
      </c>
      <c r="E36" s="576"/>
      <c r="F36" s="575"/>
      <c r="G36" s="575"/>
      <c r="H36" s="575"/>
      <c r="I36" s="575"/>
      <c r="J36" s="575"/>
      <c r="K36" s="575"/>
      <c r="L36" s="575"/>
      <c r="M36" s="575"/>
      <c r="N36" s="575"/>
      <c r="O36" s="575"/>
      <c r="P36" s="575"/>
      <c r="Q36" s="577"/>
      <c r="R36" s="577"/>
      <c r="S36" s="577"/>
      <c r="T36" s="577"/>
      <c r="U36" s="577"/>
      <c r="V36" s="577"/>
      <c r="W36" s="577"/>
      <c r="X36" s="575"/>
      <c r="Y36" s="551"/>
      <c r="Z36" s="577"/>
      <c r="AA36" s="551"/>
      <c r="AD36" s="431"/>
    </row>
    <row r="37" spans="1:31" s="11" customFormat="1">
      <c r="A37" s="574" t="s">
        <v>100</v>
      </c>
      <c r="B37" s="574"/>
      <c r="C37" s="609"/>
      <c r="D37" s="577"/>
      <c r="E37" s="576"/>
      <c r="F37" s="577"/>
      <c r="G37" s="577"/>
      <c r="H37" s="577"/>
      <c r="I37" s="577"/>
      <c r="J37" s="577"/>
      <c r="K37" s="577"/>
      <c r="L37" s="577"/>
      <c r="M37" s="577"/>
      <c r="N37" s="577"/>
      <c r="O37" s="577"/>
      <c r="P37" s="577"/>
      <c r="Q37" s="551"/>
      <c r="R37" s="577"/>
      <c r="S37" s="577"/>
      <c r="T37" s="551"/>
      <c r="U37" s="551"/>
      <c r="V37" s="551"/>
      <c r="W37" s="551"/>
      <c r="X37" s="580"/>
      <c r="Y37" s="551"/>
      <c r="Z37" s="551"/>
      <c r="AA37" s="551"/>
      <c r="AD37" s="431"/>
    </row>
    <row r="38" spans="1:31" s="11" customFormat="1">
      <c r="A38" s="574"/>
      <c r="B38" s="574"/>
      <c r="C38" s="609"/>
      <c r="D38" s="577"/>
      <c r="E38" s="576"/>
      <c r="F38" s="577"/>
      <c r="G38" s="577"/>
      <c r="H38" s="577"/>
      <c r="I38" s="577"/>
      <c r="J38" s="577"/>
      <c r="K38" s="577"/>
      <c r="L38" s="577"/>
      <c r="M38" s="577"/>
      <c r="N38" s="577"/>
      <c r="O38" s="577"/>
      <c r="P38" s="577"/>
      <c r="Q38" s="551"/>
      <c r="R38" s="577"/>
      <c r="S38" s="577"/>
      <c r="T38" s="551"/>
      <c r="U38" s="551"/>
      <c r="V38" s="551"/>
      <c r="W38" s="551"/>
      <c r="X38" s="580"/>
      <c r="Y38" s="551"/>
      <c r="Z38" s="551"/>
      <c r="AA38" s="551"/>
      <c r="AD38" s="281"/>
    </row>
    <row r="39" spans="1:31" s="11" customFormat="1">
      <c r="A39" s="608" t="s">
        <v>560</v>
      </c>
      <c r="B39" s="608" t="s">
        <v>561</v>
      </c>
      <c r="C39" s="609" t="s">
        <v>85</v>
      </c>
      <c r="D39" s="577" t="s">
        <v>9</v>
      </c>
      <c r="E39" s="576"/>
      <c r="F39" s="575" t="s">
        <v>10</v>
      </c>
      <c r="G39" s="577"/>
      <c r="H39" s="577"/>
      <c r="I39" s="577"/>
      <c r="J39" s="577"/>
      <c r="K39" s="577"/>
      <c r="L39" s="577"/>
      <c r="M39" s="577"/>
      <c r="N39" s="577"/>
      <c r="O39" s="577"/>
      <c r="P39" s="577" t="s">
        <v>11</v>
      </c>
      <c r="Q39" s="551"/>
      <c r="R39" s="577" t="s">
        <v>123</v>
      </c>
      <c r="S39" s="577"/>
      <c r="T39" s="551"/>
      <c r="U39" s="577"/>
      <c r="V39" s="577" t="s">
        <v>124</v>
      </c>
      <c r="W39" s="577"/>
      <c r="X39" s="577"/>
      <c r="Y39" s="551"/>
      <c r="Z39" s="577" t="s">
        <v>1</v>
      </c>
      <c r="AA39" s="551"/>
      <c r="AD39" s="313">
        <v>1.7361111111111112E-2</v>
      </c>
    </row>
    <row r="40" spans="1:31" s="11" customFormat="1">
      <c r="A40" s="586"/>
      <c r="B40" s="586"/>
      <c r="C40" s="610"/>
      <c r="D40" s="577"/>
      <c r="E40" s="576"/>
      <c r="F40" s="577"/>
      <c r="G40" s="577"/>
      <c r="H40" s="577"/>
      <c r="I40" s="577"/>
      <c r="J40" s="577"/>
      <c r="K40" s="577"/>
      <c r="L40" s="577"/>
      <c r="M40" s="577"/>
      <c r="N40" s="577"/>
      <c r="O40" s="577"/>
      <c r="P40" s="577"/>
      <c r="Q40" s="577"/>
      <c r="R40" s="577"/>
      <c r="S40" s="577"/>
      <c r="T40" s="577"/>
      <c r="U40" s="577"/>
      <c r="V40" s="577"/>
      <c r="W40" s="577"/>
      <c r="X40" s="580"/>
      <c r="Y40" s="551"/>
      <c r="Z40" s="577"/>
      <c r="AA40" s="551"/>
    </row>
    <row r="41" spans="1:31">
      <c r="A41" s="551">
        <v>71</v>
      </c>
      <c r="B41" s="610">
        <v>1</v>
      </c>
      <c r="C41" s="610">
        <v>1</v>
      </c>
      <c r="D41" s="590" t="str">
        <f>$D$3</f>
        <v>TV Stammheim</v>
      </c>
      <c r="E41" s="591" t="s">
        <v>172</v>
      </c>
      <c r="F41" s="661" t="str">
        <f>$D$2</f>
        <v>TV Vaihingen/Enz</v>
      </c>
      <c r="G41" s="661"/>
      <c r="H41" s="661"/>
      <c r="I41" s="661"/>
      <c r="J41" s="661"/>
      <c r="K41" s="661"/>
      <c r="L41" s="661"/>
      <c r="M41" s="661"/>
      <c r="N41" s="661"/>
      <c r="O41" s="590"/>
      <c r="P41" s="590" t="str">
        <f>$D$5</f>
        <v>NLV Vaihingen</v>
      </c>
      <c r="Q41" s="548">
        <v>4</v>
      </c>
      <c r="R41" s="551" t="s">
        <v>2</v>
      </c>
      <c r="S41" s="548">
        <v>11</v>
      </c>
      <c r="T41" s="551"/>
      <c r="U41" s="548">
        <v>5</v>
      </c>
      <c r="V41" s="551" t="s">
        <v>2</v>
      </c>
      <c r="W41" s="548">
        <v>11</v>
      </c>
      <c r="X41" s="578"/>
      <c r="Y41" s="551">
        <f>IF($Q41&gt;$S41,(IF($U41&gt;$W41,2,1)),(IF($U41&gt;$W41,1,0)))</f>
        <v>0</v>
      </c>
      <c r="Z41" s="551" t="s">
        <v>2</v>
      </c>
      <c r="AA41" s="551">
        <f>IF($Q41&lt;$S41,(IF($U41&lt;$W41,2,1)),(IF($U41&lt;$W41,1,0)))</f>
        <v>2</v>
      </c>
      <c r="AC41" s="430">
        <f>$D$32</f>
        <v>43079</v>
      </c>
      <c r="AD41" s="431">
        <f>D35</f>
        <v>0.41666666666666669</v>
      </c>
      <c r="AE41" s="15" t="str">
        <f>$D$33</f>
        <v>S-Degerloch</v>
      </c>
    </row>
    <row r="42" spans="1:31">
      <c r="A42" s="551">
        <v>72</v>
      </c>
      <c r="B42" s="610">
        <v>2</v>
      </c>
      <c r="C42" s="610">
        <v>1</v>
      </c>
      <c r="D42" s="590" t="str">
        <f>$D$4</f>
        <v>VfB Stuttgart</v>
      </c>
      <c r="E42" s="591" t="s">
        <v>172</v>
      </c>
      <c r="F42" s="661" t="str">
        <f>$D$6</f>
        <v>TV Veringendorf</v>
      </c>
      <c r="G42" s="661"/>
      <c r="H42" s="661"/>
      <c r="I42" s="661"/>
      <c r="J42" s="661"/>
      <c r="K42" s="661"/>
      <c r="L42" s="661"/>
      <c r="M42" s="661"/>
      <c r="N42" s="661"/>
      <c r="O42" s="590"/>
      <c r="P42" s="590" t="str">
        <f>$D$2</f>
        <v>TV Vaihingen/Enz</v>
      </c>
      <c r="Q42" s="548">
        <v>0</v>
      </c>
      <c r="R42" s="551" t="s">
        <v>2</v>
      </c>
      <c r="S42" s="548">
        <v>0</v>
      </c>
      <c r="T42" s="551"/>
      <c r="U42" s="548">
        <v>0</v>
      </c>
      <c r="V42" s="551" t="s">
        <v>2</v>
      </c>
      <c r="W42" s="548">
        <v>0</v>
      </c>
      <c r="X42" s="578"/>
      <c r="Y42" s="551">
        <f>IF($Q42&gt;$S42,(IF($U42&gt;$W42,2,1)),(IF($U42&gt;$W42,1,0)))</f>
        <v>0</v>
      </c>
      <c r="Z42" s="551" t="s">
        <v>2</v>
      </c>
      <c r="AA42" s="551">
        <f>IF($Q42&lt;$S42,(IF($U42&lt;$W42,2,1)),(IF($U42&lt;$W42,1,0)))</f>
        <v>0</v>
      </c>
      <c r="AC42" s="430">
        <f t="shared" ref="AC42:AC54" si="2">$D$32</f>
        <v>43079</v>
      </c>
      <c r="AD42" s="431">
        <f>AD41+$AD$16</f>
        <v>0.43402777777777779</v>
      </c>
      <c r="AE42" s="15" t="str">
        <f t="shared" ref="AE42:AE54" si="3">$D$33</f>
        <v>S-Degerloch</v>
      </c>
    </row>
    <row r="43" spans="1:31">
      <c r="A43" s="551"/>
      <c r="B43" s="610"/>
      <c r="C43" s="610"/>
      <c r="D43" s="590"/>
      <c r="E43" s="595"/>
      <c r="F43" s="590"/>
      <c r="G43" s="590"/>
      <c r="H43" s="590"/>
      <c r="I43" s="590"/>
      <c r="J43" s="590"/>
      <c r="K43" s="590"/>
      <c r="L43" s="590"/>
      <c r="M43" s="590"/>
      <c r="N43" s="590"/>
      <c r="O43" s="590"/>
      <c r="P43" s="590"/>
      <c r="Q43" s="548"/>
      <c r="R43" s="551"/>
      <c r="S43" s="548"/>
      <c r="T43" s="551"/>
      <c r="U43" s="548"/>
      <c r="V43" s="551"/>
      <c r="W43" s="548"/>
      <c r="X43" s="578"/>
      <c r="Y43" s="551"/>
      <c r="Z43" s="551"/>
      <c r="AA43" s="551"/>
      <c r="AC43" s="430"/>
    </row>
    <row r="44" spans="1:31">
      <c r="A44" s="551">
        <v>73</v>
      </c>
      <c r="B44" s="610">
        <v>3</v>
      </c>
      <c r="C44" s="610">
        <v>1</v>
      </c>
      <c r="D44" s="590" t="str">
        <f>$D$5</f>
        <v>NLV Vaihingen</v>
      </c>
      <c r="E44" s="591" t="s">
        <v>172</v>
      </c>
      <c r="F44" s="661" t="str">
        <f>$D$3</f>
        <v>TV Stammheim</v>
      </c>
      <c r="G44" s="661"/>
      <c r="H44" s="661"/>
      <c r="I44" s="661"/>
      <c r="J44" s="661"/>
      <c r="K44" s="661"/>
      <c r="L44" s="661"/>
      <c r="M44" s="661"/>
      <c r="N44" s="661"/>
      <c r="O44" s="590"/>
      <c r="P44" s="590" t="str">
        <f>$D$6</f>
        <v>TV Veringendorf</v>
      </c>
      <c r="Q44" s="548">
        <v>11</v>
      </c>
      <c r="R44" s="551" t="s">
        <v>2</v>
      </c>
      <c r="S44" s="548">
        <v>9</v>
      </c>
      <c r="T44" s="551"/>
      <c r="U44" s="548">
        <v>12</v>
      </c>
      <c r="V44" s="551" t="s">
        <v>2</v>
      </c>
      <c r="W44" s="548">
        <v>10</v>
      </c>
      <c r="X44" s="578"/>
      <c r="Y44" s="551">
        <f>IF($Q44&gt;$S44,(IF($U44&gt;$W44,2,1)),(IF($U44&gt;$W44,1,0)))</f>
        <v>2</v>
      </c>
      <c r="Z44" s="551" t="s">
        <v>2</v>
      </c>
      <c r="AA44" s="551">
        <f>IF($Q44&lt;$S44,(IF($U44&lt;$W44,2,1)),(IF($U44&lt;$W44,1,0)))</f>
        <v>0</v>
      </c>
      <c r="AC44" s="430">
        <f t="shared" si="2"/>
        <v>43079</v>
      </c>
      <c r="AD44" s="431">
        <f>AD42+$AD$16</f>
        <v>0.4513888888888889</v>
      </c>
      <c r="AE44" s="15" t="str">
        <f t="shared" si="3"/>
        <v>S-Degerloch</v>
      </c>
    </row>
    <row r="45" spans="1:31">
      <c r="A45" s="551">
        <v>74</v>
      </c>
      <c r="B45" s="610">
        <v>4</v>
      </c>
      <c r="C45" s="610">
        <v>1</v>
      </c>
      <c r="D45" s="590" t="str">
        <f>$D$4</f>
        <v>VfB Stuttgart</v>
      </c>
      <c r="E45" s="591" t="s">
        <v>172</v>
      </c>
      <c r="F45" s="661" t="str">
        <f>$D$2</f>
        <v>TV Vaihingen/Enz</v>
      </c>
      <c r="G45" s="661"/>
      <c r="H45" s="661"/>
      <c r="I45" s="661"/>
      <c r="J45" s="661"/>
      <c r="K45" s="661"/>
      <c r="L45" s="661"/>
      <c r="M45" s="661"/>
      <c r="N45" s="661"/>
      <c r="O45" s="590"/>
      <c r="P45" s="590" t="str">
        <f>$D$3</f>
        <v>TV Stammheim</v>
      </c>
      <c r="Q45" s="548">
        <v>0</v>
      </c>
      <c r="R45" s="551" t="s">
        <v>2</v>
      </c>
      <c r="S45" s="548">
        <v>11</v>
      </c>
      <c r="T45" s="551"/>
      <c r="U45" s="548">
        <v>0</v>
      </c>
      <c r="V45" s="551" t="s">
        <v>2</v>
      </c>
      <c r="W45" s="548">
        <v>11</v>
      </c>
      <c r="X45" s="578"/>
      <c r="Y45" s="551">
        <f>IF($Q45&gt;$S45,(IF($U45&gt;$W45,2,1)),(IF($U45&gt;$W45,1,0)))</f>
        <v>0</v>
      </c>
      <c r="Z45" s="551" t="s">
        <v>2</v>
      </c>
      <c r="AA45" s="551">
        <f>IF($Q45&lt;$S45,(IF($U45&lt;$W45,2,1)),(IF($U45&lt;$W45,1,0)))</f>
        <v>2</v>
      </c>
      <c r="AC45" s="430">
        <f t="shared" si="2"/>
        <v>43079</v>
      </c>
      <c r="AD45" s="431">
        <f>AD44+$AD$16</f>
        <v>0.46875</v>
      </c>
      <c r="AE45" s="15" t="str">
        <f t="shared" si="3"/>
        <v>S-Degerloch</v>
      </c>
    </row>
    <row r="46" spans="1:31">
      <c r="A46" s="551"/>
      <c r="B46" s="610"/>
      <c r="C46" s="610"/>
      <c r="D46" s="590"/>
      <c r="E46" s="595"/>
      <c r="F46" s="590"/>
      <c r="G46" s="590"/>
      <c r="H46" s="590"/>
      <c r="I46" s="590"/>
      <c r="J46" s="590"/>
      <c r="K46" s="590"/>
      <c r="L46" s="590"/>
      <c r="M46" s="590"/>
      <c r="N46" s="590"/>
      <c r="O46" s="590"/>
      <c r="P46" s="590"/>
      <c r="Q46" s="548"/>
      <c r="R46" s="551"/>
      <c r="S46" s="548"/>
      <c r="T46" s="551"/>
      <c r="U46" s="548"/>
      <c r="V46" s="551"/>
      <c r="W46" s="548"/>
      <c r="X46" s="578"/>
      <c r="Y46" s="551"/>
      <c r="Z46" s="551"/>
      <c r="AA46" s="551"/>
      <c r="AC46" s="430"/>
    </row>
    <row r="47" spans="1:31">
      <c r="A47" s="551">
        <v>75</v>
      </c>
      <c r="B47" s="610">
        <v>5</v>
      </c>
      <c r="C47" s="610">
        <v>1</v>
      </c>
      <c r="D47" s="590" t="str">
        <f>$D$6</f>
        <v>TV Veringendorf</v>
      </c>
      <c r="E47" s="591" t="s">
        <v>172</v>
      </c>
      <c r="F47" s="661" t="str">
        <f>$D$5</f>
        <v>NLV Vaihingen</v>
      </c>
      <c r="G47" s="661"/>
      <c r="H47" s="661"/>
      <c r="I47" s="661"/>
      <c r="J47" s="661"/>
      <c r="K47" s="661"/>
      <c r="L47" s="661"/>
      <c r="M47" s="661"/>
      <c r="N47" s="661"/>
      <c r="O47" s="590"/>
      <c r="P47" s="590" t="str">
        <f>T(D4)</f>
        <v>VfB Stuttgart</v>
      </c>
      <c r="Q47" s="548">
        <v>0</v>
      </c>
      <c r="R47" s="551" t="s">
        <v>2</v>
      </c>
      <c r="S47" s="548">
        <v>11</v>
      </c>
      <c r="T47" s="551"/>
      <c r="U47" s="548">
        <v>0</v>
      </c>
      <c r="V47" s="551" t="s">
        <v>2</v>
      </c>
      <c r="W47" s="548">
        <v>11</v>
      </c>
      <c r="X47" s="578"/>
      <c r="Y47" s="551">
        <f>IF($Q47&gt;$S47,(IF($U47&gt;$W47,2,1)),(IF($U47&gt;$W47,1,0)))</f>
        <v>0</v>
      </c>
      <c r="Z47" s="551" t="s">
        <v>2</v>
      </c>
      <c r="AA47" s="551">
        <f>IF($Q47&lt;$S47,(IF($U47&lt;$W47,2,1)),(IF($U47&lt;$W47,1,0)))</f>
        <v>2</v>
      </c>
      <c r="AC47" s="430">
        <f t="shared" si="2"/>
        <v>43079</v>
      </c>
      <c r="AD47" s="431">
        <f>AD45+$AD$16</f>
        <v>0.4861111111111111</v>
      </c>
      <c r="AE47" s="15" t="str">
        <f t="shared" si="3"/>
        <v>S-Degerloch</v>
      </c>
    </row>
    <row r="48" spans="1:31">
      <c r="A48" s="551">
        <v>76</v>
      </c>
      <c r="B48" s="610">
        <v>6</v>
      </c>
      <c r="C48" s="610">
        <v>1</v>
      </c>
      <c r="D48" s="590" t="str">
        <f>$D$4</f>
        <v>VfB Stuttgart</v>
      </c>
      <c r="E48" s="591" t="s">
        <v>172</v>
      </c>
      <c r="F48" s="661" t="str">
        <f>$D$3</f>
        <v>TV Stammheim</v>
      </c>
      <c r="G48" s="661"/>
      <c r="H48" s="661"/>
      <c r="I48" s="661"/>
      <c r="J48" s="661"/>
      <c r="K48" s="661"/>
      <c r="L48" s="661"/>
      <c r="M48" s="661"/>
      <c r="N48" s="661"/>
      <c r="O48" s="590"/>
      <c r="P48" s="590" t="str">
        <f>$D$5</f>
        <v>NLV Vaihingen</v>
      </c>
      <c r="Q48" s="548">
        <v>0</v>
      </c>
      <c r="R48" s="551" t="s">
        <v>2</v>
      </c>
      <c r="S48" s="548">
        <v>11</v>
      </c>
      <c r="T48" s="551"/>
      <c r="U48" s="548">
        <v>0</v>
      </c>
      <c r="V48" s="551" t="s">
        <v>2</v>
      </c>
      <c r="W48" s="548">
        <v>11</v>
      </c>
      <c r="X48" s="578"/>
      <c r="Y48" s="551">
        <f>IF($Q48&gt;$S48,(IF($U48&gt;$W48,2,1)),(IF($U48&gt;$W48,1,0)))</f>
        <v>0</v>
      </c>
      <c r="Z48" s="551" t="s">
        <v>2</v>
      </c>
      <c r="AA48" s="551">
        <f>IF($Q48&lt;$S48,(IF($U48&lt;$W48,2,1)),(IF($U48&lt;$W48,1,0)))</f>
        <v>2</v>
      </c>
      <c r="AC48" s="430">
        <f t="shared" si="2"/>
        <v>43079</v>
      </c>
      <c r="AD48" s="431">
        <f>AD47+$AD$16</f>
        <v>0.50347222222222221</v>
      </c>
      <c r="AE48" s="15" t="str">
        <f t="shared" si="3"/>
        <v>S-Degerloch</v>
      </c>
    </row>
    <row r="49" spans="1:34">
      <c r="A49" s="551"/>
      <c r="B49" s="610"/>
      <c r="C49" s="610"/>
      <c r="D49" s="590"/>
      <c r="E49" s="595"/>
      <c r="F49" s="590"/>
      <c r="G49" s="590"/>
      <c r="H49" s="590"/>
      <c r="I49" s="590"/>
      <c r="J49" s="590"/>
      <c r="K49" s="590"/>
      <c r="L49" s="590"/>
      <c r="M49" s="590"/>
      <c r="N49" s="590"/>
      <c r="O49" s="578"/>
      <c r="P49" s="578"/>
      <c r="Q49" s="548"/>
      <c r="R49" s="551"/>
      <c r="S49" s="548"/>
      <c r="T49" s="551"/>
      <c r="U49" s="548"/>
      <c r="V49" s="551"/>
      <c r="W49" s="548"/>
      <c r="X49" s="578"/>
      <c r="Y49" s="551"/>
      <c r="Z49" s="551"/>
      <c r="AA49" s="551"/>
      <c r="AC49" s="430"/>
    </row>
    <row r="50" spans="1:34">
      <c r="A50" s="551">
        <v>77</v>
      </c>
      <c r="B50" s="610">
        <v>7</v>
      </c>
      <c r="C50" s="610">
        <v>1</v>
      </c>
      <c r="D50" s="590" t="str">
        <f>$D$6</f>
        <v>TV Veringendorf</v>
      </c>
      <c r="E50" s="591" t="s">
        <v>172</v>
      </c>
      <c r="F50" s="661" t="str">
        <f>$D$2</f>
        <v>TV Vaihingen/Enz</v>
      </c>
      <c r="G50" s="661"/>
      <c r="H50" s="661"/>
      <c r="I50" s="661"/>
      <c r="J50" s="661"/>
      <c r="K50" s="661"/>
      <c r="L50" s="661"/>
      <c r="M50" s="661"/>
      <c r="N50" s="661"/>
      <c r="O50" s="590"/>
      <c r="P50" s="590" t="str">
        <f>$D$3</f>
        <v>TV Stammheim</v>
      </c>
      <c r="Q50" s="548">
        <v>0</v>
      </c>
      <c r="R50" s="551" t="s">
        <v>2</v>
      </c>
      <c r="S50" s="548">
        <v>11</v>
      </c>
      <c r="T50" s="577"/>
      <c r="U50" s="548">
        <v>0</v>
      </c>
      <c r="V50" s="551" t="s">
        <v>2</v>
      </c>
      <c r="W50" s="548">
        <v>11</v>
      </c>
      <c r="X50" s="578"/>
      <c r="Y50" s="551">
        <f>IF($Q50&gt;$S50,(IF($U50&gt;$W50,2,1)),(IF($U50&gt;$W50,1,0)))</f>
        <v>0</v>
      </c>
      <c r="Z50" s="551" t="s">
        <v>2</v>
      </c>
      <c r="AA50" s="551">
        <f>IF($Q50&lt;$S50,(IF($U50&lt;$W50,2,1)),(IF($U50&lt;$W50,1,0)))</f>
        <v>2</v>
      </c>
      <c r="AC50" s="430">
        <f t="shared" si="2"/>
        <v>43079</v>
      </c>
      <c r="AD50" s="431">
        <f>AD48+$AD$16</f>
        <v>0.52083333333333337</v>
      </c>
      <c r="AE50" s="15" t="str">
        <f t="shared" si="3"/>
        <v>S-Degerloch</v>
      </c>
    </row>
    <row r="51" spans="1:34">
      <c r="A51" s="551">
        <v>78</v>
      </c>
      <c r="B51" s="610">
        <v>8</v>
      </c>
      <c r="C51" s="610">
        <v>1</v>
      </c>
      <c r="D51" s="590" t="str">
        <f>$D$5</f>
        <v>NLV Vaihingen</v>
      </c>
      <c r="E51" s="591" t="s">
        <v>172</v>
      </c>
      <c r="F51" s="661" t="str">
        <f>$D$4</f>
        <v>VfB Stuttgart</v>
      </c>
      <c r="G51" s="661"/>
      <c r="H51" s="661"/>
      <c r="I51" s="661"/>
      <c r="J51" s="661"/>
      <c r="K51" s="661"/>
      <c r="L51" s="661"/>
      <c r="M51" s="661"/>
      <c r="N51" s="661"/>
      <c r="O51" s="590"/>
      <c r="P51" s="590" t="str">
        <f>$D$2</f>
        <v>TV Vaihingen/Enz</v>
      </c>
      <c r="Q51" s="548">
        <v>11</v>
      </c>
      <c r="R51" s="551" t="s">
        <v>2</v>
      </c>
      <c r="S51" s="548">
        <v>0</v>
      </c>
      <c r="T51" s="551"/>
      <c r="U51" s="548">
        <v>11</v>
      </c>
      <c r="V51" s="551" t="s">
        <v>2</v>
      </c>
      <c r="W51" s="548">
        <v>0</v>
      </c>
      <c r="X51" s="578"/>
      <c r="Y51" s="551">
        <f>IF($Q51&gt;$S51,(IF($U51&gt;$W51,2,1)),(IF($U51&gt;$W51,1,0)))</f>
        <v>2</v>
      </c>
      <c r="Z51" s="551" t="s">
        <v>2</v>
      </c>
      <c r="AA51" s="551">
        <f>IF($Q51&lt;$S51,(IF($U51&lt;$W51,2,1)),(IF($U51&lt;$W51,1,0)))</f>
        <v>0</v>
      </c>
      <c r="AC51" s="430">
        <f t="shared" si="2"/>
        <v>43079</v>
      </c>
      <c r="AD51" s="431">
        <f>AD50+$AD$16</f>
        <v>0.53819444444444453</v>
      </c>
      <c r="AE51" s="15" t="str">
        <f t="shared" si="3"/>
        <v>S-Degerloch</v>
      </c>
    </row>
    <row r="52" spans="1:34">
      <c r="A52" s="551"/>
      <c r="B52" s="610"/>
      <c r="C52" s="610"/>
      <c r="D52" s="590"/>
      <c r="E52" s="595"/>
      <c r="F52" s="590"/>
      <c r="G52" s="590"/>
      <c r="H52" s="590"/>
      <c r="I52" s="590"/>
      <c r="J52" s="590"/>
      <c r="K52" s="590"/>
      <c r="L52" s="590"/>
      <c r="M52" s="590"/>
      <c r="N52" s="590"/>
      <c r="O52" s="590"/>
      <c r="P52" s="590"/>
      <c r="Q52" s="548"/>
      <c r="R52" s="551"/>
      <c r="S52" s="548"/>
      <c r="T52" s="551"/>
      <c r="U52" s="548"/>
      <c r="V52" s="551"/>
      <c r="W52" s="548"/>
      <c r="X52" s="578"/>
      <c r="Y52" s="551"/>
      <c r="Z52" s="551"/>
      <c r="AA52" s="551"/>
      <c r="AC52" s="430"/>
    </row>
    <row r="53" spans="1:34">
      <c r="A53" s="551">
        <v>79</v>
      </c>
      <c r="B53" s="610">
        <v>9</v>
      </c>
      <c r="C53" s="610">
        <v>1</v>
      </c>
      <c r="D53" s="590" t="str">
        <f>$D$6</f>
        <v>TV Veringendorf</v>
      </c>
      <c r="E53" s="591" t="s">
        <v>172</v>
      </c>
      <c r="F53" s="661" t="str">
        <f>$D$3</f>
        <v>TV Stammheim</v>
      </c>
      <c r="G53" s="661"/>
      <c r="H53" s="661"/>
      <c r="I53" s="661"/>
      <c r="J53" s="661"/>
      <c r="K53" s="661"/>
      <c r="L53" s="661"/>
      <c r="M53" s="661"/>
      <c r="N53" s="661"/>
      <c r="O53" s="590"/>
      <c r="P53" s="590" t="str">
        <f>$D$4</f>
        <v>VfB Stuttgart</v>
      </c>
      <c r="Q53" s="548">
        <v>0</v>
      </c>
      <c r="R53" s="551" t="s">
        <v>2</v>
      </c>
      <c r="S53" s="548">
        <v>11</v>
      </c>
      <c r="T53" s="551"/>
      <c r="U53" s="548">
        <v>0</v>
      </c>
      <c r="V53" s="551" t="s">
        <v>2</v>
      </c>
      <c r="W53" s="548">
        <v>11</v>
      </c>
      <c r="X53" s="578"/>
      <c r="Y53" s="551">
        <f>IF($Q53&gt;$S53,(IF($U53&gt;$W53,2,1)),(IF($U53&gt;$W53,1,0)))</f>
        <v>0</v>
      </c>
      <c r="Z53" s="551" t="s">
        <v>2</v>
      </c>
      <c r="AA53" s="551">
        <f>IF($Q53&lt;$S53,(IF($U53&lt;$W53,2,1)),(IF($U53&lt;$W53,1,0)))</f>
        <v>2</v>
      </c>
      <c r="AC53" s="430">
        <f t="shared" si="2"/>
        <v>43079</v>
      </c>
      <c r="AD53" s="431">
        <f>AD51+$AD$16</f>
        <v>0.55555555555555569</v>
      </c>
      <c r="AE53" s="15" t="str">
        <f t="shared" si="3"/>
        <v>S-Degerloch</v>
      </c>
    </row>
    <row r="54" spans="1:34" s="320" customFormat="1">
      <c r="A54" s="551">
        <v>80</v>
      </c>
      <c r="B54" s="610">
        <v>10</v>
      </c>
      <c r="C54" s="610">
        <v>1</v>
      </c>
      <c r="D54" s="590" t="str">
        <f>$D$5</f>
        <v>NLV Vaihingen</v>
      </c>
      <c r="E54" s="591" t="s">
        <v>172</v>
      </c>
      <c r="F54" s="661" t="str">
        <f>$D$2</f>
        <v>TV Vaihingen/Enz</v>
      </c>
      <c r="G54" s="661"/>
      <c r="H54" s="661"/>
      <c r="I54" s="661"/>
      <c r="J54" s="661"/>
      <c r="K54" s="661"/>
      <c r="L54" s="661"/>
      <c r="M54" s="661"/>
      <c r="N54" s="661"/>
      <c r="O54" s="590"/>
      <c r="P54" s="590" t="str">
        <f>$D$6</f>
        <v>TV Veringendorf</v>
      </c>
      <c r="Q54" s="548">
        <v>9</v>
      </c>
      <c r="R54" s="551" t="s">
        <v>2</v>
      </c>
      <c r="S54" s="548">
        <v>11</v>
      </c>
      <c r="T54" s="551"/>
      <c r="U54" s="548">
        <v>9</v>
      </c>
      <c r="V54" s="551" t="s">
        <v>2</v>
      </c>
      <c r="W54" s="548">
        <v>11</v>
      </c>
      <c r="X54" s="551"/>
      <c r="Y54" s="551">
        <f>IF($Q54&gt;$S54,(IF($U54&gt;$W54,2,1)),(IF($U54&gt;$W54,1,0)))</f>
        <v>0</v>
      </c>
      <c r="Z54" s="551" t="s">
        <v>2</v>
      </c>
      <c r="AA54" s="551">
        <f>IF($Q54&lt;$S54,(IF($U54&lt;$W54,2,1)),(IF($U54&lt;$W54,1,0)))</f>
        <v>2</v>
      </c>
      <c r="AC54" s="430">
        <f t="shared" si="2"/>
        <v>43079</v>
      </c>
      <c r="AD54" s="431">
        <f>AD53+$AD$16</f>
        <v>0.57291666666666685</v>
      </c>
      <c r="AE54" s="15" t="str">
        <f t="shared" si="3"/>
        <v>S-Degerloch</v>
      </c>
    </row>
    <row r="55" spans="1:34">
      <c r="A55" s="150"/>
      <c r="B55" s="150"/>
      <c r="D55" s="319"/>
      <c r="F55" s="319"/>
      <c r="G55" s="319"/>
      <c r="H55" s="319"/>
      <c r="I55" s="319"/>
      <c r="J55" s="319"/>
      <c r="K55" s="319"/>
      <c r="L55" s="319"/>
      <c r="M55" s="319"/>
      <c r="N55" s="319"/>
      <c r="O55" s="319"/>
      <c r="P55" s="319"/>
      <c r="U55" s="551"/>
      <c r="AD55" s="418"/>
    </row>
    <row r="56" spans="1:34">
      <c r="A56" s="425" t="s">
        <v>116</v>
      </c>
      <c r="B56" s="425"/>
      <c r="D56" s="319"/>
      <c r="F56" s="319"/>
      <c r="G56" s="319"/>
      <c r="H56" s="319"/>
      <c r="I56" s="319"/>
      <c r="J56" s="319"/>
      <c r="K56" s="319"/>
      <c r="L56" s="319"/>
      <c r="M56" s="319"/>
      <c r="N56" s="319"/>
      <c r="O56" s="319"/>
      <c r="P56" s="319"/>
      <c r="R56" s="320" t="s">
        <v>0</v>
      </c>
      <c r="V56" s="320" t="s">
        <v>416</v>
      </c>
      <c r="X56" s="320"/>
      <c r="Z56" s="320" t="s">
        <v>1</v>
      </c>
      <c r="AB56" s="320"/>
      <c r="AC56" s="320"/>
      <c r="AD56" s="418"/>
      <c r="AE56" s="320"/>
      <c r="AF56" s="320"/>
      <c r="AG56" s="320"/>
      <c r="AH56" s="320"/>
    </row>
    <row r="57" spans="1:34">
      <c r="D57" s="15" t="str">
        <f>T(D2)</f>
        <v>TV Vaihingen/Enz</v>
      </c>
      <c r="E57" s="421"/>
      <c r="F57" s="419">
        <f>Y18</f>
        <v>2</v>
      </c>
      <c r="G57" s="420">
        <f>Y21</f>
        <v>2</v>
      </c>
      <c r="H57" s="420">
        <f>Y25</f>
        <v>2</v>
      </c>
      <c r="I57" s="420">
        <f>Y30</f>
        <v>2</v>
      </c>
      <c r="J57" s="420">
        <f>AA41</f>
        <v>2</v>
      </c>
      <c r="K57" s="420">
        <f>AA45</f>
        <v>2</v>
      </c>
      <c r="L57" s="420">
        <f>AA50</f>
        <v>2</v>
      </c>
      <c r="M57" s="420">
        <f>AA54</f>
        <v>2</v>
      </c>
      <c r="N57" s="422"/>
      <c r="O57" s="422"/>
      <c r="P57" s="418"/>
      <c r="Q57" s="418">
        <f>Q18+U18+Q21+U21+Q25+U25+Q30+U30+S41+W41+S45+W45+S50+W50+S54+W54</f>
        <v>176</v>
      </c>
      <c r="R57" s="418" t="s">
        <v>2</v>
      </c>
      <c r="S57" s="418">
        <f>S18+W18+S21+W21+S25+W25+S30+W30+Q41+U41+Q45+U45+Q50+U50+Q54+U54</f>
        <v>63</v>
      </c>
      <c r="T57" s="418"/>
      <c r="U57" s="418">
        <f>Y18+Y21+Y25+Y30+AA41+AA45+AA50+AA54</f>
        <v>16</v>
      </c>
      <c r="V57" s="418" t="s">
        <v>2</v>
      </c>
      <c r="W57" s="418">
        <f>AA18+AA21+AA25+AA30+Y41+Y45+Y50+Y54</f>
        <v>0</v>
      </c>
      <c r="X57" s="418"/>
      <c r="Y57" s="418">
        <f>U57</f>
        <v>16</v>
      </c>
      <c r="Z57" s="418" t="s">
        <v>2</v>
      </c>
      <c r="AA57" s="418">
        <f>W57</f>
        <v>0</v>
      </c>
      <c r="AB57" s="320"/>
      <c r="AC57" s="320"/>
      <c r="AD57" s="418"/>
      <c r="AE57" s="320"/>
      <c r="AF57" s="320"/>
      <c r="AG57" s="320"/>
      <c r="AH57" s="320"/>
    </row>
    <row r="58" spans="1:34">
      <c r="A58" s="150"/>
      <c r="B58" s="150"/>
      <c r="D58" s="319" t="str">
        <f>T(D3)</f>
        <v>TV Stammheim</v>
      </c>
      <c r="E58" s="421"/>
      <c r="F58" s="420">
        <f>AA18</f>
        <v>0</v>
      </c>
      <c r="G58" s="420">
        <f>Y22</f>
        <v>2</v>
      </c>
      <c r="H58" s="420">
        <f>Y27</f>
        <v>0</v>
      </c>
      <c r="I58" s="420">
        <f>Y31</f>
        <v>2</v>
      </c>
      <c r="J58" s="420">
        <f>Y41</f>
        <v>0</v>
      </c>
      <c r="K58" s="420">
        <f>AA44</f>
        <v>0</v>
      </c>
      <c r="L58" s="420">
        <f>AA48</f>
        <v>2</v>
      </c>
      <c r="M58" s="420">
        <f>AA53</f>
        <v>2</v>
      </c>
      <c r="N58" s="422"/>
      <c r="O58" s="422"/>
      <c r="P58" s="422"/>
      <c r="Q58" s="418">
        <f>S18+W18+Q22+U22+Q27+U27+Q31+U31+Q41+U41+S44+W44+S48+W48+S53+W53</f>
        <v>144</v>
      </c>
      <c r="R58" s="418" t="s">
        <v>2</v>
      </c>
      <c r="S58" s="418">
        <f>Q18+U18+S22+W22+S27+W27+S31+W31+S41+W41+Q44+U44+Q48+U48+Q53+U53</f>
        <v>96</v>
      </c>
      <c r="T58" s="331"/>
      <c r="U58" s="418">
        <f>AA18+Y22+Y27+Y31+Y41+AA44+AA48+AA53</f>
        <v>8</v>
      </c>
      <c r="V58" s="418" t="s">
        <v>2</v>
      </c>
      <c r="W58" s="418">
        <f>Y18+AA22+AA27+AA31+AA41+Y44+Y48+Y53</f>
        <v>8</v>
      </c>
      <c r="X58" s="418"/>
      <c r="Y58" s="418">
        <f t="shared" ref="Y58:Y61" si="4">U58</f>
        <v>8</v>
      </c>
      <c r="Z58" s="418" t="s">
        <v>2</v>
      </c>
      <c r="AA58" s="418">
        <f t="shared" ref="AA58:AA61" si="5">W58</f>
        <v>8</v>
      </c>
      <c r="AB58" s="320"/>
      <c r="AC58" s="320"/>
      <c r="AD58" s="418"/>
      <c r="AE58" s="320"/>
      <c r="AF58" s="320"/>
      <c r="AG58" s="320"/>
      <c r="AH58" s="320"/>
    </row>
    <row r="59" spans="1:34">
      <c r="A59" s="150"/>
      <c r="B59" s="150"/>
      <c r="D59" s="319" t="str">
        <f>T(D4)</f>
        <v>VfB Stuttgart</v>
      </c>
      <c r="E59" s="421"/>
      <c r="F59" s="420">
        <f>Y19</f>
        <v>0</v>
      </c>
      <c r="G59" s="420">
        <f>AA22</f>
        <v>0</v>
      </c>
      <c r="H59" s="420">
        <f>AA25</f>
        <v>0</v>
      </c>
      <c r="I59" s="420">
        <f>AA30</f>
        <v>0</v>
      </c>
      <c r="J59" s="420">
        <f>Y42</f>
        <v>0</v>
      </c>
      <c r="K59" s="420">
        <f>Y45</f>
        <v>0</v>
      </c>
      <c r="L59" s="420">
        <f>Y48</f>
        <v>0</v>
      </c>
      <c r="M59" s="420">
        <f>AA51</f>
        <v>0</v>
      </c>
      <c r="N59" s="422"/>
      <c r="O59" s="422"/>
      <c r="P59" s="418"/>
      <c r="Q59" s="418">
        <f>Q19+U19+S22+W22+S25+W25+S28+W28+Q42+U42+Q45+U45+Q48+U48+S51+W51</f>
        <v>37</v>
      </c>
      <c r="R59" s="418" t="s">
        <v>2</v>
      </c>
      <c r="S59" s="418">
        <f>S19+W19+Q22+U22+Q25+U25+Q28+U28+S42+W42+S45+W45+S48+W48+Q51+U51</f>
        <v>132</v>
      </c>
      <c r="T59" s="418"/>
      <c r="U59" s="418">
        <f>Y19+AA22+AA25+AA28+Y42+Y45+Y48+AA51</f>
        <v>2</v>
      </c>
      <c r="V59" s="418" t="s">
        <v>2</v>
      </c>
      <c r="W59" s="418">
        <f>AA19+Y22+Y25+Y28+AA42+AA45+AA48+Y51</f>
        <v>12</v>
      </c>
      <c r="X59" s="418"/>
      <c r="Y59" s="418">
        <f t="shared" si="4"/>
        <v>2</v>
      </c>
      <c r="Z59" s="418" t="s">
        <v>2</v>
      </c>
      <c r="AA59" s="418">
        <f t="shared" si="5"/>
        <v>12</v>
      </c>
      <c r="AB59" s="320"/>
      <c r="AC59" s="320"/>
      <c r="AD59" s="418"/>
      <c r="AE59" s="320"/>
      <c r="AF59" s="320"/>
      <c r="AG59" s="320"/>
      <c r="AH59" s="320"/>
    </row>
    <row r="60" spans="1:34">
      <c r="A60" s="150"/>
      <c r="B60" s="150"/>
      <c r="D60" s="319" t="str">
        <f>T(D5)</f>
        <v>NLV Vaihingen</v>
      </c>
      <c r="E60" s="421"/>
      <c r="F60" s="420">
        <f>AA19</f>
        <v>2</v>
      </c>
      <c r="G60" s="420">
        <f>Y24</f>
        <v>2</v>
      </c>
      <c r="H60" s="420">
        <f>AA27</f>
        <v>2</v>
      </c>
      <c r="I60" s="420">
        <f>AA30</f>
        <v>0</v>
      </c>
      <c r="J60" s="420">
        <f>Y44</f>
        <v>2</v>
      </c>
      <c r="K60" s="567">
        <f>AA47</f>
        <v>2</v>
      </c>
      <c r="L60" s="567">
        <f>Y51</f>
        <v>2</v>
      </c>
      <c r="M60" s="420">
        <f>Y54</f>
        <v>0</v>
      </c>
      <c r="N60" s="422"/>
      <c r="O60" s="422"/>
      <c r="P60" s="418"/>
      <c r="Q60" s="418">
        <f>S19+W19+Q24+U24+S27+W27+S30+W30+Q44+U44+S47+W47+Q51+U51+Q54+U54</f>
        <v>169</v>
      </c>
      <c r="R60" s="418" t="s">
        <v>2</v>
      </c>
      <c r="S60" s="418">
        <f>Q19+U19+S24+W24+Q27+U27+Q30+U30+S44+W44+Q47+U47+S51+W51+S54+W54</f>
        <v>81</v>
      </c>
      <c r="T60" s="418"/>
      <c r="U60" s="418">
        <f>AA19+Y24+AA27+AA30+Y44+AA47+Y51+Y54</f>
        <v>12</v>
      </c>
      <c r="V60" s="418" t="s">
        <v>2</v>
      </c>
      <c r="W60" s="418">
        <f>Y19+AA24+Y27+Y30+AA44+Y47+AA51+AA54</f>
        <v>4</v>
      </c>
      <c r="X60" s="418"/>
      <c r="Y60" s="418">
        <f t="shared" si="4"/>
        <v>12</v>
      </c>
      <c r="Z60" s="418" t="s">
        <v>2</v>
      </c>
      <c r="AA60" s="418">
        <f t="shared" si="5"/>
        <v>4</v>
      </c>
      <c r="AB60" s="320"/>
      <c r="AC60" s="320"/>
      <c r="AD60" s="418"/>
      <c r="AE60" s="320"/>
      <c r="AF60" s="320"/>
      <c r="AG60" s="320"/>
      <c r="AH60" s="320"/>
    </row>
    <row r="61" spans="1:34">
      <c r="D61" s="15" t="str">
        <f>T(D6)</f>
        <v>TV Veringendorf</v>
      </c>
      <c r="E61" s="421"/>
      <c r="F61" s="420">
        <f>AA21</f>
        <v>0</v>
      </c>
      <c r="G61" s="420">
        <f>AA24</f>
        <v>0</v>
      </c>
      <c r="H61" s="420">
        <f>Y28</f>
        <v>0</v>
      </c>
      <c r="I61" s="420">
        <f>AA31</f>
        <v>0</v>
      </c>
      <c r="J61" s="420">
        <f>AA42</f>
        <v>0</v>
      </c>
      <c r="K61" s="420">
        <f>Y47</f>
        <v>0</v>
      </c>
      <c r="L61" s="420">
        <f>Y50</f>
        <v>0</v>
      </c>
      <c r="M61" s="420">
        <f>Y53</f>
        <v>0</v>
      </c>
      <c r="N61" s="422"/>
      <c r="O61" s="422"/>
      <c r="P61" s="418"/>
      <c r="Q61" s="418">
        <f>S21+W21+S24+W24+Q28+U28+S31+W31+S42+W42+Q47+U47+Q50+U50+Q53+U53</f>
        <v>0</v>
      </c>
      <c r="R61" s="418" t="s">
        <v>2</v>
      </c>
      <c r="S61" s="418">
        <f>Q21+U21+Q24+U24+S28+W28+Q31+U31+Q42+U42+S47+W47+S50+W50+S53+W53</f>
        <v>154</v>
      </c>
      <c r="T61" s="418"/>
      <c r="U61" s="418">
        <f>AA21+AA24+Y28+AA31+AA42+Y47+Y50+Y53</f>
        <v>0</v>
      </c>
      <c r="V61" s="418" t="s">
        <v>2</v>
      </c>
      <c r="W61" s="418">
        <f>Y21+Y24+AA28+Y31+Y42+AA47+AA50+AA53</f>
        <v>14</v>
      </c>
      <c r="X61" s="418"/>
      <c r="Y61" s="418">
        <f t="shared" si="4"/>
        <v>0</v>
      </c>
      <c r="Z61" s="418" t="s">
        <v>2</v>
      </c>
      <c r="AA61" s="418">
        <f t="shared" si="5"/>
        <v>14</v>
      </c>
      <c r="AB61" s="320"/>
      <c r="AC61" s="320"/>
      <c r="AD61" s="418"/>
      <c r="AE61" s="320"/>
      <c r="AF61" s="320"/>
      <c r="AG61" s="320"/>
      <c r="AH61" s="320"/>
    </row>
    <row r="62" spans="1:34" s="11" customFormat="1">
      <c r="B62" s="150"/>
      <c r="C62" s="12"/>
      <c r="D62" s="319"/>
      <c r="E62" s="257"/>
      <c r="F62" s="319"/>
      <c r="G62" s="319"/>
      <c r="H62" s="319"/>
      <c r="I62" s="319"/>
      <c r="J62" s="319"/>
      <c r="K62" s="319"/>
      <c r="L62" s="319"/>
      <c r="M62" s="319"/>
      <c r="N62" s="319"/>
      <c r="O62" s="319"/>
      <c r="P62" s="319"/>
      <c r="Q62" s="322"/>
      <c r="R62" s="320"/>
      <c r="S62" s="322"/>
      <c r="T62" s="320"/>
      <c r="U62" s="320"/>
      <c r="V62" s="320"/>
      <c r="W62" s="320"/>
      <c r="Y62" s="320"/>
      <c r="Z62" s="320"/>
      <c r="AA62" s="320"/>
    </row>
    <row r="63" spans="1:34">
      <c r="B63" s="150"/>
      <c r="D63" s="319"/>
      <c r="F63" s="319"/>
      <c r="G63" s="319"/>
      <c r="H63" s="319"/>
      <c r="I63" s="319"/>
      <c r="J63" s="319"/>
      <c r="K63" s="319"/>
      <c r="L63" s="319"/>
      <c r="M63" s="319"/>
      <c r="N63" s="319"/>
      <c r="O63" s="319"/>
      <c r="P63" s="319"/>
    </row>
    <row r="65" spans="1:27">
      <c r="B65" s="150"/>
      <c r="D65" s="319"/>
      <c r="F65" s="319"/>
      <c r="G65" s="319"/>
      <c r="H65" s="319"/>
      <c r="I65" s="319"/>
      <c r="J65" s="319"/>
      <c r="K65" s="319"/>
      <c r="L65" s="319"/>
      <c r="M65" s="319"/>
      <c r="N65" s="319"/>
      <c r="O65" s="319"/>
      <c r="P65" s="319"/>
      <c r="T65" s="322"/>
    </row>
    <row r="66" spans="1:27">
      <c r="B66" s="150"/>
      <c r="D66" s="319"/>
      <c r="F66" s="319"/>
      <c r="G66" s="319"/>
      <c r="H66" s="319"/>
      <c r="I66" s="319"/>
      <c r="J66" s="319"/>
      <c r="K66" s="319"/>
      <c r="L66" s="319"/>
      <c r="M66" s="319"/>
      <c r="N66" s="319"/>
      <c r="O66" s="319"/>
      <c r="P66" s="319"/>
    </row>
    <row r="67" spans="1:27">
      <c r="B67" s="150"/>
      <c r="D67" s="319"/>
      <c r="F67" s="319"/>
      <c r="G67" s="319"/>
      <c r="H67" s="319"/>
      <c r="I67" s="319"/>
      <c r="J67" s="319"/>
      <c r="K67" s="319"/>
      <c r="L67" s="319"/>
      <c r="M67" s="319"/>
      <c r="N67" s="319"/>
      <c r="O67" s="319"/>
      <c r="P67" s="319"/>
    </row>
    <row r="69" spans="1:27">
      <c r="B69" s="150"/>
      <c r="D69" s="319"/>
      <c r="F69" s="319"/>
      <c r="G69" s="319"/>
      <c r="H69" s="319"/>
      <c r="I69" s="319"/>
      <c r="J69" s="319"/>
      <c r="K69" s="319"/>
      <c r="L69" s="319"/>
      <c r="M69" s="319"/>
      <c r="N69" s="319"/>
      <c r="O69" s="319"/>
      <c r="P69" s="319"/>
      <c r="T69" s="322"/>
    </row>
    <row r="71" spans="1:27">
      <c r="B71" s="150"/>
      <c r="D71" s="319"/>
      <c r="F71" s="319"/>
      <c r="G71" s="319"/>
      <c r="H71" s="319"/>
      <c r="I71" s="319"/>
      <c r="J71" s="319"/>
      <c r="K71" s="319"/>
      <c r="L71" s="319"/>
      <c r="M71" s="319"/>
      <c r="N71" s="319"/>
      <c r="O71" s="319"/>
      <c r="P71" s="319"/>
      <c r="T71" s="322"/>
      <c r="U71" s="322"/>
      <c r="V71" s="322"/>
      <c r="W71" s="322"/>
      <c r="Y71" s="322"/>
      <c r="Z71" s="322"/>
      <c r="AA71" s="322"/>
    </row>
    <row r="72" spans="1:27" s="281" customFormat="1">
      <c r="B72" s="6"/>
      <c r="C72" s="147"/>
      <c r="E72" s="10"/>
      <c r="Q72" s="322"/>
      <c r="R72" s="322"/>
      <c r="S72" s="322"/>
      <c r="T72" s="322"/>
      <c r="U72" s="322"/>
      <c r="V72" s="322"/>
      <c r="W72" s="322"/>
      <c r="Y72" s="322"/>
      <c r="Z72" s="322"/>
      <c r="AA72" s="322"/>
    </row>
    <row r="73" spans="1:27" s="281" customFormat="1">
      <c r="B73" s="6"/>
      <c r="C73" s="147"/>
      <c r="E73" s="10"/>
      <c r="Q73" s="322"/>
      <c r="R73" s="322"/>
      <c r="S73" s="322"/>
      <c r="T73" s="322"/>
      <c r="U73" s="322"/>
      <c r="V73" s="322"/>
      <c r="W73" s="322"/>
      <c r="Y73" s="322"/>
      <c r="Z73" s="322"/>
      <c r="AA73" s="322"/>
    </row>
    <row r="74" spans="1:27" s="281" customFormat="1">
      <c r="B74" s="6"/>
      <c r="C74" s="147"/>
      <c r="E74" s="10"/>
      <c r="Q74" s="322"/>
      <c r="R74" s="322"/>
      <c r="S74" s="322"/>
      <c r="T74" s="322"/>
      <c r="U74" s="322"/>
      <c r="V74" s="322"/>
      <c r="W74" s="322"/>
      <c r="Y74" s="322"/>
      <c r="Z74" s="322"/>
      <c r="AA74" s="322"/>
    </row>
    <row r="75" spans="1:27" s="281" customFormat="1">
      <c r="A75" s="6"/>
      <c r="B75" s="6"/>
      <c r="C75" s="147"/>
      <c r="E75" s="10"/>
      <c r="Q75" s="322"/>
      <c r="R75" s="322"/>
      <c r="S75" s="322"/>
      <c r="T75" s="322"/>
      <c r="U75" s="322"/>
      <c r="V75" s="322"/>
      <c r="W75" s="322"/>
      <c r="Y75" s="322"/>
      <c r="Z75" s="322"/>
      <c r="AA75" s="322"/>
    </row>
    <row r="76" spans="1:27" s="281" customFormat="1">
      <c r="A76" s="6"/>
      <c r="B76" s="6"/>
      <c r="C76" s="147"/>
      <c r="E76" s="10"/>
      <c r="Q76" s="322"/>
      <c r="R76" s="322"/>
      <c r="S76" s="322"/>
      <c r="T76" s="322"/>
      <c r="U76" s="322"/>
      <c r="V76" s="322"/>
      <c r="W76" s="322"/>
      <c r="Y76" s="322"/>
      <c r="Z76" s="322"/>
      <c r="AA76" s="322"/>
    </row>
    <row r="77" spans="1:27" s="281" customFormat="1">
      <c r="A77" s="6"/>
      <c r="B77" s="6"/>
      <c r="C77" s="147"/>
      <c r="E77" s="10"/>
      <c r="Q77" s="322"/>
      <c r="R77" s="322"/>
      <c r="S77" s="322"/>
      <c r="T77" s="322"/>
      <c r="U77" s="322"/>
      <c r="V77" s="322"/>
      <c r="W77" s="322"/>
      <c r="Y77" s="322"/>
      <c r="Z77" s="322"/>
      <c r="AA77" s="322"/>
    </row>
    <row r="78" spans="1:27" s="281" customFormat="1">
      <c r="A78" s="6"/>
      <c r="B78" s="6"/>
      <c r="C78" s="147"/>
      <c r="E78" s="10"/>
      <c r="Q78" s="322"/>
      <c r="R78" s="322"/>
      <c r="S78" s="322"/>
      <c r="T78" s="322"/>
      <c r="U78" s="322"/>
      <c r="V78" s="322"/>
      <c r="W78" s="322"/>
      <c r="Y78" s="322"/>
      <c r="Z78" s="322"/>
      <c r="AA78" s="322"/>
    </row>
    <row r="79" spans="1:27" s="281" customFormat="1">
      <c r="A79" s="6"/>
      <c r="B79" s="6"/>
      <c r="C79" s="147"/>
      <c r="E79" s="10"/>
      <c r="Q79" s="322"/>
      <c r="R79" s="322"/>
      <c r="S79" s="322"/>
      <c r="T79" s="320"/>
      <c r="U79" s="320"/>
      <c r="V79" s="320"/>
      <c r="W79" s="320"/>
      <c r="Y79" s="320"/>
      <c r="Z79" s="320"/>
      <c r="AA79" s="320"/>
    </row>
    <row r="80" spans="1:27" s="281" customFormat="1">
      <c r="A80" s="6"/>
      <c r="B80" s="6"/>
      <c r="C80" s="147"/>
      <c r="E80" s="10"/>
      <c r="Q80" s="322"/>
      <c r="R80" s="322"/>
      <c r="S80" s="322"/>
      <c r="T80" s="320"/>
      <c r="U80" s="320"/>
      <c r="V80" s="320"/>
      <c r="W80" s="320"/>
      <c r="Y80" s="320"/>
      <c r="Z80" s="320"/>
      <c r="AA80" s="320"/>
    </row>
    <row r="81" spans="1:27" s="281" customFormat="1">
      <c r="A81" s="6"/>
      <c r="B81" s="6"/>
      <c r="C81" s="147"/>
      <c r="E81" s="10"/>
      <c r="Q81" s="322"/>
      <c r="R81" s="322"/>
      <c r="S81" s="322"/>
      <c r="T81" s="320"/>
      <c r="U81" s="320"/>
      <c r="V81" s="320"/>
      <c r="W81" s="320"/>
      <c r="Y81" s="320"/>
      <c r="Z81" s="320"/>
      <c r="AA81" s="320"/>
    </row>
  </sheetData>
  <sheetProtection sheet="1" objects="1" scenarios="1" selectLockedCells="1"/>
  <customSheetViews>
    <customSheetView guid="{25948C26-48C0-4C68-A3D0-23B3A9528908}" showPageBreaks="1" view="pageLayout" topLeftCell="A38">
      <selection activeCell="F66" sqref="F66"/>
      <rowBreaks count="1" manualBreakCount="1">
        <brk id="31" max="16383" man="1"/>
      </rowBreaks>
      <pageMargins left="0.31496062992125984" right="0.23622047244094491" top="0.62992125984251968" bottom="0.43307086614173229" header="0.27559055118110237" footer="0.23622047244094491"/>
      <pageSetup paperSize="9" scale="90" orientation="landscape" cellComments="asDisplayed" verticalDpi="300" r:id="rId1"/>
      <headerFooter alignWithMargins="0">
        <oddHeader>&amp;C&amp;"Arial,Fett"&amp;18Spielplan Hallensaison 2017/2018 der U14 männlich</oddHeader>
        <oddFooter>&amp;CErstellt von Markus Knodel am &amp;D</oddFooter>
      </headerFooter>
    </customSheetView>
  </customSheetViews>
  <mergeCells count="20">
    <mergeCell ref="F53:N53"/>
    <mergeCell ref="F54:N54"/>
    <mergeCell ref="F41:N41"/>
    <mergeCell ref="F42:N42"/>
    <mergeCell ref="F44:N44"/>
    <mergeCell ref="F45:N45"/>
    <mergeCell ref="F47:N47"/>
    <mergeCell ref="F48:N48"/>
    <mergeCell ref="F50:N50"/>
    <mergeCell ref="F51:N51"/>
    <mergeCell ref="F31:N31"/>
    <mergeCell ref="F19:N19"/>
    <mergeCell ref="F22:N22"/>
    <mergeCell ref="F25:N25"/>
    <mergeCell ref="F18:N18"/>
    <mergeCell ref="F21:N21"/>
    <mergeCell ref="F24:N24"/>
    <mergeCell ref="F27:N27"/>
    <mergeCell ref="F30:N30"/>
    <mergeCell ref="F28:N28"/>
  </mergeCells>
  <pageMargins left="0.31496062992125984" right="0.23622047244094491" top="0.62992125984251968" bottom="0.43307086614173229" header="0.27559055118110237" footer="0.23622047244094491"/>
  <pageSetup paperSize="9" scale="90" orientation="landscape" cellComments="asDisplayed" verticalDpi="300" r:id="rId2"/>
  <headerFooter alignWithMargins="0">
    <oddHeader>&amp;C&amp;"Arial,Fett"&amp;18Spielplan Hallensaison 2017/2018 der U14 männlich</oddHeader>
    <oddFooter>&amp;CErstellt von Markus Knodel am &amp;D</oddFooter>
  </headerFooter>
  <rowBreaks count="1" manualBreakCount="1">
    <brk id="31" max="16383" man="1"/>
  </rowBreaks>
  <ignoredErrors>
    <ignoredError sqref="G59:G60 K60:L6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J64"/>
  <sheetViews>
    <sheetView view="pageLayout" zoomScale="90" zoomScaleNormal="100" zoomScalePageLayoutView="90" workbookViewId="0">
      <selection activeCell="Q17" sqref="Q17"/>
    </sheetView>
  </sheetViews>
  <sheetFormatPr baseColWidth="10" defaultColWidth="8.28515625" defaultRowHeight="12.75"/>
  <cols>
    <col min="1" max="3" width="5" style="15" customWidth="1"/>
    <col min="4" max="4" width="16.7109375" style="15" customWidth="1"/>
    <col min="5" max="5" width="2.28515625" style="257" customWidth="1"/>
    <col min="6" max="15" width="2.28515625" style="15" customWidth="1"/>
    <col min="16" max="16" width="18.85546875" style="15" customWidth="1"/>
    <col min="17" max="17" width="4.28515625" style="418" bestFit="1" customWidth="1"/>
    <col min="18" max="18" width="1.42578125" style="418" customWidth="1"/>
    <col min="19" max="19" width="4.28515625" style="418" bestFit="1" customWidth="1"/>
    <col min="20" max="20" width="1.7109375" style="418" customWidth="1"/>
    <col min="21" max="21" width="4.140625" style="418" customWidth="1"/>
    <col min="22" max="22" width="0.85546875" style="418" customWidth="1"/>
    <col min="23" max="23" width="4.140625" style="418" customWidth="1"/>
    <col min="24" max="24" width="1.7109375" style="15" customWidth="1"/>
    <col min="25" max="25" width="4.140625" style="418" customWidth="1"/>
    <col min="26" max="26" width="0.85546875" style="418" customWidth="1"/>
    <col min="27" max="27" width="4.140625" style="418" customWidth="1"/>
    <col min="28" max="28" width="8.28515625" style="15"/>
    <col min="29" max="29" width="10.85546875" style="15" hidden="1" customWidth="1"/>
    <col min="30" max="30" width="9.7109375" style="15" hidden="1" customWidth="1"/>
    <col min="31" max="31" width="0" style="15" hidden="1" customWidth="1"/>
    <col min="32" max="16384" width="8.28515625" style="15"/>
  </cols>
  <sheetData>
    <row r="1" spans="1:36" s="281" customFormat="1">
      <c r="A1" s="574" t="s">
        <v>173</v>
      </c>
      <c r="B1" s="574"/>
      <c r="C1" s="574"/>
      <c r="D1" s="575"/>
      <c r="E1" s="576"/>
      <c r="F1" s="575"/>
      <c r="G1" s="575"/>
      <c r="H1" s="575"/>
      <c r="I1" s="575"/>
      <c r="J1" s="575"/>
      <c r="K1" s="575"/>
      <c r="L1" s="575"/>
      <c r="M1" s="575"/>
      <c r="N1" s="575"/>
      <c r="O1" s="575"/>
      <c r="P1" s="575"/>
      <c r="Q1" s="577"/>
      <c r="R1" s="577"/>
      <c r="S1" s="577"/>
      <c r="T1" s="577"/>
      <c r="U1" s="577"/>
      <c r="V1" s="577"/>
      <c r="W1" s="577"/>
      <c r="X1" s="575"/>
      <c r="Y1" s="577"/>
      <c r="Z1" s="577"/>
      <c r="AA1" s="577"/>
      <c r="AB1" s="575"/>
      <c r="AC1" s="575"/>
      <c r="AD1" s="575"/>
      <c r="AE1" s="575"/>
      <c r="AF1" s="575"/>
      <c r="AG1" s="575"/>
      <c r="AH1" s="575"/>
      <c r="AI1" s="575"/>
      <c r="AJ1" s="575"/>
    </row>
    <row r="2" spans="1:36" s="281" customFormat="1">
      <c r="A2" s="574" t="s">
        <v>88</v>
      </c>
      <c r="B2" s="574"/>
      <c r="C2" s="574"/>
      <c r="D2" s="635" t="s">
        <v>420</v>
      </c>
      <c r="E2" s="576"/>
      <c r="F2" s="575"/>
      <c r="G2" s="575"/>
      <c r="H2" s="575"/>
      <c r="I2" s="575"/>
      <c r="J2" s="575"/>
      <c r="K2" s="575"/>
      <c r="L2" s="575"/>
      <c r="M2" s="575"/>
      <c r="N2" s="575"/>
      <c r="O2" s="575"/>
      <c r="P2" s="575"/>
      <c r="Q2" s="577"/>
      <c r="R2" s="577"/>
      <c r="S2" s="577"/>
      <c r="T2" s="577"/>
      <c r="U2" s="577"/>
      <c r="V2" s="577"/>
      <c r="W2" s="577"/>
      <c r="X2" s="575"/>
      <c r="Y2" s="577"/>
      <c r="Z2" s="577"/>
      <c r="AA2" s="577"/>
      <c r="AB2" s="575"/>
      <c r="AC2" s="575"/>
      <c r="AD2" s="575"/>
      <c r="AE2" s="575"/>
      <c r="AF2" s="575"/>
      <c r="AG2" s="575"/>
      <c r="AH2" s="575"/>
      <c r="AI2" s="575"/>
      <c r="AJ2" s="575"/>
    </row>
    <row r="3" spans="1:36" s="281" customFormat="1">
      <c r="A3" s="574"/>
      <c r="B3" s="574"/>
      <c r="C3" s="574"/>
      <c r="D3" s="635" t="s">
        <v>214</v>
      </c>
      <c r="E3" s="576"/>
      <c r="F3" s="575"/>
      <c r="G3" s="575"/>
      <c r="H3" s="575"/>
      <c r="I3" s="575"/>
      <c r="J3" s="575"/>
      <c r="K3" s="575"/>
      <c r="L3" s="575"/>
      <c r="M3" s="575"/>
      <c r="N3" s="575"/>
      <c r="O3" s="575"/>
      <c r="P3" s="575"/>
      <c r="Q3" s="577"/>
      <c r="R3" s="577"/>
      <c r="S3" s="577"/>
      <c r="T3" s="577"/>
      <c r="U3" s="577"/>
      <c r="V3" s="577"/>
      <c r="W3" s="577"/>
      <c r="X3" s="575"/>
      <c r="Y3" s="577"/>
      <c r="Z3" s="577"/>
      <c r="AA3" s="577"/>
      <c r="AB3" s="575"/>
      <c r="AC3" s="575"/>
      <c r="AD3" s="575"/>
      <c r="AE3" s="575"/>
      <c r="AF3" s="575"/>
      <c r="AG3" s="575"/>
      <c r="AH3" s="575"/>
      <c r="AI3" s="575"/>
      <c r="AJ3" s="575"/>
    </row>
    <row r="4" spans="1:36" s="281" customFormat="1">
      <c r="A4" s="574"/>
      <c r="B4" s="574"/>
      <c r="C4" s="574"/>
      <c r="D4" s="635" t="s">
        <v>165</v>
      </c>
      <c r="E4" s="576"/>
      <c r="F4" s="575"/>
      <c r="G4" s="575"/>
      <c r="H4" s="575"/>
      <c r="I4" s="575"/>
      <c r="J4" s="575"/>
      <c r="K4" s="575"/>
      <c r="L4" s="575"/>
      <c r="M4" s="575"/>
      <c r="N4" s="575"/>
      <c r="O4" s="575"/>
      <c r="P4" s="575"/>
      <c r="Q4" s="577"/>
      <c r="R4" s="577"/>
      <c r="S4" s="577"/>
      <c r="T4" s="577"/>
      <c r="U4" s="577"/>
      <c r="V4" s="577"/>
      <c r="W4" s="577"/>
      <c r="X4" s="575"/>
      <c r="Y4" s="577"/>
      <c r="Z4" s="577"/>
      <c r="AA4" s="577"/>
      <c r="AB4" s="575"/>
      <c r="AC4" s="575"/>
      <c r="AD4" s="575"/>
      <c r="AE4" s="575"/>
      <c r="AF4" s="575"/>
      <c r="AG4" s="575"/>
      <c r="AH4" s="575"/>
      <c r="AI4" s="575"/>
      <c r="AJ4" s="575"/>
    </row>
    <row r="5" spans="1:36" s="281" customFormat="1">
      <c r="A5" s="574"/>
      <c r="B5" s="574"/>
      <c r="C5" s="574"/>
      <c r="D5" s="635" t="s">
        <v>154</v>
      </c>
      <c r="E5" s="576"/>
      <c r="F5" s="575"/>
      <c r="G5" s="575"/>
      <c r="H5" s="575"/>
      <c r="I5" s="575"/>
      <c r="J5" s="575"/>
      <c r="K5" s="575"/>
      <c r="L5" s="575"/>
      <c r="M5" s="575"/>
      <c r="N5" s="575"/>
      <c r="O5" s="575"/>
      <c r="P5" s="575"/>
      <c r="Q5" s="577"/>
      <c r="R5" s="577"/>
      <c r="S5" s="577"/>
      <c r="T5" s="551"/>
      <c r="U5" s="551"/>
      <c r="V5" s="551"/>
      <c r="W5" s="551"/>
      <c r="X5" s="575"/>
      <c r="Y5" s="551"/>
      <c r="Z5" s="551"/>
      <c r="AA5" s="551"/>
      <c r="AB5" s="575"/>
      <c r="AC5" s="575"/>
      <c r="AD5" s="575"/>
      <c r="AE5" s="575"/>
      <c r="AF5" s="575"/>
      <c r="AG5" s="575"/>
      <c r="AH5" s="575"/>
      <c r="AI5" s="575"/>
      <c r="AJ5" s="575"/>
    </row>
    <row r="6" spans="1:36" s="281" customFormat="1">
      <c r="A6" s="574"/>
      <c r="B6" s="574"/>
      <c r="C6" s="574"/>
      <c r="D6" s="635" t="s">
        <v>159</v>
      </c>
      <c r="E6" s="576"/>
      <c r="F6" s="575"/>
      <c r="G6" s="575"/>
      <c r="H6" s="575"/>
      <c r="I6" s="575"/>
      <c r="J6" s="575"/>
      <c r="K6" s="575"/>
      <c r="L6" s="575"/>
      <c r="M6" s="575"/>
      <c r="N6" s="575"/>
      <c r="O6" s="575"/>
      <c r="P6" s="575"/>
      <c r="Q6" s="577"/>
      <c r="R6" s="577"/>
      <c r="S6" s="577"/>
      <c r="T6" s="551"/>
      <c r="U6" s="551"/>
      <c r="V6" s="551"/>
      <c r="W6" s="551"/>
      <c r="X6" s="575"/>
      <c r="Y6" s="551"/>
      <c r="Z6" s="551"/>
      <c r="AA6" s="551"/>
      <c r="AB6" s="575"/>
      <c r="AC6" s="575"/>
      <c r="AD6" s="575"/>
      <c r="AE6" s="575"/>
      <c r="AF6" s="575"/>
      <c r="AG6" s="575"/>
      <c r="AH6" s="575"/>
      <c r="AI6" s="575"/>
      <c r="AJ6" s="575"/>
    </row>
    <row r="7" spans="1:36" s="281" customFormat="1">
      <c r="A7" s="574"/>
      <c r="B7" s="574"/>
      <c r="C7" s="574"/>
      <c r="D7" s="635" t="s">
        <v>421</v>
      </c>
      <c r="E7" s="576"/>
      <c r="F7" s="575"/>
      <c r="G7" s="575"/>
      <c r="H7" s="575"/>
      <c r="I7" s="575"/>
      <c r="J7" s="575"/>
      <c r="K7" s="575"/>
      <c r="L7" s="575"/>
      <c r="M7" s="575"/>
      <c r="N7" s="575"/>
      <c r="O7" s="575"/>
      <c r="P7" s="575"/>
      <c r="Q7" s="577"/>
      <c r="R7" s="577"/>
      <c r="S7" s="577"/>
      <c r="T7" s="551"/>
      <c r="U7" s="551"/>
      <c r="V7" s="551"/>
      <c r="W7" s="551"/>
      <c r="X7" s="575"/>
      <c r="Y7" s="551"/>
      <c r="Z7" s="551"/>
      <c r="AA7" s="551"/>
      <c r="AB7" s="575"/>
      <c r="AC7" s="575"/>
      <c r="AD7" s="575"/>
      <c r="AE7" s="575"/>
      <c r="AF7" s="575"/>
      <c r="AG7" s="575"/>
      <c r="AH7" s="575"/>
      <c r="AI7" s="575"/>
      <c r="AJ7" s="575"/>
    </row>
    <row r="8" spans="1:36" s="281" customFormat="1">
      <c r="A8" s="574"/>
      <c r="B8" s="574"/>
      <c r="C8" s="574"/>
      <c r="D8" s="578"/>
      <c r="E8" s="576"/>
      <c r="F8" s="575"/>
      <c r="G8" s="575"/>
      <c r="H8" s="575"/>
      <c r="I8" s="575"/>
      <c r="J8" s="575"/>
      <c r="K8" s="575"/>
      <c r="L8" s="575"/>
      <c r="M8" s="575"/>
      <c r="N8" s="575"/>
      <c r="O8" s="575"/>
      <c r="P8" s="575"/>
      <c r="Q8" s="577"/>
      <c r="R8" s="577"/>
      <c r="S8" s="577"/>
      <c r="T8" s="551"/>
      <c r="U8" s="551"/>
      <c r="V8" s="551"/>
      <c r="W8" s="551"/>
      <c r="X8" s="575"/>
      <c r="Y8" s="551"/>
      <c r="Z8" s="551"/>
      <c r="AA8" s="551"/>
      <c r="AB8" s="575"/>
      <c r="AC8" s="575"/>
      <c r="AD8" s="575"/>
      <c r="AE8" s="575"/>
      <c r="AF8" s="575"/>
      <c r="AG8" s="575"/>
      <c r="AH8" s="575"/>
      <c r="AI8" s="575"/>
      <c r="AJ8" s="575"/>
    </row>
    <row r="9" spans="1:36" s="281" customFormat="1">
      <c r="A9" s="574" t="s">
        <v>3</v>
      </c>
      <c r="B9" s="574"/>
      <c r="C9" s="574"/>
      <c r="D9" s="579">
        <v>43114</v>
      </c>
      <c r="E9" s="576"/>
      <c r="F9" s="575"/>
      <c r="G9" s="575"/>
      <c r="H9" s="575"/>
      <c r="I9" s="575"/>
      <c r="J9" s="575"/>
      <c r="K9" s="575"/>
      <c r="L9" s="575"/>
      <c r="M9" s="575"/>
      <c r="N9" s="575"/>
      <c r="O9" s="575"/>
      <c r="P9" s="575"/>
      <c r="Q9" s="577"/>
      <c r="R9" s="577"/>
      <c r="S9" s="577"/>
      <c r="T9" s="577"/>
      <c r="U9" s="577"/>
      <c r="V9" s="577"/>
      <c r="W9" s="577"/>
      <c r="X9" s="575"/>
      <c r="Y9" s="577"/>
      <c r="Z9" s="577"/>
      <c r="AA9" s="577"/>
      <c r="AB9" s="575"/>
      <c r="AC9" s="575"/>
      <c r="AD9" s="575"/>
      <c r="AE9" s="575"/>
      <c r="AF9" s="575"/>
      <c r="AG9" s="575"/>
      <c r="AH9" s="575"/>
      <c r="AI9" s="575"/>
      <c r="AJ9" s="575"/>
    </row>
    <row r="10" spans="1:36" s="281" customFormat="1">
      <c r="A10" s="574" t="s">
        <v>4</v>
      </c>
      <c r="B10" s="574"/>
      <c r="C10" s="574"/>
      <c r="D10" s="580"/>
      <c r="E10" s="576"/>
      <c r="F10" s="575"/>
      <c r="G10" s="575"/>
      <c r="H10" s="575"/>
      <c r="I10" s="575"/>
      <c r="J10" s="575"/>
      <c r="K10" s="575"/>
      <c r="L10" s="575"/>
      <c r="M10" s="575"/>
      <c r="N10" s="575"/>
      <c r="O10" s="575"/>
      <c r="P10" s="575"/>
      <c r="Q10" s="577"/>
      <c r="R10" s="577"/>
      <c r="S10" s="577"/>
      <c r="T10" s="577"/>
      <c r="U10" s="577"/>
      <c r="V10" s="577"/>
      <c r="W10" s="577"/>
      <c r="X10" s="575"/>
      <c r="Y10" s="577"/>
      <c r="Z10" s="577"/>
      <c r="AA10" s="577"/>
      <c r="AB10" s="575"/>
      <c r="AC10" s="575"/>
      <c r="AD10" s="575"/>
      <c r="AE10" s="575"/>
      <c r="AF10" s="575"/>
      <c r="AG10" s="575"/>
      <c r="AH10" s="575"/>
      <c r="AI10" s="575"/>
      <c r="AJ10" s="575"/>
    </row>
    <row r="11" spans="1:36" s="281" customFormat="1">
      <c r="A11" s="574" t="s">
        <v>6</v>
      </c>
      <c r="B11" s="574"/>
      <c r="C11" s="574"/>
      <c r="D11" s="581"/>
      <c r="E11" s="582"/>
      <c r="F11" s="582"/>
      <c r="G11" s="582"/>
      <c r="H11" s="582"/>
      <c r="I11" s="582"/>
      <c r="J11" s="575"/>
      <c r="K11" s="575"/>
      <c r="L11" s="575"/>
      <c r="M11" s="575"/>
      <c r="N11" s="575"/>
      <c r="O11" s="575"/>
      <c r="P11" s="575"/>
      <c r="Q11" s="577"/>
      <c r="R11" s="577"/>
      <c r="S11" s="577"/>
      <c r="T11" s="577"/>
      <c r="U11" s="577"/>
      <c r="V11" s="577"/>
      <c r="W11" s="577"/>
      <c r="X11" s="575"/>
      <c r="Y11" s="577"/>
      <c r="Z11" s="577"/>
      <c r="AA11" s="577"/>
      <c r="AB11" s="583"/>
      <c r="AC11" s="575"/>
      <c r="AD11" s="575"/>
      <c r="AE11" s="575"/>
      <c r="AF11" s="575"/>
      <c r="AG11" s="575"/>
      <c r="AH11" s="575"/>
      <c r="AI11" s="575"/>
      <c r="AJ11" s="575"/>
    </row>
    <row r="12" spans="1:36" s="281" customFormat="1">
      <c r="A12" s="574" t="s">
        <v>84</v>
      </c>
      <c r="B12" s="574"/>
      <c r="C12" s="574"/>
      <c r="D12" s="584">
        <f>Spielplan!D12</f>
        <v>0.41666666666666669</v>
      </c>
      <c r="E12" s="576"/>
      <c r="F12" s="575"/>
      <c r="G12" s="575"/>
      <c r="H12" s="575"/>
      <c r="I12" s="575"/>
      <c r="J12" s="575"/>
      <c r="K12" s="575"/>
      <c r="L12" s="575"/>
      <c r="M12" s="575"/>
      <c r="N12" s="575"/>
      <c r="O12" s="575"/>
      <c r="P12" s="575"/>
      <c r="Q12" s="577"/>
      <c r="R12" s="577"/>
      <c r="S12" s="577"/>
      <c r="T12" s="577"/>
      <c r="U12" s="577"/>
      <c r="V12" s="577"/>
      <c r="W12" s="577"/>
      <c r="X12" s="575"/>
      <c r="Y12" s="577"/>
      <c r="Z12" s="577"/>
      <c r="AA12" s="577"/>
      <c r="AB12" s="585"/>
      <c r="AC12" s="575"/>
      <c r="AD12" s="575"/>
      <c r="AE12" s="575"/>
      <c r="AF12" s="575"/>
      <c r="AG12" s="575"/>
      <c r="AH12" s="575"/>
      <c r="AI12" s="575"/>
      <c r="AJ12" s="575"/>
    </row>
    <row r="13" spans="1:36" s="281" customFormat="1">
      <c r="A13" s="574" t="s">
        <v>5</v>
      </c>
      <c r="B13" s="574"/>
      <c r="C13" s="574"/>
      <c r="D13" s="575" t="s">
        <v>132</v>
      </c>
      <c r="E13" s="576"/>
      <c r="F13" s="575"/>
      <c r="G13" s="575"/>
      <c r="H13" s="575"/>
      <c r="I13" s="575"/>
      <c r="J13" s="575"/>
      <c r="K13" s="575"/>
      <c r="L13" s="575"/>
      <c r="M13" s="575"/>
      <c r="N13" s="575"/>
      <c r="O13" s="575"/>
      <c r="P13" s="575"/>
      <c r="Q13" s="577"/>
      <c r="R13" s="577"/>
      <c r="S13" s="577"/>
      <c r="T13" s="577"/>
      <c r="U13" s="577"/>
      <c r="V13" s="577"/>
      <c r="W13" s="577"/>
      <c r="X13" s="575"/>
      <c r="Y13" s="577"/>
      <c r="Z13" s="577"/>
      <c r="AA13" s="577"/>
      <c r="AB13" s="575"/>
      <c r="AC13" s="575"/>
      <c r="AD13" s="575"/>
      <c r="AE13" s="575"/>
      <c r="AF13" s="575"/>
      <c r="AG13" s="575"/>
      <c r="AH13" s="575"/>
      <c r="AI13" s="575"/>
      <c r="AJ13" s="575"/>
    </row>
    <row r="14" spans="1:36" s="281" customFormat="1">
      <c r="A14" s="574" t="s">
        <v>100</v>
      </c>
      <c r="B14" s="574"/>
      <c r="C14" s="574"/>
      <c r="D14" s="575"/>
      <c r="E14" s="576"/>
      <c r="F14" s="575"/>
      <c r="G14" s="575"/>
      <c r="H14" s="575"/>
      <c r="I14" s="575"/>
      <c r="J14" s="575"/>
      <c r="K14" s="575"/>
      <c r="L14" s="575"/>
      <c r="M14" s="575"/>
      <c r="N14" s="575"/>
      <c r="O14" s="575"/>
      <c r="P14" s="575"/>
      <c r="Q14" s="577"/>
      <c r="R14" s="577"/>
      <c r="S14" s="577"/>
      <c r="T14" s="577"/>
      <c r="U14" s="577"/>
      <c r="V14" s="577"/>
      <c r="W14" s="577"/>
      <c r="X14" s="575"/>
      <c r="Y14" s="577"/>
      <c r="Z14" s="577"/>
      <c r="AA14" s="577"/>
      <c r="AB14" s="575"/>
      <c r="AC14" s="575"/>
      <c r="AD14" s="575"/>
      <c r="AE14" s="575"/>
      <c r="AF14" s="575"/>
      <c r="AG14" s="575"/>
      <c r="AH14" s="575"/>
      <c r="AI14" s="575"/>
      <c r="AJ14" s="575"/>
    </row>
    <row r="15" spans="1:36" s="11" customFormat="1">
      <c r="A15" s="586"/>
      <c r="B15" s="586"/>
      <c r="C15" s="586"/>
      <c r="D15" s="577"/>
      <c r="E15" s="576"/>
      <c r="F15" s="577"/>
      <c r="G15" s="577"/>
      <c r="H15" s="577"/>
      <c r="I15" s="577"/>
      <c r="J15" s="577"/>
      <c r="K15" s="577"/>
      <c r="L15" s="577"/>
      <c r="M15" s="577"/>
      <c r="N15" s="577"/>
      <c r="O15" s="577"/>
      <c r="P15" s="577"/>
      <c r="Q15" s="577"/>
      <c r="R15" s="577"/>
      <c r="S15" s="577"/>
      <c r="T15" s="551"/>
      <c r="U15" s="551"/>
      <c r="V15" s="551"/>
      <c r="W15" s="551"/>
      <c r="X15" s="580"/>
      <c r="Y15" s="551"/>
      <c r="Z15" s="551"/>
      <c r="AA15" s="551"/>
      <c r="AB15" s="580"/>
      <c r="AC15" s="580"/>
      <c r="AD15" s="580"/>
      <c r="AE15" s="580"/>
      <c r="AF15" s="580"/>
      <c r="AG15" s="580"/>
      <c r="AH15" s="580"/>
      <c r="AI15" s="580"/>
      <c r="AJ15" s="580"/>
    </row>
    <row r="16" spans="1:36" s="11" customFormat="1">
      <c r="A16" s="587" t="s">
        <v>560</v>
      </c>
      <c r="B16" s="587" t="s">
        <v>561</v>
      </c>
      <c r="C16" s="587" t="s">
        <v>85</v>
      </c>
      <c r="D16" s="575" t="s">
        <v>9</v>
      </c>
      <c r="E16" s="576"/>
      <c r="F16" s="575" t="s">
        <v>10</v>
      </c>
      <c r="G16" s="577"/>
      <c r="H16" s="577"/>
      <c r="I16" s="577"/>
      <c r="J16" s="577"/>
      <c r="K16" s="577"/>
      <c r="L16" s="577"/>
      <c r="M16" s="577"/>
      <c r="N16" s="577"/>
      <c r="O16" s="577"/>
      <c r="P16" s="577" t="s">
        <v>11</v>
      </c>
      <c r="Q16" s="551"/>
      <c r="R16" s="577" t="s">
        <v>123</v>
      </c>
      <c r="S16" s="577"/>
      <c r="T16" s="551"/>
      <c r="U16" s="577"/>
      <c r="V16" s="577" t="s">
        <v>124</v>
      </c>
      <c r="W16" s="577"/>
      <c r="X16" s="577"/>
      <c r="Y16" s="577"/>
      <c r="Z16" s="577" t="s">
        <v>1</v>
      </c>
      <c r="AA16" s="577"/>
      <c r="AB16" s="580"/>
      <c r="AC16" s="580"/>
      <c r="AD16" s="588">
        <v>1.7361111111111112E-2</v>
      </c>
      <c r="AE16" s="580"/>
      <c r="AF16" s="580"/>
      <c r="AG16" s="580"/>
      <c r="AH16" s="580"/>
      <c r="AI16" s="580"/>
      <c r="AJ16" s="580"/>
    </row>
    <row r="17" spans="1:36">
      <c r="A17" s="589">
        <v>81</v>
      </c>
      <c r="B17" s="589">
        <v>1</v>
      </c>
      <c r="C17" s="589">
        <v>1</v>
      </c>
      <c r="D17" s="590" t="str">
        <f>$D$2</f>
        <v>TV Unterhaugstett 2</v>
      </c>
      <c r="E17" s="591" t="s">
        <v>172</v>
      </c>
      <c r="F17" s="592" t="str">
        <f>$D$3</f>
        <v>TSV Gärtringen</v>
      </c>
      <c r="G17" s="592"/>
      <c r="H17" s="592"/>
      <c r="I17" s="592"/>
      <c r="J17" s="592"/>
      <c r="K17" s="592"/>
      <c r="L17" s="592"/>
      <c r="M17" s="592"/>
      <c r="N17" s="592"/>
      <c r="O17" s="590"/>
      <c r="P17" s="590" t="str">
        <f>$D$6</f>
        <v>TV Hohenklingen 2</v>
      </c>
      <c r="Q17" s="548"/>
      <c r="R17" s="551" t="s">
        <v>2</v>
      </c>
      <c r="S17" s="548"/>
      <c r="T17" s="551"/>
      <c r="U17" s="548"/>
      <c r="V17" s="551" t="s">
        <v>2</v>
      </c>
      <c r="W17" s="548"/>
      <c r="X17" s="578"/>
      <c r="Y17" s="551">
        <f>IF($Q17&gt;$S17,(IF($U17&gt;$W17,2,1)),(IF($U17&gt;$W17,1,0)))</f>
        <v>0</v>
      </c>
      <c r="Z17" s="551" t="s">
        <v>2</v>
      </c>
      <c r="AA17" s="551">
        <f>IF($Q17&lt;$S17,(IF($U17&lt;$W17,2,1)),(IF($U17&lt;$W17,1,0)))</f>
        <v>0</v>
      </c>
      <c r="AB17" s="578"/>
      <c r="AC17" s="593">
        <f>$D$9</f>
        <v>43114</v>
      </c>
      <c r="AD17" s="594">
        <f>$D$12</f>
        <v>0.41666666666666669</v>
      </c>
      <c r="AE17" s="578">
        <f>$D$10</f>
        <v>0</v>
      </c>
      <c r="AF17" s="578"/>
      <c r="AG17" s="578"/>
      <c r="AH17" s="578"/>
      <c r="AI17" s="578"/>
      <c r="AJ17" s="578"/>
    </row>
    <row r="18" spans="1:36" s="11" customFormat="1">
      <c r="A18" s="589">
        <v>82</v>
      </c>
      <c r="B18" s="589">
        <v>2</v>
      </c>
      <c r="C18" s="589">
        <v>1</v>
      </c>
      <c r="D18" s="590" t="str">
        <f>$D$4</f>
        <v>TV Stammheim</v>
      </c>
      <c r="E18" s="591" t="s">
        <v>172</v>
      </c>
      <c r="F18" s="590" t="str">
        <f>$D$5</f>
        <v>TV Waldrennach</v>
      </c>
      <c r="G18" s="592"/>
      <c r="H18" s="592"/>
      <c r="I18" s="592"/>
      <c r="J18" s="592"/>
      <c r="K18" s="592"/>
      <c r="L18" s="592"/>
      <c r="M18" s="592"/>
      <c r="N18" s="592"/>
      <c r="O18" s="590"/>
      <c r="P18" s="590" t="str">
        <f>$D$3</f>
        <v>TSV Gärtringen</v>
      </c>
      <c r="Q18" s="548"/>
      <c r="R18" s="551" t="s">
        <v>2</v>
      </c>
      <c r="S18" s="548"/>
      <c r="T18" s="551"/>
      <c r="U18" s="548"/>
      <c r="V18" s="551" t="s">
        <v>2</v>
      </c>
      <c r="W18" s="548"/>
      <c r="X18" s="588"/>
      <c r="Y18" s="551">
        <f t="shared" ref="Y18:Y38" si="0">IF($Q18&gt;$S18,(IF($U18&gt;$W18,2,1)),(IF($U18&gt;$W18,1,0)))</f>
        <v>0</v>
      </c>
      <c r="Z18" s="551" t="s">
        <v>2</v>
      </c>
      <c r="AA18" s="551">
        <f t="shared" ref="AA18:AA38" si="1">IF($Q18&lt;$S18,(IF($U18&lt;$W18,2,1)),(IF($U18&lt;$W18,1,0)))</f>
        <v>0</v>
      </c>
      <c r="AB18" s="580"/>
      <c r="AC18" s="593">
        <f>$D$9</f>
        <v>43114</v>
      </c>
      <c r="AD18" s="594">
        <f>AD17+$AD$16</f>
        <v>0.43402777777777779</v>
      </c>
      <c r="AE18" s="578">
        <f>$D$10</f>
        <v>0</v>
      </c>
      <c r="AF18" s="580"/>
      <c r="AG18" s="580"/>
      <c r="AH18" s="580"/>
      <c r="AI18" s="580"/>
      <c r="AJ18" s="580"/>
    </row>
    <row r="19" spans="1:36">
      <c r="A19" s="589"/>
      <c r="B19" s="589"/>
      <c r="C19" s="589"/>
      <c r="D19" s="578"/>
      <c r="E19" s="595"/>
      <c r="F19" s="590"/>
      <c r="G19" s="590"/>
      <c r="H19" s="590"/>
      <c r="I19" s="590"/>
      <c r="J19" s="590"/>
      <c r="K19" s="590"/>
      <c r="L19" s="590"/>
      <c r="M19" s="590"/>
      <c r="N19" s="590"/>
      <c r="O19" s="578"/>
      <c r="P19" s="578"/>
      <c r="Q19" s="551"/>
      <c r="R19" s="551"/>
      <c r="S19" s="551"/>
      <c r="T19" s="551"/>
      <c r="U19" s="551"/>
      <c r="V19" s="551"/>
      <c r="W19" s="551"/>
      <c r="X19" s="578"/>
      <c r="Y19" s="551"/>
      <c r="Z19" s="551"/>
      <c r="AA19" s="551"/>
      <c r="AB19" s="578"/>
      <c r="AC19" s="578"/>
      <c r="AD19" s="578"/>
      <c r="AE19" s="578"/>
      <c r="AF19" s="578"/>
      <c r="AG19" s="578"/>
      <c r="AH19" s="578"/>
      <c r="AI19" s="578"/>
      <c r="AJ19" s="578"/>
    </row>
    <row r="20" spans="1:36">
      <c r="A20" s="596">
        <v>83</v>
      </c>
      <c r="B20" s="596">
        <v>3</v>
      </c>
      <c r="C20" s="596">
        <v>1</v>
      </c>
      <c r="D20" s="590" t="str">
        <f>$D$6</f>
        <v>TV Hohenklingen 2</v>
      </c>
      <c r="E20" s="591" t="s">
        <v>172</v>
      </c>
      <c r="F20" s="597" t="str">
        <f>$D$7</f>
        <v>VfB Stuttgart</v>
      </c>
      <c r="G20" s="592"/>
      <c r="H20" s="592"/>
      <c r="I20" s="592"/>
      <c r="J20" s="592"/>
      <c r="K20" s="592"/>
      <c r="L20" s="592"/>
      <c r="M20" s="592"/>
      <c r="N20" s="592"/>
      <c r="O20" s="590"/>
      <c r="P20" s="590" t="str">
        <f>$D$5</f>
        <v>TV Waldrennach</v>
      </c>
      <c r="Q20" s="548"/>
      <c r="R20" s="551" t="s">
        <v>2</v>
      </c>
      <c r="S20" s="548"/>
      <c r="T20" s="551"/>
      <c r="U20" s="548"/>
      <c r="V20" s="551" t="s">
        <v>2</v>
      </c>
      <c r="W20" s="548"/>
      <c r="X20" s="578"/>
      <c r="Y20" s="551">
        <f t="shared" si="0"/>
        <v>0</v>
      </c>
      <c r="Z20" s="551" t="s">
        <v>2</v>
      </c>
      <c r="AA20" s="551">
        <f t="shared" si="1"/>
        <v>0</v>
      </c>
      <c r="AB20" s="578"/>
      <c r="AC20" s="593">
        <f>$D$9</f>
        <v>43114</v>
      </c>
      <c r="AD20" s="594">
        <f>AD18+$AD$16</f>
        <v>0.4513888888888889</v>
      </c>
      <c r="AE20" s="578">
        <f>$D$10</f>
        <v>0</v>
      </c>
      <c r="AF20" s="578"/>
      <c r="AG20" s="578"/>
      <c r="AH20" s="578"/>
      <c r="AI20" s="578"/>
      <c r="AJ20" s="578"/>
    </row>
    <row r="21" spans="1:36">
      <c r="A21" s="589">
        <v>84</v>
      </c>
      <c r="B21" s="589">
        <v>4</v>
      </c>
      <c r="C21" s="589">
        <v>1</v>
      </c>
      <c r="D21" s="590" t="str">
        <f>$D$2</f>
        <v>TV Unterhaugstett 2</v>
      </c>
      <c r="E21" s="591" t="s">
        <v>172</v>
      </c>
      <c r="F21" s="597" t="str">
        <f>$D$4</f>
        <v>TV Stammheim</v>
      </c>
      <c r="G21" s="592"/>
      <c r="H21" s="592"/>
      <c r="I21" s="592"/>
      <c r="J21" s="592"/>
      <c r="K21" s="592"/>
      <c r="L21" s="592"/>
      <c r="M21" s="592"/>
      <c r="N21" s="592"/>
      <c r="O21" s="590"/>
      <c r="P21" s="590" t="str">
        <f>$D$7</f>
        <v>VfB Stuttgart</v>
      </c>
      <c r="Q21" s="548"/>
      <c r="R21" s="551" t="s">
        <v>2</v>
      </c>
      <c r="S21" s="548"/>
      <c r="T21" s="551"/>
      <c r="U21" s="548"/>
      <c r="V21" s="551" t="s">
        <v>2</v>
      </c>
      <c r="W21" s="548"/>
      <c r="X21" s="578"/>
      <c r="Y21" s="551">
        <f t="shared" si="0"/>
        <v>0</v>
      </c>
      <c r="Z21" s="551" t="s">
        <v>2</v>
      </c>
      <c r="AA21" s="551">
        <f t="shared" si="1"/>
        <v>0</v>
      </c>
      <c r="AB21" s="578"/>
      <c r="AC21" s="593">
        <f>$D$9</f>
        <v>43114</v>
      </c>
      <c r="AD21" s="594">
        <f>AD20+$AD$16</f>
        <v>0.46875</v>
      </c>
      <c r="AE21" s="578">
        <f>$D$10</f>
        <v>0</v>
      </c>
      <c r="AF21" s="578"/>
      <c r="AG21" s="578"/>
      <c r="AH21" s="578"/>
      <c r="AI21" s="578"/>
      <c r="AJ21" s="578"/>
    </row>
    <row r="22" spans="1:36">
      <c r="A22" s="589"/>
      <c r="B22" s="589"/>
      <c r="C22" s="589"/>
      <c r="D22" s="578"/>
      <c r="E22" s="595"/>
      <c r="F22" s="585"/>
      <c r="G22" s="590"/>
      <c r="H22" s="590"/>
      <c r="I22" s="590"/>
      <c r="J22" s="590"/>
      <c r="K22" s="590"/>
      <c r="L22" s="590"/>
      <c r="M22" s="590"/>
      <c r="N22" s="590"/>
      <c r="O22" s="578"/>
      <c r="P22" s="578"/>
      <c r="Q22" s="551"/>
      <c r="R22" s="551"/>
      <c r="S22" s="551"/>
      <c r="T22" s="551"/>
      <c r="U22" s="551"/>
      <c r="V22" s="551"/>
      <c r="W22" s="551"/>
      <c r="X22" s="578"/>
      <c r="Y22" s="551"/>
      <c r="Z22" s="551"/>
      <c r="AA22" s="551"/>
      <c r="AB22" s="578"/>
      <c r="AC22" s="578"/>
      <c r="AD22" s="578"/>
      <c r="AE22" s="578"/>
      <c r="AF22" s="578"/>
      <c r="AG22" s="578"/>
      <c r="AH22" s="578"/>
      <c r="AI22" s="578"/>
      <c r="AJ22" s="578"/>
    </row>
    <row r="23" spans="1:36">
      <c r="A23" s="589">
        <v>85</v>
      </c>
      <c r="B23" s="589">
        <v>5</v>
      </c>
      <c r="C23" s="589">
        <v>1</v>
      </c>
      <c r="D23" s="590" t="str">
        <f>$D$3</f>
        <v>TSV Gärtringen</v>
      </c>
      <c r="E23" s="591" t="s">
        <v>172</v>
      </c>
      <c r="F23" s="585" t="str">
        <f>$D$5</f>
        <v>TV Waldrennach</v>
      </c>
      <c r="G23" s="592"/>
      <c r="H23" s="592"/>
      <c r="I23" s="592"/>
      <c r="J23" s="592"/>
      <c r="K23" s="592"/>
      <c r="L23" s="592"/>
      <c r="M23" s="592"/>
      <c r="N23" s="592"/>
      <c r="O23" s="590"/>
      <c r="P23" s="590" t="str">
        <f>$D$2</f>
        <v>TV Unterhaugstett 2</v>
      </c>
      <c r="Q23" s="548"/>
      <c r="R23" s="551" t="s">
        <v>2</v>
      </c>
      <c r="S23" s="548"/>
      <c r="T23" s="551"/>
      <c r="U23" s="548"/>
      <c r="V23" s="551" t="s">
        <v>2</v>
      </c>
      <c r="W23" s="548"/>
      <c r="X23" s="578"/>
      <c r="Y23" s="551">
        <f t="shared" si="0"/>
        <v>0</v>
      </c>
      <c r="Z23" s="551" t="s">
        <v>2</v>
      </c>
      <c r="AA23" s="551">
        <f t="shared" si="1"/>
        <v>0</v>
      </c>
      <c r="AB23" s="578"/>
      <c r="AC23" s="593">
        <f>$D$9</f>
        <v>43114</v>
      </c>
      <c r="AD23" s="594">
        <f>AD21+$AD$16</f>
        <v>0.4861111111111111</v>
      </c>
      <c r="AE23" s="578">
        <f>$D$10</f>
        <v>0</v>
      </c>
      <c r="AF23" s="578"/>
      <c r="AG23" s="578"/>
      <c r="AH23" s="578"/>
      <c r="AI23" s="578"/>
      <c r="AJ23" s="578"/>
    </row>
    <row r="24" spans="1:36">
      <c r="A24" s="589">
        <v>86</v>
      </c>
      <c r="B24" s="589">
        <v>6</v>
      </c>
      <c r="C24" s="589">
        <v>1</v>
      </c>
      <c r="D24" s="590" t="str">
        <f>$D$4</f>
        <v>TV Stammheim</v>
      </c>
      <c r="E24" s="591" t="s">
        <v>172</v>
      </c>
      <c r="F24" s="597" t="str">
        <f>$D$7</f>
        <v>VfB Stuttgart</v>
      </c>
      <c r="G24" s="592"/>
      <c r="H24" s="592"/>
      <c r="I24" s="592"/>
      <c r="J24" s="592"/>
      <c r="K24" s="592"/>
      <c r="L24" s="592"/>
      <c r="M24" s="592"/>
      <c r="N24" s="592"/>
      <c r="O24" s="590"/>
      <c r="P24" s="590" t="str">
        <f>$D$5</f>
        <v>TV Waldrennach</v>
      </c>
      <c r="Q24" s="548"/>
      <c r="R24" s="551" t="s">
        <v>2</v>
      </c>
      <c r="S24" s="548"/>
      <c r="T24" s="551"/>
      <c r="U24" s="548"/>
      <c r="V24" s="551" t="s">
        <v>2</v>
      </c>
      <c r="W24" s="548"/>
      <c r="X24" s="578"/>
      <c r="Y24" s="551">
        <f t="shared" si="0"/>
        <v>0</v>
      </c>
      <c r="Z24" s="551" t="s">
        <v>2</v>
      </c>
      <c r="AA24" s="551">
        <f t="shared" si="1"/>
        <v>0</v>
      </c>
      <c r="AB24" s="578"/>
      <c r="AC24" s="593">
        <f>$D$9</f>
        <v>43114</v>
      </c>
      <c r="AD24" s="594">
        <f>AD23+$AD$16</f>
        <v>0.50347222222222221</v>
      </c>
      <c r="AE24" s="578">
        <f>$D$10</f>
        <v>0</v>
      </c>
      <c r="AF24" s="578"/>
      <c r="AG24" s="578"/>
      <c r="AH24" s="578"/>
      <c r="AI24" s="578"/>
      <c r="AJ24" s="578"/>
    </row>
    <row r="25" spans="1:36">
      <c r="A25" s="596"/>
      <c r="B25" s="596"/>
      <c r="C25" s="596"/>
      <c r="D25" s="578"/>
      <c r="E25" s="595"/>
      <c r="F25" s="585"/>
      <c r="G25" s="590"/>
      <c r="H25" s="590"/>
      <c r="I25" s="590"/>
      <c r="J25" s="590"/>
      <c r="K25" s="590"/>
      <c r="L25" s="590"/>
      <c r="M25" s="590"/>
      <c r="N25" s="590"/>
      <c r="O25" s="578"/>
      <c r="P25" s="578"/>
      <c r="Q25" s="551"/>
      <c r="R25" s="551"/>
      <c r="S25" s="551"/>
      <c r="T25" s="551"/>
      <c r="U25" s="551"/>
      <c r="V25" s="551"/>
      <c r="W25" s="551"/>
      <c r="X25" s="578"/>
      <c r="Y25" s="551"/>
      <c r="Z25" s="551"/>
      <c r="AA25" s="551"/>
      <c r="AB25" s="578"/>
      <c r="AC25" s="578"/>
      <c r="AD25" s="578"/>
      <c r="AE25" s="578"/>
      <c r="AF25" s="578"/>
      <c r="AG25" s="578"/>
      <c r="AH25" s="578"/>
      <c r="AI25" s="578"/>
      <c r="AJ25" s="578"/>
    </row>
    <row r="26" spans="1:36">
      <c r="A26" s="589">
        <v>87</v>
      </c>
      <c r="B26" s="589">
        <v>7</v>
      </c>
      <c r="C26" s="589">
        <v>1</v>
      </c>
      <c r="D26" s="590" t="str">
        <f>$D$6</f>
        <v>TV Hohenklingen 2</v>
      </c>
      <c r="E26" s="591" t="s">
        <v>172</v>
      </c>
      <c r="F26" s="597" t="str">
        <f>$D$2</f>
        <v>TV Unterhaugstett 2</v>
      </c>
      <c r="G26" s="592"/>
      <c r="H26" s="592"/>
      <c r="I26" s="592"/>
      <c r="J26" s="592"/>
      <c r="K26" s="592"/>
      <c r="L26" s="592"/>
      <c r="M26" s="592"/>
      <c r="N26" s="592"/>
      <c r="O26" s="590"/>
      <c r="P26" s="590" t="str">
        <f>$D$4</f>
        <v>TV Stammheim</v>
      </c>
      <c r="Q26" s="548"/>
      <c r="R26" s="551" t="s">
        <v>2</v>
      </c>
      <c r="S26" s="548"/>
      <c r="T26" s="551"/>
      <c r="U26" s="548"/>
      <c r="V26" s="551" t="s">
        <v>2</v>
      </c>
      <c r="W26" s="548"/>
      <c r="X26" s="578"/>
      <c r="Y26" s="551">
        <f t="shared" si="0"/>
        <v>0</v>
      </c>
      <c r="Z26" s="551" t="s">
        <v>2</v>
      </c>
      <c r="AA26" s="551">
        <f t="shared" si="1"/>
        <v>0</v>
      </c>
      <c r="AB26" s="578"/>
      <c r="AC26" s="593">
        <f>$D$9</f>
        <v>43114</v>
      </c>
      <c r="AD26" s="594">
        <f>AD24+$AD$16</f>
        <v>0.52083333333333337</v>
      </c>
      <c r="AE26" s="578">
        <f>$D$10</f>
        <v>0</v>
      </c>
      <c r="AF26" s="578"/>
      <c r="AG26" s="578"/>
      <c r="AH26" s="578"/>
      <c r="AI26" s="578"/>
      <c r="AJ26" s="578"/>
    </row>
    <row r="27" spans="1:36">
      <c r="A27" s="589">
        <v>88</v>
      </c>
      <c r="B27" s="589">
        <v>8</v>
      </c>
      <c r="C27" s="589">
        <v>1</v>
      </c>
      <c r="D27" s="590" t="str">
        <f>$D$7</f>
        <v>VfB Stuttgart</v>
      </c>
      <c r="E27" s="591" t="s">
        <v>172</v>
      </c>
      <c r="F27" s="597" t="str">
        <f>$D$3</f>
        <v>TSV Gärtringen</v>
      </c>
      <c r="G27" s="592"/>
      <c r="H27" s="592"/>
      <c r="I27" s="592"/>
      <c r="J27" s="592"/>
      <c r="K27" s="592"/>
      <c r="L27" s="592"/>
      <c r="M27" s="592"/>
      <c r="N27" s="592"/>
      <c r="O27" s="590"/>
      <c r="P27" s="590" t="str">
        <f>$D$2</f>
        <v>TV Unterhaugstett 2</v>
      </c>
      <c r="Q27" s="548"/>
      <c r="R27" s="551" t="s">
        <v>2</v>
      </c>
      <c r="S27" s="548"/>
      <c r="T27" s="577"/>
      <c r="U27" s="548"/>
      <c r="V27" s="551" t="s">
        <v>2</v>
      </c>
      <c r="W27" s="548"/>
      <c r="X27" s="578"/>
      <c r="Y27" s="551">
        <f t="shared" si="0"/>
        <v>0</v>
      </c>
      <c r="Z27" s="551" t="s">
        <v>2</v>
      </c>
      <c r="AA27" s="551">
        <f t="shared" si="1"/>
        <v>0</v>
      </c>
      <c r="AB27" s="578"/>
      <c r="AC27" s="593">
        <f>$D$9</f>
        <v>43114</v>
      </c>
      <c r="AD27" s="594">
        <f>AD26+$AD$16</f>
        <v>0.53819444444444453</v>
      </c>
      <c r="AE27" s="578">
        <f>$D$10</f>
        <v>0</v>
      </c>
      <c r="AF27" s="578"/>
      <c r="AG27" s="578"/>
      <c r="AH27" s="578"/>
      <c r="AI27" s="578"/>
      <c r="AJ27" s="578"/>
    </row>
    <row r="28" spans="1:36">
      <c r="A28" s="589"/>
      <c r="B28" s="589"/>
      <c r="C28" s="589"/>
      <c r="D28" s="578"/>
      <c r="E28" s="595"/>
      <c r="F28" s="585"/>
      <c r="G28" s="590"/>
      <c r="H28" s="590"/>
      <c r="I28" s="590"/>
      <c r="J28" s="590"/>
      <c r="K28" s="590"/>
      <c r="L28" s="590"/>
      <c r="M28" s="590"/>
      <c r="N28" s="590"/>
      <c r="O28" s="578"/>
      <c r="P28" s="578"/>
      <c r="Q28" s="551"/>
      <c r="R28" s="551"/>
      <c r="S28" s="551"/>
      <c r="T28" s="551"/>
      <c r="U28" s="551"/>
      <c r="V28" s="551"/>
      <c r="W28" s="551"/>
      <c r="X28" s="578"/>
      <c r="Y28" s="551"/>
      <c r="Z28" s="551"/>
      <c r="AA28" s="551"/>
      <c r="AB28" s="578"/>
      <c r="AC28" s="578"/>
      <c r="AD28" s="578"/>
      <c r="AE28" s="578"/>
      <c r="AF28" s="578"/>
      <c r="AG28" s="578"/>
      <c r="AH28" s="578"/>
      <c r="AI28" s="578"/>
      <c r="AJ28" s="578"/>
    </row>
    <row r="29" spans="1:36">
      <c r="A29" s="589">
        <v>89</v>
      </c>
      <c r="B29" s="589">
        <v>9</v>
      </c>
      <c r="C29" s="589">
        <v>1</v>
      </c>
      <c r="D29" s="590" t="str">
        <f>$D$5</f>
        <v>TV Waldrennach</v>
      </c>
      <c r="E29" s="591" t="s">
        <v>172</v>
      </c>
      <c r="F29" s="597" t="str">
        <f>$D$6</f>
        <v>TV Hohenklingen 2</v>
      </c>
      <c r="G29" s="592"/>
      <c r="H29" s="592"/>
      <c r="I29" s="592"/>
      <c r="J29" s="592"/>
      <c r="K29" s="592"/>
      <c r="L29" s="592"/>
      <c r="M29" s="592"/>
      <c r="N29" s="592"/>
      <c r="O29" s="590"/>
      <c r="P29" s="590" t="str">
        <f>$D$7</f>
        <v>VfB Stuttgart</v>
      </c>
      <c r="Q29" s="548"/>
      <c r="R29" s="551" t="s">
        <v>2</v>
      </c>
      <c r="S29" s="548"/>
      <c r="T29" s="551"/>
      <c r="U29" s="548"/>
      <c r="V29" s="551" t="s">
        <v>2</v>
      </c>
      <c r="W29" s="548"/>
      <c r="X29" s="578"/>
      <c r="Y29" s="551">
        <f t="shared" si="0"/>
        <v>0</v>
      </c>
      <c r="Z29" s="551" t="s">
        <v>2</v>
      </c>
      <c r="AA29" s="551">
        <f t="shared" si="1"/>
        <v>0</v>
      </c>
      <c r="AB29" s="578"/>
      <c r="AC29" s="593">
        <f>$D$9</f>
        <v>43114</v>
      </c>
      <c r="AD29" s="594">
        <f>AD27+$AD$16</f>
        <v>0.55555555555555569</v>
      </c>
      <c r="AE29" s="578">
        <f>$D$10</f>
        <v>0</v>
      </c>
      <c r="AF29" s="578"/>
      <c r="AG29" s="578"/>
      <c r="AH29" s="578"/>
      <c r="AI29" s="578"/>
      <c r="AJ29" s="578"/>
    </row>
    <row r="30" spans="1:36">
      <c r="A30" s="589">
        <v>90</v>
      </c>
      <c r="B30" s="589">
        <v>10</v>
      </c>
      <c r="C30" s="589">
        <v>1</v>
      </c>
      <c r="D30" s="590" t="str">
        <f>$D$3</f>
        <v>TSV Gärtringen</v>
      </c>
      <c r="E30" s="591" t="s">
        <v>172</v>
      </c>
      <c r="F30" s="597" t="str">
        <f>$D$4</f>
        <v>TV Stammheim</v>
      </c>
      <c r="G30" s="592"/>
      <c r="H30" s="592"/>
      <c r="I30" s="592"/>
      <c r="J30" s="592"/>
      <c r="K30" s="592"/>
      <c r="L30" s="592"/>
      <c r="M30" s="592"/>
      <c r="N30" s="592"/>
      <c r="O30" s="590"/>
      <c r="P30" s="590" t="str">
        <f>$D$5</f>
        <v>TV Waldrennach</v>
      </c>
      <c r="Q30" s="548"/>
      <c r="R30" s="551" t="s">
        <v>2</v>
      </c>
      <c r="S30" s="548"/>
      <c r="T30" s="551"/>
      <c r="U30" s="548"/>
      <c r="V30" s="551" t="s">
        <v>2</v>
      </c>
      <c r="W30" s="548"/>
      <c r="X30" s="578"/>
      <c r="Y30" s="551">
        <f t="shared" si="0"/>
        <v>0</v>
      </c>
      <c r="Z30" s="551" t="s">
        <v>2</v>
      </c>
      <c r="AA30" s="551">
        <f t="shared" si="1"/>
        <v>0</v>
      </c>
      <c r="AB30" s="578"/>
      <c r="AC30" s="593">
        <f>$D$9</f>
        <v>43114</v>
      </c>
      <c r="AD30" s="594">
        <f>AD29+$AD$16</f>
        <v>0.57291666666666685</v>
      </c>
      <c r="AE30" s="578">
        <f>$D$10</f>
        <v>0</v>
      </c>
      <c r="AF30" s="578"/>
      <c r="AG30" s="578"/>
      <c r="AH30" s="578"/>
      <c r="AI30" s="578"/>
      <c r="AJ30" s="578"/>
    </row>
    <row r="31" spans="1:36" s="418" customFormat="1">
      <c r="A31" s="596"/>
      <c r="B31" s="596"/>
      <c r="C31" s="596"/>
      <c r="D31" s="578"/>
      <c r="E31" s="595"/>
      <c r="F31" s="585"/>
      <c r="G31" s="590"/>
      <c r="H31" s="590"/>
      <c r="I31" s="590"/>
      <c r="J31" s="590"/>
      <c r="K31" s="590"/>
      <c r="L31" s="590"/>
      <c r="M31" s="590"/>
      <c r="N31" s="590"/>
      <c r="O31" s="578"/>
      <c r="P31" s="578"/>
      <c r="Q31" s="551"/>
      <c r="R31" s="551"/>
      <c r="S31" s="551"/>
      <c r="T31" s="551"/>
      <c r="U31" s="551"/>
      <c r="V31" s="551"/>
      <c r="W31" s="551"/>
      <c r="X31" s="551"/>
      <c r="Y31" s="551"/>
      <c r="Z31" s="551"/>
      <c r="AA31" s="551"/>
      <c r="AB31" s="551"/>
      <c r="AC31" s="551"/>
      <c r="AD31" s="578"/>
      <c r="AE31" s="551"/>
      <c r="AF31" s="551"/>
      <c r="AG31" s="551"/>
      <c r="AH31" s="551"/>
      <c r="AI31" s="551"/>
      <c r="AJ31" s="551"/>
    </row>
    <row r="32" spans="1:36" s="418" customFormat="1">
      <c r="A32" s="589">
        <v>91</v>
      </c>
      <c r="B32" s="589">
        <v>11</v>
      </c>
      <c r="C32" s="589">
        <v>1</v>
      </c>
      <c r="D32" s="590" t="str">
        <f>$D$7</f>
        <v>VfB Stuttgart</v>
      </c>
      <c r="E32" s="591" t="s">
        <v>172</v>
      </c>
      <c r="F32" s="597" t="str">
        <f>$D$2</f>
        <v>TV Unterhaugstett 2</v>
      </c>
      <c r="G32" s="592"/>
      <c r="H32" s="592"/>
      <c r="I32" s="592"/>
      <c r="J32" s="592"/>
      <c r="K32" s="592"/>
      <c r="L32" s="592"/>
      <c r="M32" s="592"/>
      <c r="N32" s="592"/>
      <c r="O32" s="590"/>
      <c r="P32" s="590" t="str">
        <f>$D$4</f>
        <v>TV Stammheim</v>
      </c>
      <c r="Q32" s="548"/>
      <c r="R32" s="551" t="s">
        <v>2</v>
      </c>
      <c r="S32" s="548"/>
      <c r="T32" s="551"/>
      <c r="U32" s="548"/>
      <c r="V32" s="551" t="s">
        <v>2</v>
      </c>
      <c r="W32" s="548"/>
      <c r="X32" s="551"/>
      <c r="Y32" s="551">
        <f t="shared" si="0"/>
        <v>0</v>
      </c>
      <c r="Z32" s="551" t="s">
        <v>2</v>
      </c>
      <c r="AA32" s="551">
        <f t="shared" si="1"/>
        <v>0</v>
      </c>
      <c r="AB32" s="551"/>
      <c r="AC32" s="593">
        <f>$D$9</f>
        <v>43114</v>
      </c>
      <c r="AD32" s="594">
        <f>AD30+$AD$16</f>
        <v>0.59027777777777801</v>
      </c>
      <c r="AE32" s="578">
        <f>$D$10</f>
        <v>0</v>
      </c>
      <c r="AF32" s="551"/>
      <c r="AG32" s="551"/>
      <c r="AH32" s="551"/>
      <c r="AI32" s="551"/>
      <c r="AJ32" s="551"/>
    </row>
    <row r="33" spans="1:36">
      <c r="A33" s="589">
        <v>92</v>
      </c>
      <c r="B33" s="589">
        <v>12</v>
      </c>
      <c r="C33" s="589">
        <v>1</v>
      </c>
      <c r="D33" s="590" t="str">
        <f>$D$3</f>
        <v>TSV Gärtringen</v>
      </c>
      <c r="E33" s="591" t="s">
        <v>172</v>
      </c>
      <c r="F33" s="597" t="str">
        <f>$D$6</f>
        <v>TV Hohenklingen 2</v>
      </c>
      <c r="G33" s="592"/>
      <c r="H33" s="592"/>
      <c r="I33" s="592"/>
      <c r="J33" s="592"/>
      <c r="K33" s="592"/>
      <c r="L33" s="592"/>
      <c r="M33" s="592"/>
      <c r="N33" s="592"/>
      <c r="O33" s="590"/>
      <c r="P33" s="590" t="str">
        <f>$D$2</f>
        <v>TV Unterhaugstett 2</v>
      </c>
      <c r="Q33" s="548"/>
      <c r="R33" s="551" t="s">
        <v>2</v>
      </c>
      <c r="S33" s="548"/>
      <c r="T33" s="577"/>
      <c r="U33" s="548"/>
      <c r="V33" s="551" t="s">
        <v>2</v>
      </c>
      <c r="W33" s="548"/>
      <c r="X33" s="578"/>
      <c r="Y33" s="551">
        <f t="shared" si="0"/>
        <v>0</v>
      </c>
      <c r="Z33" s="551" t="s">
        <v>2</v>
      </c>
      <c r="AA33" s="551">
        <f t="shared" si="1"/>
        <v>0</v>
      </c>
      <c r="AB33" s="578"/>
      <c r="AC33" s="593">
        <f>$D$9</f>
        <v>43114</v>
      </c>
      <c r="AD33" s="594">
        <f>AD32+$AD$16</f>
        <v>0.60763888888888917</v>
      </c>
      <c r="AE33" s="578">
        <f>$D$10</f>
        <v>0</v>
      </c>
      <c r="AF33" s="578"/>
      <c r="AG33" s="578"/>
      <c r="AH33" s="578"/>
      <c r="AI33" s="578"/>
      <c r="AJ33" s="578"/>
    </row>
    <row r="34" spans="1:36" s="281" customFormat="1">
      <c r="A34" s="589"/>
      <c r="B34" s="589"/>
      <c r="C34" s="589"/>
      <c r="D34" s="578"/>
      <c r="E34" s="595"/>
      <c r="F34" s="585"/>
      <c r="G34" s="590"/>
      <c r="H34" s="590"/>
      <c r="I34" s="590"/>
      <c r="J34" s="590"/>
      <c r="K34" s="590"/>
      <c r="L34" s="590"/>
      <c r="M34" s="590"/>
      <c r="N34" s="590"/>
      <c r="O34" s="578"/>
      <c r="P34" s="578"/>
      <c r="Q34" s="577"/>
      <c r="R34" s="551"/>
      <c r="S34" s="551"/>
      <c r="T34" s="551"/>
      <c r="U34" s="551"/>
      <c r="V34" s="551"/>
      <c r="W34" s="551"/>
      <c r="X34" s="575"/>
      <c r="Y34" s="551"/>
      <c r="Z34" s="551"/>
      <c r="AA34" s="551"/>
      <c r="AB34" s="575"/>
      <c r="AC34" s="575"/>
      <c r="AD34" s="578"/>
      <c r="AE34" s="575"/>
      <c r="AF34" s="575"/>
      <c r="AG34" s="575"/>
      <c r="AH34" s="575"/>
      <c r="AI34" s="575"/>
      <c r="AJ34" s="575"/>
    </row>
    <row r="35" spans="1:36" s="281" customFormat="1">
      <c r="A35" s="589">
        <v>93</v>
      </c>
      <c r="B35" s="589">
        <v>13</v>
      </c>
      <c r="C35" s="589">
        <v>1</v>
      </c>
      <c r="D35" s="590" t="str">
        <f>$D$5</f>
        <v>TV Waldrennach</v>
      </c>
      <c r="E35" s="591" t="s">
        <v>172</v>
      </c>
      <c r="F35" s="597" t="str">
        <f>$D$7</f>
        <v>VfB Stuttgart</v>
      </c>
      <c r="G35" s="592"/>
      <c r="H35" s="592"/>
      <c r="I35" s="592"/>
      <c r="J35" s="592"/>
      <c r="K35" s="592"/>
      <c r="L35" s="592"/>
      <c r="M35" s="592"/>
      <c r="N35" s="592"/>
      <c r="O35" s="590"/>
      <c r="P35" s="590" t="str">
        <f>$D$3</f>
        <v>TSV Gärtringen</v>
      </c>
      <c r="Q35" s="548"/>
      <c r="R35" s="551" t="s">
        <v>2</v>
      </c>
      <c r="S35" s="548"/>
      <c r="T35" s="551"/>
      <c r="U35" s="548"/>
      <c r="V35" s="551" t="s">
        <v>2</v>
      </c>
      <c r="W35" s="548"/>
      <c r="X35" s="575"/>
      <c r="Y35" s="551">
        <f t="shared" si="0"/>
        <v>0</v>
      </c>
      <c r="Z35" s="551" t="s">
        <v>2</v>
      </c>
      <c r="AA35" s="551">
        <f t="shared" si="1"/>
        <v>0</v>
      </c>
      <c r="AB35" s="575"/>
      <c r="AC35" s="593">
        <f>$D$9</f>
        <v>43114</v>
      </c>
      <c r="AD35" s="594">
        <f>AD33+$AD$16</f>
        <v>0.62500000000000033</v>
      </c>
      <c r="AE35" s="578">
        <f>$D$10</f>
        <v>0</v>
      </c>
      <c r="AF35" s="575"/>
      <c r="AG35" s="575"/>
      <c r="AH35" s="575"/>
      <c r="AI35" s="575"/>
      <c r="AJ35" s="575"/>
    </row>
    <row r="36" spans="1:36" s="281" customFormat="1">
      <c r="A36" s="589">
        <v>94</v>
      </c>
      <c r="B36" s="589">
        <v>14</v>
      </c>
      <c r="C36" s="589">
        <v>1</v>
      </c>
      <c r="D36" s="590" t="str">
        <f>$D$4</f>
        <v>TV Stammheim</v>
      </c>
      <c r="E36" s="591" t="s">
        <v>172</v>
      </c>
      <c r="F36" s="597" t="str">
        <f>$D$6</f>
        <v>TV Hohenklingen 2</v>
      </c>
      <c r="G36" s="592"/>
      <c r="H36" s="592"/>
      <c r="I36" s="592"/>
      <c r="J36" s="592"/>
      <c r="K36" s="592"/>
      <c r="L36" s="592"/>
      <c r="M36" s="592"/>
      <c r="N36" s="592"/>
      <c r="O36" s="590"/>
      <c r="P36" s="590" t="str">
        <f>$D$7</f>
        <v>VfB Stuttgart</v>
      </c>
      <c r="Q36" s="550"/>
      <c r="R36" s="551" t="s">
        <v>2</v>
      </c>
      <c r="S36" s="548"/>
      <c r="T36" s="551"/>
      <c r="U36" s="548"/>
      <c r="V36" s="551" t="s">
        <v>2</v>
      </c>
      <c r="W36" s="548"/>
      <c r="X36" s="575"/>
      <c r="Y36" s="551">
        <f t="shared" si="0"/>
        <v>0</v>
      </c>
      <c r="Z36" s="551" t="s">
        <v>2</v>
      </c>
      <c r="AA36" s="551">
        <f t="shared" si="1"/>
        <v>0</v>
      </c>
      <c r="AB36" s="575"/>
      <c r="AC36" s="593">
        <f>$D$9</f>
        <v>43114</v>
      </c>
      <c r="AD36" s="594">
        <f>AD35+$AD$16</f>
        <v>0.64236111111111149</v>
      </c>
      <c r="AE36" s="578">
        <f>$D$10</f>
        <v>0</v>
      </c>
      <c r="AF36" s="575"/>
      <c r="AG36" s="575"/>
      <c r="AH36" s="575"/>
      <c r="AI36" s="575"/>
      <c r="AJ36" s="575"/>
    </row>
    <row r="37" spans="1:36" s="281" customFormat="1">
      <c r="A37" s="596"/>
      <c r="B37" s="596"/>
      <c r="C37" s="596"/>
      <c r="D37" s="578"/>
      <c r="E37" s="595"/>
      <c r="F37" s="585"/>
      <c r="G37" s="590"/>
      <c r="H37" s="590"/>
      <c r="I37" s="590"/>
      <c r="J37" s="590"/>
      <c r="K37" s="590"/>
      <c r="L37" s="590"/>
      <c r="M37" s="590"/>
      <c r="N37" s="590"/>
      <c r="O37" s="578"/>
      <c r="P37" s="578"/>
      <c r="Q37" s="577"/>
      <c r="R37" s="551"/>
      <c r="S37" s="551"/>
      <c r="T37" s="551"/>
      <c r="U37" s="551"/>
      <c r="V37" s="551"/>
      <c r="W37" s="551"/>
      <c r="X37" s="575"/>
      <c r="Y37" s="551"/>
      <c r="Z37" s="551"/>
      <c r="AA37" s="551"/>
      <c r="AB37" s="575"/>
      <c r="AC37" s="575"/>
      <c r="AD37" s="578"/>
      <c r="AE37" s="575"/>
      <c r="AF37" s="575"/>
      <c r="AG37" s="575"/>
      <c r="AH37" s="575"/>
      <c r="AI37" s="575"/>
      <c r="AJ37" s="575"/>
    </row>
    <row r="38" spans="1:36" s="281" customFormat="1">
      <c r="A38" s="589">
        <v>95</v>
      </c>
      <c r="B38" s="589">
        <v>15</v>
      </c>
      <c r="C38" s="589">
        <v>1</v>
      </c>
      <c r="D38" s="590" t="str">
        <f>$D$2</f>
        <v>TV Unterhaugstett 2</v>
      </c>
      <c r="E38" s="591" t="s">
        <v>172</v>
      </c>
      <c r="F38" s="597" t="str">
        <f>$D$5</f>
        <v>TV Waldrennach</v>
      </c>
      <c r="G38" s="592"/>
      <c r="H38" s="592"/>
      <c r="I38" s="592"/>
      <c r="J38" s="592"/>
      <c r="K38" s="592"/>
      <c r="L38" s="592"/>
      <c r="M38" s="592"/>
      <c r="N38" s="592"/>
      <c r="O38" s="590"/>
      <c r="P38" s="590" t="str">
        <f>$D$6</f>
        <v>TV Hohenklingen 2</v>
      </c>
      <c r="Q38" s="548"/>
      <c r="R38" s="551" t="s">
        <v>2</v>
      </c>
      <c r="S38" s="548"/>
      <c r="T38" s="551"/>
      <c r="U38" s="548"/>
      <c r="V38" s="551" t="s">
        <v>2</v>
      </c>
      <c r="W38" s="548"/>
      <c r="X38" s="575"/>
      <c r="Y38" s="551">
        <f t="shared" si="0"/>
        <v>0</v>
      </c>
      <c r="Z38" s="551" t="s">
        <v>2</v>
      </c>
      <c r="AA38" s="551">
        <f t="shared" si="1"/>
        <v>0</v>
      </c>
      <c r="AB38" s="575"/>
      <c r="AC38" s="593">
        <f>$D$9</f>
        <v>43114</v>
      </c>
      <c r="AD38" s="594">
        <f>AD36+$AD$16</f>
        <v>0.65972222222222265</v>
      </c>
      <c r="AE38" s="578">
        <f>$D$10</f>
        <v>0</v>
      </c>
      <c r="AF38" s="575"/>
      <c r="AG38" s="575"/>
      <c r="AH38" s="575"/>
      <c r="AI38" s="575"/>
      <c r="AJ38" s="575"/>
    </row>
    <row r="39" spans="1:36" s="281" customFormat="1">
      <c r="A39" s="589"/>
      <c r="B39" s="589"/>
      <c r="C39" s="589"/>
      <c r="D39" s="579"/>
      <c r="E39" s="591"/>
      <c r="F39" s="590"/>
      <c r="G39" s="590"/>
      <c r="H39" s="590"/>
      <c r="I39" s="590"/>
      <c r="J39" s="590"/>
      <c r="K39" s="590"/>
      <c r="L39" s="590"/>
      <c r="M39" s="590"/>
      <c r="N39" s="590"/>
      <c r="O39" s="590"/>
      <c r="P39" s="590"/>
      <c r="Q39" s="551"/>
      <c r="R39" s="551"/>
      <c r="S39" s="551"/>
      <c r="T39" s="551"/>
      <c r="U39" s="551"/>
      <c r="V39" s="551"/>
      <c r="W39" s="551"/>
      <c r="X39" s="575"/>
      <c r="Y39" s="551"/>
      <c r="Z39" s="551"/>
      <c r="AA39" s="551"/>
      <c r="AB39" s="575"/>
      <c r="AC39" s="575"/>
      <c r="AD39" s="575"/>
      <c r="AE39" s="575"/>
      <c r="AF39" s="575"/>
      <c r="AG39" s="575"/>
      <c r="AH39" s="575"/>
      <c r="AI39" s="575"/>
      <c r="AJ39" s="575"/>
    </row>
    <row r="40" spans="1:36">
      <c r="A40" s="598" t="s">
        <v>116</v>
      </c>
      <c r="B40" s="586"/>
      <c r="C40" s="586"/>
      <c r="D40" s="590"/>
      <c r="E40" s="595"/>
      <c r="F40" s="590"/>
      <c r="G40" s="590"/>
      <c r="H40" s="590"/>
      <c r="I40" s="590"/>
      <c r="J40" s="590"/>
      <c r="K40" s="599"/>
      <c r="L40" s="590"/>
      <c r="M40" s="590"/>
      <c r="N40" s="590"/>
      <c r="O40" s="590"/>
      <c r="P40" s="590"/>
      <c r="Q40" s="551"/>
      <c r="R40" s="551" t="s">
        <v>0</v>
      </c>
      <c r="S40" s="551"/>
      <c r="T40" s="551"/>
      <c r="U40" s="551"/>
      <c r="V40" s="551" t="s">
        <v>416</v>
      </c>
      <c r="W40" s="551"/>
      <c r="X40" s="551"/>
      <c r="Y40" s="551"/>
      <c r="Z40" s="551" t="s">
        <v>1</v>
      </c>
      <c r="AA40" s="551"/>
      <c r="AB40" s="551"/>
      <c r="AC40" s="551"/>
      <c r="AD40" s="551"/>
      <c r="AE40" s="551"/>
      <c r="AF40" s="551"/>
      <c r="AG40" s="551"/>
      <c r="AH40" s="578"/>
      <c r="AI40" s="578"/>
      <c r="AJ40" s="578"/>
    </row>
    <row r="41" spans="1:36">
      <c r="A41" s="578"/>
      <c r="B41" s="578"/>
      <c r="C41" s="578"/>
      <c r="D41" s="578" t="str">
        <f t="shared" ref="D41:D46" si="2">T(D2)</f>
        <v>TV Unterhaugstett 2</v>
      </c>
      <c r="E41" s="595"/>
      <c r="F41" s="600">
        <f>Y17</f>
        <v>0</v>
      </c>
      <c r="G41" s="600">
        <f>Y21</f>
        <v>0</v>
      </c>
      <c r="H41" s="600">
        <f>AA26</f>
        <v>0</v>
      </c>
      <c r="I41" s="600">
        <f>AA32</f>
        <v>0</v>
      </c>
      <c r="J41" s="600">
        <f>Y38</f>
        <v>0</v>
      </c>
      <c r="K41" s="601"/>
      <c r="L41" s="602"/>
      <c r="M41" s="602"/>
      <c r="N41" s="602"/>
      <c r="O41" s="602"/>
      <c r="P41" s="603"/>
      <c r="Q41" s="551">
        <f>SUMIF($D$17:$D$38,$D41,$Q$17:$Q$38)+SUMIF($D$17:$D$38,$D41,$U$17:$U$38)+SUMIF($F$17:$F$38,$D41,$S$17:$S$38)+SUMIF($F$17:$F$38,$D41,$W$17:$W$38)</f>
        <v>0</v>
      </c>
      <c r="R41" s="603" t="s">
        <v>2</v>
      </c>
      <c r="S41" s="551">
        <f>SUMIF($D$17:$D$38,$D41,$S$17:$S$38)+SUMIF($D$17:$D$38,$D41,$W$17:$W$38)+SUMIF($F$17:$F$38,$D41,$Q$17:$Q$38)+SUMIF($F$17:$F$38,$D41,$U$17:$U$38)</f>
        <v>0</v>
      </c>
      <c r="T41" s="603"/>
      <c r="U41" s="603">
        <f>SUMIF($D$17:$D$38,$D41,$Y$17:$Y$38)+SUMIF($F$17:$F$38,$D41,$AA$17:$AA$38)</f>
        <v>0</v>
      </c>
      <c r="V41" s="603" t="s">
        <v>2</v>
      </c>
      <c r="W41" s="603">
        <f>SUMIF($D$17:$D$38,$D41,$AA$17:$AA$38)+SUMIF($F$17:$F$38,$D41,$Y$17:$Y$38)</f>
        <v>0</v>
      </c>
      <c r="X41" s="603"/>
      <c r="Y41" s="603">
        <f t="shared" ref="Y41:Y46" si="3">U41</f>
        <v>0</v>
      </c>
      <c r="Z41" s="603" t="s">
        <v>2</v>
      </c>
      <c r="AA41" s="603">
        <f t="shared" ref="AA41:AA46" si="4">W41</f>
        <v>0</v>
      </c>
      <c r="AB41" s="551"/>
      <c r="AC41" s="551"/>
      <c r="AD41" s="551"/>
      <c r="AE41" s="551"/>
      <c r="AF41" s="551"/>
      <c r="AG41" s="551"/>
      <c r="AH41" s="578"/>
      <c r="AI41" s="578"/>
      <c r="AJ41" s="578"/>
    </row>
    <row r="42" spans="1:36">
      <c r="A42" s="586"/>
      <c r="B42" s="586"/>
      <c r="C42" s="586"/>
      <c r="D42" s="590" t="str">
        <f t="shared" si="2"/>
        <v>TSV Gärtringen</v>
      </c>
      <c r="E42" s="595"/>
      <c r="F42" s="600">
        <f>AA17</f>
        <v>0</v>
      </c>
      <c r="G42" s="600">
        <f>Y23</f>
        <v>0</v>
      </c>
      <c r="H42" s="600">
        <f>AA27</f>
        <v>0</v>
      </c>
      <c r="I42" s="600">
        <f>Y30</f>
        <v>0</v>
      </c>
      <c r="J42" s="600">
        <f>Y33</f>
        <v>0</v>
      </c>
      <c r="K42" s="601"/>
      <c r="L42" s="602"/>
      <c r="M42" s="602"/>
      <c r="N42" s="602"/>
      <c r="O42" s="602"/>
      <c r="P42" s="602"/>
      <c r="Q42" s="551">
        <f t="shared" ref="Q42:Q46" si="5">SUMIF($D$17:$D$38,$D42,$Q$17:$Q$38)+SUMIF($D$17:$D$38,$D42,$U$17:$U$38)+SUMIF($F$17:$F$38,$D42,$S$17:$S$38)+SUMIF($F$17:$F$38,$D42,$W$17:$W$38)</f>
        <v>0</v>
      </c>
      <c r="R42" s="603" t="s">
        <v>2</v>
      </c>
      <c r="S42" s="551">
        <f t="shared" ref="S42:S46" si="6">SUMIF($D$17:$D$38,$D42,$S$17:$S$38)+SUMIF($D$17:$D$38,$D42,$W$17:$W$38)+SUMIF($F$17:$F$38,$D42,$Q$17:$Q$38)+SUMIF($F$17:$F$38,$D42,$U$17:$U$38)</f>
        <v>0</v>
      </c>
      <c r="T42" s="603"/>
      <c r="U42" s="603">
        <f t="shared" ref="U42:U46" si="7">SUMIF($D$17:$D$38,$D42,$Y$17:$Y$38)+SUMIF($F$17:$F$38,$D42,$AA$17:$AA$38)</f>
        <v>0</v>
      </c>
      <c r="V42" s="603" t="s">
        <v>2</v>
      </c>
      <c r="W42" s="603">
        <f t="shared" ref="W42:W46" si="8">SUMIF($D$17:$D$38,$D42,$AA$17:$AA$38)+SUMIF($F$17:$F$38,$D42,$Y$17:$Y$38)</f>
        <v>0</v>
      </c>
      <c r="X42" s="603"/>
      <c r="Y42" s="603">
        <f t="shared" si="3"/>
        <v>0</v>
      </c>
      <c r="Z42" s="603" t="s">
        <v>2</v>
      </c>
      <c r="AA42" s="603">
        <f t="shared" si="4"/>
        <v>0</v>
      </c>
      <c r="AB42" s="551"/>
      <c r="AC42" s="551"/>
      <c r="AD42" s="551"/>
      <c r="AE42" s="551"/>
      <c r="AF42" s="551"/>
      <c r="AG42" s="551"/>
      <c r="AH42" s="578"/>
      <c r="AI42" s="578"/>
      <c r="AJ42" s="578"/>
    </row>
    <row r="43" spans="1:36">
      <c r="A43" s="586"/>
      <c r="B43" s="586"/>
      <c r="C43" s="586"/>
      <c r="D43" s="590" t="str">
        <f t="shared" si="2"/>
        <v>TV Stammheim</v>
      </c>
      <c r="E43" s="595"/>
      <c r="F43" s="600">
        <f>Y18</f>
        <v>0</v>
      </c>
      <c r="G43" s="600">
        <f>AA21</f>
        <v>0</v>
      </c>
      <c r="H43" s="600">
        <f>Y24</f>
        <v>0</v>
      </c>
      <c r="I43" s="600">
        <f>AA30</f>
        <v>0</v>
      </c>
      <c r="J43" s="600">
        <f>Y36</f>
        <v>0</v>
      </c>
      <c r="K43" s="601"/>
      <c r="L43" s="602"/>
      <c r="M43" s="602"/>
      <c r="N43" s="602"/>
      <c r="O43" s="602"/>
      <c r="P43" s="603"/>
      <c r="Q43" s="551">
        <f t="shared" si="5"/>
        <v>0</v>
      </c>
      <c r="R43" s="603" t="s">
        <v>2</v>
      </c>
      <c r="S43" s="551">
        <f t="shared" si="6"/>
        <v>0</v>
      </c>
      <c r="T43" s="603"/>
      <c r="U43" s="603">
        <f t="shared" si="7"/>
        <v>0</v>
      </c>
      <c r="V43" s="603" t="s">
        <v>2</v>
      </c>
      <c r="W43" s="603">
        <f t="shared" si="8"/>
        <v>0</v>
      </c>
      <c r="X43" s="603"/>
      <c r="Y43" s="603">
        <f t="shared" si="3"/>
        <v>0</v>
      </c>
      <c r="Z43" s="603" t="s">
        <v>2</v>
      </c>
      <c r="AA43" s="603">
        <f t="shared" si="4"/>
        <v>0</v>
      </c>
      <c r="AB43" s="551"/>
      <c r="AC43" s="551"/>
      <c r="AD43" s="551"/>
      <c r="AE43" s="551"/>
      <c r="AF43" s="551"/>
      <c r="AG43" s="551"/>
      <c r="AH43" s="578"/>
      <c r="AI43" s="578"/>
      <c r="AJ43" s="578"/>
    </row>
    <row r="44" spans="1:36">
      <c r="A44" s="586"/>
      <c r="B44" s="586"/>
      <c r="C44" s="586"/>
      <c r="D44" s="590" t="str">
        <f t="shared" si="2"/>
        <v>TV Waldrennach</v>
      </c>
      <c r="E44" s="595"/>
      <c r="F44" s="600">
        <f>AA18</f>
        <v>0</v>
      </c>
      <c r="G44" s="600">
        <f>AA23</f>
        <v>0</v>
      </c>
      <c r="H44" s="600">
        <f>Y29</f>
        <v>0</v>
      </c>
      <c r="I44" s="600">
        <f>Y35</f>
        <v>0</v>
      </c>
      <c r="J44" s="600">
        <f>AA38</f>
        <v>0</v>
      </c>
      <c r="K44" s="601"/>
      <c r="L44" s="602"/>
      <c r="M44" s="602"/>
      <c r="N44" s="602"/>
      <c r="O44" s="602"/>
      <c r="P44" s="603"/>
      <c r="Q44" s="551">
        <f t="shared" si="5"/>
        <v>0</v>
      </c>
      <c r="R44" s="603" t="s">
        <v>2</v>
      </c>
      <c r="S44" s="551">
        <f t="shared" si="6"/>
        <v>0</v>
      </c>
      <c r="T44" s="603"/>
      <c r="U44" s="603">
        <f t="shared" si="7"/>
        <v>0</v>
      </c>
      <c r="V44" s="603" t="s">
        <v>2</v>
      </c>
      <c r="W44" s="603">
        <f t="shared" si="8"/>
        <v>0</v>
      </c>
      <c r="X44" s="603"/>
      <c r="Y44" s="603">
        <f t="shared" si="3"/>
        <v>0</v>
      </c>
      <c r="Z44" s="603" t="s">
        <v>2</v>
      </c>
      <c r="AA44" s="603">
        <f t="shared" si="4"/>
        <v>0</v>
      </c>
      <c r="AB44" s="551"/>
      <c r="AC44" s="551"/>
      <c r="AD44" s="551"/>
      <c r="AE44" s="551"/>
      <c r="AF44" s="551"/>
      <c r="AG44" s="551"/>
      <c r="AH44" s="578"/>
      <c r="AI44" s="578"/>
      <c r="AJ44" s="578"/>
    </row>
    <row r="45" spans="1:36">
      <c r="A45" s="578"/>
      <c r="B45" s="578"/>
      <c r="C45" s="578"/>
      <c r="D45" s="578" t="str">
        <f t="shared" si="2"/>
        <v>TV Hohenklingen 2</v>
      </c>
      <c r="E45" s="595"/>
      <c r="F45" s="600">
        <f>Y20</f>
        <v>0</v>
      </c>
      <c r="G45" s="600">
        <f>Y26</f>
        <v>0</v>
      </c>
      <c r="H45" s="600">
        <f>AA29</f>
        <v>0</v>
      </c>
      <c r="I45" s="600">
        <f>AA33</f>
        <v>0</v>
      </c>
      <c r="J45" s="600">
        <f>AA36</f>
        <v>0</v>
      </c>
      <c r="K45" s="601"/>
      <c r="L45" s="602"/>
      <c r="M45" s="602"/>
      <c r="N45" s="602"/>
      <c r="O45" s="602"/>
      <c r="P45" s="603"/>
      <c r="Q45" s="551">
        <f t="shared" si="5"/>
        <v>0</v>
      </c>
      <c r="R45" s="603" t="s">
        <v>2</v>
      </c>
      <c r="S45" s="551">
        <f t="shared" si="6"/>
        <v>0</v>
      </c>
      <c r="T45" s="603"/>
      <c r="U45" s="603">
        <f t="shared" si="7"/>
        <v>0</v>
      </c>
      <c r="V45" s="603" t="s">
        <v>2</v>
      </c>
      <c r="W45" s="603">
        <f t="shared" si="8"/>
        <v>0</v>
      </c>
      <c r="X45" s="603"/>
      <c r="Y45" s="603">
        <f t="shared" si="3"/>
        <v>0</v>
      </c>
      <c r="Z45" s="603" t="s">
        <v>2</v>
      </c>
      <c r="AA45" s="603">
        <f t="shared" si="4"/>
        <v>0</v>
      </c>
      <c r="AB45" s="551"/>
      <c r="AC45" s="551"/>
      <c r="AD45" s="551"/>
      <c r="AE45" s="551"/>
      <c r="AF45" s="551"/>
      <c r="AG45" s="551"/>
      <c r="AH45" s="578"/>
      <c r="AI45" s="578"/>
      <c r="AJ45" s="578"/>
    </row>
    <row r="46" spans="1:36" s="11" customFormat="1">
      <c r="A46" s="586"/>
      <c r="B46" s="586"/>
      <c r="C46" s="586"/>
      <c r="D46" s="590" t="str">
        <f t="shared" si="2"/>
        <v>VfB Stuttgart</v>
      </c>
      <c r="E46" s="595"/>
      <c r="F46" s="600">
        <f>AA20</f>
        <v>0</v>
      </c>
      <c r="G46" s="600">
        <f>AA24</f>
        <v>0</v>
      </c>
      <c r="H46" s="600">
        <f>Y27</f>
        <v>0</v>
      </c>
      <c r="I46" s="600">
        <f>Y32</f>
        <v>0</v>
      </c>
      <c r="J46" s="600">
        <f>AA35</f>
        <v>0</v>
      </c>
      <c r="K46" s="601"/>
      <c r="L46" s="602"/>
      <c r="M46" s="602"/>
      <c r="N46" s="602"/>
      <c r="O46" s="602"/>
      <c r="P46" s="603"/>
      <c r="Q46" s="551">
        <f t="shared" si="5"/>
        <v>0</v>
      </c>
      <c r="R46" s="603" t="s">
        <v>2</v>
      </c>
      <c r="S46" s="551">
        <f t="shared" si="6"/>
        <v>0</v>
      </c>
      <c r="T46" s="603"/>
      <c r="U46" s="603">
        <f t="shared" si="7"/>
        <v>0</v>
      </c>
      <c r="V46" s="603" t="s">
        <v>2</v>
      </c>
      <c r="W46" s="603">
        <f t="shared" si="8"/>
        <v>0</v>
      </c>
      <c r="X46" s="603"/>
      <c r="Y46" s="603">
        <f t="shared" si="3"/>
        <v>0</v>
      </c>
      <c r="Z46" s="603" t="s">
        <v>2</v>
      </c>
      <c r="AA46" s="603">
        <f t="shared" si="4"/>
        <v>0</v>
      </c>
      <c r="AB46" s="580"/>
      <c r="AC46" s="580"/>
      <c r="AD46" s="580"/>
      <c r="AE46" s="580"/>
      <c r="AF46" s="580"/>
      <c r="AG46" s="580"/>
      <c r="AH46" s="580"/>
      <c r="AI46" s="580"/>
      <c r="AJ46" s="580"/>
    </row>
    <row r="47" spans="1:36">
      <c r="K47" s="201"/>
    </row>
    <row r="48" spans="1:36">
      <c r="A48" s="150"/>
      <c r="B48" s="150"/>
      <c r="C48" s="150"/>
      <c r="D48" s="417"/>
      <c r="F48" s="417"/>
      <c r="G48" s="417"/>
      <c r="H48" s="417"/>
      <c r="I48" s="417"/>
      <c r="J48" s="417"/>
      <c r="K48" s="417"/>
      <c r="L48" s="417"/>
      <c r="M48" s="417"/>
      <c r="N48" s="417"/>
      <c r="O48" s="417"/>
      <c r="P48" s="417"/>
      <c r="T48" s="331"/>
    </row>
    <row r="49" spans="1:27">
      <c r="A49" s="150"/>
      <c r="B49" s="150"/>
      <c r="C49" s="150"/>
      <c r="D49" s="417"/>
      <c r="F49" s="417"/>
      <c r="G49" s="417"/>
      <c r="H49" s="417"/>
      <c r="I49" s="417"/>
      <c r="J49" s="417"/>
      <c r="K49" s="417"/>
      <c r="L49" s="417"/>
      <c r="M49" s="417"/>
      <c r="N49" s="417"/>
      <c r="O49" s="417"/>
      <c r="P49" s="417"/>
    </row>
    <row r="50" spans="1:27">
      <c r="A50" s="150"/>
      <c r="B50" s="150"/>
      <c r="C50" s="150"/>
      <c r="D50" s="417"/>
      <c r="F50" s="417"/>
      <c r="G50" s="417"/>
      <c r="H50" s="417"/>
      <c r="I50" s="417"/>
      <c r="J50" s="417"/>
      <c r="K50" s="417"/>
      <c r="L50" s="417"/>
      <c r="M50" s="417"/>
      <c r="N50" s="417"/>
      <c r="O50" s="417"/>
      <c r="P50" s="417"/>
    </row>
    <row r="52" spans="1:27">
      <c r="A52" s="150"/>
      <c r="B52" s="150"/>
      <c r="C52" s="150"/>
      <c r="D52" s="417"/>
      <c r="F52" s="417"/>
      <c r="G52" s="417"/>
      <c r="H52" s="417"/>
      <c r="I52" s="417"/>
      <c r="J52" s="417"/>
      <c r="K52" s="417"/>
      <c r="L52" s="417"/>
      <c r="M52" s="417"/>
      <c r="N52" s="417"/>
      <c r="O52" s="417"/>
      <c r="P52" s="417"/>
      <c r="T52" s="331"/>
    </row>
    <row r="54" spans="1:27">
      <c r="A54" s="150"/>
      <c r="B54" s="150"/>
      <c r="C54" s="150"/>
      <c r="D54" s="417"/>
      <c r="F54" s="417"/>
      <c r="G54" s="417"/>
      <c r="H54" s="417"/>
      <c r="I54" s="417"/>
      <c r="J54" s="417"/>
      <c r="K54" s="417"/>
      <c r="L54" s="417"/>
      <c r="M54" s="417"/>
      <c r="N54" s="417"/>
      <c r="O54" s="417"/>
      <c r="P54" s="417"/>
      <c r="T54" s="331"/>
      <c r="U54" s="331"/>
      <c r="V54" s="331"/>
      <c r="W54" s="331"/>
      <c r="Y54" s="331"/>
      <c r="Z54" s="331"/>
      <c r="AA54" s="331"/>
    </row>
    <row r="55" spans="1:27" s="281" customFormat="1">
      <c r="A55" s="6"/>
      <c r="B55" s="6"/>
      <c r="C55" s="6"/>
      <c r="E55" s="10"/>
      <c r="Q55" s="331"/>
      <c r="R55" s="331"/>
      <c r="S55" s="331"/>
      <c r="T55" s="331"/>
      <c r="U55" s="331"/>
      <c r="V55" s="331"/>
      <c r="W55" s="331"/>
      <c r="Y55" s="331"/>
      <c r="Z55" s="331"/>
      <c r="AA55" s="331"/>
    </row>
    <row r="56" spans="1:27" s="281" customFormat="1">
      <c r="A56" s="6"/>
      <c r="B56" s="6"/>
      <c r="C56" s="6"/>
      <c r="E56" s="10"/>
      <c r="Q56" s="331"/>
      <c r="R56" s="331"/>
      <c r="S56" s="331"/>
      <c r="T56" s="331"/>
      <c r="U56" s="331"/>
      <c r="V56" s="331"/>
      <c r="W56" s="331"/>
      <c r="Y56" s="331"/>
      <c r="Z56" s="331"/>
      <c r="AA56" s="331"/>
    </row>
    <row r="57" spans="1:27" s="281" customFormat="1">
      <c r="A57" s="6"/>
      <c r="B57" s="6"/>
      <c r="C57" s="6"/>
      <c r="E57" s="10"/>
      <c r="Q57" s="331"/>
      <c r="R57" s="331"/>
      <c r="S57" s="331"/>
      <c r="T57" s="331"/>
      <c r="U57" s="331"/>
      <c r="V57" s="331"/>
      <c r="W57" s="331"/>
      <c r="Y57" s="331"/>
      <c r="Z57" s="331"/>
      <c r="AA57" s="331"/>
    </row>
    <row r="58" spans="1:27" s="281" customFormat="1">
      <c r="A58" s="6"/>
      <c r="B58" s="6"/>
      <c r="C58" s="6"/>
      <c r="E58" s="10"/>
      <c r="Q58" s="331"/>
      <c r="R58" s="331"/>
      <c r="S58" s="331"/>
      <c r="T58" s="331"/>
      <c r="U58" s="331"/>
      <c r="V58" s="331"/>
      <c r="W58" s="331"/>
      <c r="Y58" s="331"/>
      <c r="Z58" s="331"/>
      <c r="AA58" s="331"/>
    </row>
    <row r="59" spans="1:27" s="281" customFormat="1">
      <c r="A59" s="6"/>
      <c r="B59" s="6"/>
      <c r="C59" s="6"/>
      <c r="E59" s="10"/>
      <c r="Q59" s="331"/>
      <c r="R59" s="331"/>
      <c r="S59" s="331"/>
      <c r="T59" s="331"/>
      <c r="U59" s="331"/>
      <c r="V59" s="331"/>
      <c r="W59" s="331"/>
      <c r="Y59" s="331"/>
      <c r="Z59" s="331"/>
      <c r="AA59" s="331"/>
    </row>
    <row r="60" spans="1:27" s="281" customFormat="1">
      <c r="A60" s="6"/>
      <c r="B60" s="6"/>
      <c r="C60" s="6"/>
      <c r="E60" s="10"/>
      <c r="Q60" s="331"/>
      <c r="R60" s="331"/>
      <c r="S60" s="331"/>
      <c r="T60" s="331"/>
      <c r="U60" s="331"/>
      <c r="V60" s="331"/>
      <c r="W60" s="331"/>
      <c r="Y60" s="331"/>
      <c r="Z60" s="331"/>
      <c r="AA60" s="331"/>
    </row>
    <row r="61" spans="1:27" s="281" customFormat="1">
      <c r="A61" s="6"/>
      <c r="B61" s="6"/>
      <c r="C61" s="6"/>
      <c r="E61" s="10"/>
      <c r="Q61" s="331"/>
      <c r="R61" s="331"/>
      <c r="S61" s="331"/>
      <c r="T61" s="331"/>
      <c r="U61" s="331"/>
      <c r="V61" s="331"/>
      <c r="W61" s="331"/>
      <c r="Y61" s="331"/>
      <c r="Z61" s="331"/>
      <c r="AA61" s="331"/>
    </row>
    <row r="62" spans="1:27" s="281" customFormat="1">
      <c r="A62" s="6"/>
      <c r="B62" s="6"/>
      <c r="C62" s="6"/>
      <c r="E62" s="10"/>
      <c r="Q62" s="331"/>
      <c r="R62" s="331"/>
      <c r="S62" s="331"/>
      <c r="T62" s="418"/>
      <c r="U62" s="418"/>
      <c r="V62" s="418"/>
      <c r="W62" s="418"/>
      <c r="Y62" s="418"/>
      <c r="Z62" s="418"/>
      <c r="AA62" s="418"/>
    </row>
    <row r="63" spans="1:27" s="281" customFormat="1">
      <c r="A63" s="6"/>
      <c r="B63" s="6"/>
      <c r="C63" s="6"/>
      <c r="E63" s="10"/>
      <c r="Q63" s="331"/>
      <c r="R63" s="331"/>
      <c r="S63" s="331"/>
      <c r="T63" s="418"/>
      <c r="U63" s="418"/>
      <c r="V63" s="418"/>
      <c r="W63" s="418"/>
      <c r="Y63" s="418"/>
      <c r="Z63" s="418"/>
      <c r="AA63" s="418"/>
    </row>
    <row r="64" spans="1:27" s="281" customFormat="1">
      <c r="A64" s="6"/>
      <c r="B64" s="6"/>
      <c r="C64" s="6"/>
      <c r="E64" s="10"/>
      <c r="Q64" s="331"/>
      <c r="R64" s="331"/>
      <c r="S64" s="331"/>
      <c r="T64" s="418"/>
      <c r="U64" s="418"/>
      <c r="V64" s="418"/>
      <c r="W64" s="418"/>
      <c r="Y64" s="418"/>
      <c r="Z64" s="418"/>
      <c r="AA64" s="418"/>
    </row>
  </sheetData>
  <sheetProtection sheet="1" objects="1" scenarios="1" selectLockedCells="1"/>
  <customSheetViews>
    <customSheetView guid="{25948C26-48C0-4C68-A3D0-23B3A9528908}" showPageBreaks="1" view="pageLayout">
      <selection activeCell="B9" sqref="B9"/>
      <pageMargins left="0.31496062992125984" right="0.23622047244094491" top="0.62992125984251968" bottom="0.43307086614173229" header="0.27559055118110237" footer="0.23622047244094491"/>
      <pageSetup paperSize="9" scale="90" orientation="landscape" cellComments="asDisplayed" r:id="rId1"/>
      <headerFooter alignWithMargins="0">
        <oddHeader>&amp;C&amp;"Arial,Fett"&amp;18Spielplan Hallensaison 2017/2018 der U14 männlich</oddHeader>
        <oddFooter>&amp;CErstellt von Markus Knodel am &amp;D</oddFooter>
      </headerFooter>
    </customSheetView>
  </customSheetViews>
  <conditionalFormatting sqref="A2:C46 Q2:AE46">
    <cfRule type="cellIs" dxfId="4" priority="1" stopIfTrue="1" operator="equal">
      <formula>"4. Gruppe B"</formula>
    </cfRule>
    <cfRule type="cellIs" dxfId="3" priority="2" stopIfTrue="1" operator="equal">
      <formula>"4. Gruppe A"</formula>
    </cfRule>
    <cfRule type="cellIs" dxfId="2" priority="3" stopIfTrue="1" operator="equal">
      <formula>"3. Gruppe C"</formula>
    </cfRule>
    <cfRule type="cellIs" dxfId="1" priority="4" stopIfTrue="1" operator="equal">
      <formula>"3. Gruppe B"</formula>
    </cfRule>
    <cfRule type="cellIs" dxfId="0" priority="5" stopIfTrue="1" operator="equal">
      <formula>"3. Gruppe A"</formula>
    </cfRule>
  </conditionalFormatting>
  <pageMargins left="0.31496062992125984" right="0.23622047244094491" top="0.62992125984251968" bottom="0.43307086614173229" header="0.27559055118110237" footer="0.23622047244094491"/>
  <pageSetup paperSize="9" scale="90" orientation="landscape" cellComments="asDisplayed" r:id="rId2"/>
  <headerFooter alignWithMargins="0">
    <oddHeader>&amp;C&amp;"Arial,Fett"&amp;18Spielplan Hallensaison 2017/2018 der U14 männlich</oddHeader>
    <oddFooter>&amp;CErstellt von Markus Knodel am &amp;D</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G58"/>
  <sheetViews>
    <sheetView view="pageLayout" zoomScaleNormal="100" workbookViewId="0">
      <selection activeCell="H8" sqref="H8"/>
    </sheetView>
  </sheetViews>
  <sheetFormatPr baseColWidth="10" defaultColWidth="8.28515625" defaultRowHeight="12.75"/>
  <cols>
    <col min="1" max="3" width="5" style="15" customWidth="1"/>
    <col min="4" max="4" width="16.7109375" style="15" customWidth="1"/>
    <col min="5" max="5" width="2.28515625" style="257" customWidth="1"/>
    <col min="6" max="15" width="2.28515625" style="15" customWidth="1"/>
    <col min="16" max="16" width="18.85546875" style="15" customWidth="1"/>
    <col min="17" max="17" width="4" style="418" customWidth="1"/>
    <col min="18" max="18" width="1.42578125" style="418" customWidth="1"/>
    <col min="19" max="19" width="4" style="418" customWidth="1"/>
    <col min="20" max="20" width="1.7109375" style="418" customWidth="1"/>
    <col min="21" max="21" width="4.140625" style="418" customWidth="1"/>
    <col min="22" max="22" width="0.85546875" style="418" customWidth="1"/>
    <col min="23" max="23" width="4.140625" style="418" customWidth="1"/>
    <col min="24" max="24" width="1.7109375" style="15" customWidth="1"/>
    <col min="25" max="25" width="4.140625" style="418" customWidth="1"/>
    <col min="26" max="26" width="0.85546875" style="418" customWidth="1"/>
    <col min="27" max="27" width="4.140625" style="418" customWidth="1"/>
    <col min="28" max="28" width="8.28515625" style="15"/>
    <col min="29" max="29" width="10.140625" style="15" hidden="1" customWidth="1"/>
    <col min="30" max="30" width="9" style="15" hidden="1" customWidth="1"/>
    <col min="31" max="31" width="8.28515625" style="15" hidden="1" customWidth="1"/>
    <col min="32" max="261" width="8.28515625" style="15"/>
    <col min="262" max="262" width="15" style="15" customWidth="1"/>
    <col min="263" max="263" width="16.7109375" style="15" customWidth="1"/>
    <col min="264" max="274" width="2.28515625" style="15" customWidth="1"/>
    <col min="275" max="275" width="18.85546875" style="15" customWidth="1"/>
    <col min="276" max="276" width="4" style="15" customWidth="1"/>
    <col min="277" max="277" width="1.42578125" style="15" customWidth="1"/>
    <col min="278" max="278" width="4" style="15" customWidth="1"/>
    <col min="279" max="279" width="1.7109375" style="15" customWidth="1"/>
    <col min="280" max="280" width="4.140625" style="15" customWidth="1"/>
    <col min="281" max="281" width="0.85546875" style="15" customWidth="1"/>
    <col min="282" max="282" width="4.140625" style="15" customWidth="1"/>
    <col min="283" max="517" width="8.28515625" style="15"/>
    <col min="518" max="518" width="15" style="15" customWidth="1"/>
    <col min="519" max="519" width="16.7109375" style="15" customWidth="1"/>
    <col min="520" max="530" width="2.28515625" style="15" customWidth="1"/>
    <col min="531" max="531" width="18.85546875" style="15" customWidth="1"/>
    <col min="532" max="532" width="4" style="15" customWidth="1"/>
    <col min="533" max="533" width="1.42578125" style="15" customWidth="1"/>
    <col min="534" max="534" width="4" style="15" customWidth="1"/>
    <col min="535" max="535" width="1.7109375" style="15" customWidth="1"/>
    <col min="536" max="536" width="4.140625" style="15" customWidth="1"/>
    <col min="537" max="537" width="0.85546875" style="15" customWidth="1"/>
    <col min="538" max="538" width="4.140625" style="15" customWidth="1"/>
    <col min="539" max="773" width="8.28515625" style="15"/>
    <col min="774" max="774" width="15" style="15" customWidth="1"/>
    <col min="775" max="775" width="16.7109375" style="15" customWidth="1"/>
    <col min="776" max="786" width="2.28515625" style="15" customWidth="1"/>
    <col min="787" max="787" width="18.85546875" style="15" customWidth="1"/>
    <col min="788" max="788" width="4" style="15" customWidth="1"/>
    <col min="789" max="789" width="1.42578125" style="15" customWidth="1"/>
    <col min="790" max="790" width="4" style="15" customWidth="1"/>
    <col min="791" max="791" width="1.7109375" style="15" customWidth="1"/>
    <col min="792" max="792" width="4.140625" style="15" customWidth="1"/>
    <col min="793" max="793" width="0.85546875" style="15" customWidth="1"/>
    <col min="794" max="794" width="4.140625" style="15" customWidth="1"/>
    <col min="795" max="1029" width="8.28515625" style="15"/>
    <col min="1030" max="1030" width="15" style="15" customWidth="1"/>
    <col min="1031" max="1031" width="16.7109375" style="15" customWidth="1"/>
    <col min="1032" max="1042" width="2.28515625" style="15" customWidth="1"/>
    <col min="1043" max="1043" width="18.85546875" style="15" customWidth="1"/>
    <col min="1044" max="1044" width="4" style="15" customWidth="1"/>
    <col min="1045" max="1045" width="1.42578125" style="15" customWidth="1"/>
    <col min="1046" max="1046" width="4" style="15" customWidth="1"/>
    <col min="1047" max="1047" width="1.7109375" style="15" customWidth="1"/>
    <col min="1048" max="1048" width="4.140625" style="15" customWidth="1"/>
    <col min="1049" max="1049" width="0.85546875" style="15" customWidth="1"/>
    <col min="1050" max="1050" width="4.140625" style="15" customWidth="1"/>
    <col min="1051" max="1285" width="8.28515625" style="15"/>
    <col min="1286" max="1286" width="15" style="15" customWidth="1"/>
    <col min="1287" max="1287" width="16.7109375" style="15" customWidth="1"/>
    <col min="1288" max="1298" width="2.28515625" style="15" customWidth="1"/>
    <col min="1299" max="1299" width="18.85546875" style="15" customWidth="1"/>
    <col min="1300" max="1300" width="4" style="15" customWidth="1"/>
    <col min="1301" max="1301" width="1.42578125" style="15" customWidth="1"/>
    <col min="1302" max="1302" width="4" style="15" customWidth="1"/>
    <col min="1303" max="1303" width="1.7109375" style="15" customWidth="1"/>
    <col min="1304" max="1304" width="4.140625" style="15" customWidth="1"/>
    <col min="1305" max="1305" width="0.85546875" style="15" customWidth="1"/>
    <col min="1306" max="1306" width="4.140625" style="15" customWidth="1"/>
    <col min="1307" max="1541" width="8.28515625" style="15"/>
    <col min="1542" max="1542" width="15" style="15" customWidth="1"/>
    <col min="1543" max="1543" width="16.7109375" style="15" customWidth="1"/>
    <col min="1544" max="1554" width="2.28515625" style="15" customWidth="1"/>
    <col min="1555" max="1555" width="18.85546875" style="15" customWidth="1"/>
    <col min="1556" max="1556" width="4" style="15" customWidth="1"/>
    <col min="1557" max="1557" width="1.42578125" style="15" customWidth="1"/>
    <col min="1558" max="1558" width="4" style="15" customWidth="1"/>
    <col min="1559" max="1559" width="1.7109375" style="15" customWidth="1"/>
    <col min="1560" max="1560" width="4.140625" style="15" customWidth="1"/>
    <col min="1561" max="1561" width="0.85546875" style="15" customWidth="1"/>
    <col min="1562" max="1562" width="4.140625" style="15" customWidth="1"/>
    <col min="1563" max="1797" width="8.28515625" style="15"/>
    <col min="1798" max="1798" width="15" style="15" customWidth="1"/>
    <col min="1799" max="1799" width="16.7109375" style="15" customWidth="1"/>
    <col min="1800" max="1810" width="2.28515625" style="15" customWidth="1"/>
    <col min="1811" max="1811" width="18.85546875" style="15" customWidth="1"/>
    <col min="1812" max="1812" width="4" style="15" customWidth="1"/>
    <col min="1813" max="1813" width="1.42578125" style="15" customWidth="1"/>
    <col min="1814" max="1814" width="4" style="15" customWidth="1"/>
    <col min="1815" max="1815" width="1.7109375" style="15" customWidth="1"/>
    <col min="1816" max="1816" width="4.140625" style="15" customWidth="1"/>
    <col min="1817" max="1817" width="0.85546875" style="15" customWidth="1"/>
    <col min="1818" max="1818" width="4.140625" style="15" customWidth="1"/>
    <col min="1819" max="2053" width="8.28515625" style="15"/>
    <col min="2054" max="2054" width="15" style="15" customWidth="1"/>
    <col min="2055" max="2055" width="16.7109375" style="15" customWidth="1"/>
    <col min="2056" max="2066" width="2.28515625" style="15" customWidth="1"/>
    <col min="2067" max="2067" width="18.85546875" style="15" customWidth="1"/>
    <col min="2068" max="2068" width="4" style="15" customWidth="1"/>
    <col min="2069" max="2069" width="1.42578125" style="15" customWidth="1"/>
    <col min="2070" max="2070" width="4" style="15" customWidth="1"/>
    <col min="2071" max="2071" width="1.7109375" style="15" customWidth="1"/>
    <col min="2072" max="2072" width="4.140625" style="15" customWidth="1"/>
    <col min="2073" max="2073" width="0.85546875" style="15" customWidth="1"/>
    <col min="2074" max="2074" width="4.140625" style="15" customWidth="1"/>
    <col min="2075" max="2309" width="8.28515625" style="15"/>
    <col min="2310" max="2310" width="15" style="15" customWidth="1"/>
    <col min="2311" max="2311" width="16.7109375" style="15" customWidth="1"/>
    <col min="2312" max="2322" width="2.28515625" style="15" customWidth="1"/>
    <col min="2323" max="2323" width="18.85546875" style="15" customWidth="1"/>
    <col min="2324" max="2324" width="4" style="15" customWidth="1"/>
    <col min="2325" max="2325" width="1.42578125" style="15" customWidth="1"/>
    <col min="2326" max="2326" width="4" style="15" customWidth="1"/>
    <col min="2327" max="2327" width="1.7109375" style="15" customWidth="1"/>
    <col min="2328" max="2328" width="4.140625" style="15" customWidth="1"/>
    <col min="2329" max="2329" width="0.85546875" style="15" customWidth="1"/>
    <col min="2330" max="2330" width="4.140625" style="15" customWidth="1"/>
    <col min="2331" max="2565" width="8.28515625" style="15"/>
    <col min="2566" max="2566" width="15" style="15" customWidth="1"/>
    <col min="2567" max="2567" width="16.7109375" style="15" customWidth="1"/>
    <col min="2568" max="2578" width="2.28515625" style="15" customWidth="1"/>
    <col min="2579" max="2579" width="18.85546875" style="15" customWidth="1"/>
    <col min="2580" max="2580" width="4" style="15" customWidth="1"/>
    <col min="2581" max="2581" width="1.42578125" style="15" customWidth="1"/>
    <col min="2582" max="2582" width="4" style="15" customWidth="1"/>
    <col min="2583" max="2583" width="1.7109375" style="15" customWidth="1"/>
    <col min="2584" max="2584" width="4.140625" style="15" customWidth="1"/>
    <col min="2585" max="2585" width="0.85546875" style="15" customWidth="1"/>
    <col min="2586" max="2586" width="4.140625" style="15" customWidth="1"/>
    <col min="2587" max="2821" width="8.28515625" style="15"/>
    <col min="2822" max="2822" width="15" style="15" customWidth="1"/>
    <col min="2823" max="2823" width="16.7109375" style="15" customWidth="1"/>
    <col min="2824" max="2834" width="2.28515625" style="15" customWidth="1"/>
    <col min="2835" max="2835" width="18.85546875" style="15" customWidth="1"/>
    <col min="2836" max="2836" width="4" style="15" customWidth="1"/>
    <col min="2837" max="2837" width="1.42578125" style="15" customWidth="1"/>
    <col min="2838" max="2838" width="4" style="15" customWidth="1"/>
    <col min="2839" max="2839" width="1.7109375" style="15" customWidth="1"/>
    <col min="2840" max="2840" width="4.140625" style="15" customWidth="1"/>
    <col min="2841" max="2841" width="0.85546875" style="15" customWidth="1"/>
    <col min="2842" max="2842" width="4.140625" style="15" customWidth="1"/>
    <col min="2843" max="3077" width="8.28515625" style="15"/>
    <col min="3078" max="3078" width="15" style="15" customWidth="1"/>
    <col min="3079" max="3079" width="16.7109375" style="15" customWidth="1"/>
    <col min="3080" max="3090" width="2.28515625" style="15" customWidth="1"/>
    <col min="3091" max="3091" width="18.85546875" style="15" customWidth="1"/>
    <col min="3092" max="3092" width="4" style="15" customWidth="1"/>
    <col min="3093" max="3093" width="1.42578125" style="15" customWidth="1"/>
    <col min="3094" max="3094" width="4" style="15" customWidth="1"/>
    <col min="3095" max="3095" width="1.7109375" style="15" customWidth="1"/>
    <col min="3096" max="3096" width="4.140625" style="15" customWidth="1"/>
    <col min="3097" max="3097" width="0.85546875" style="15" customWidth="1"/>
    <col min="3098" max="3098" width="4.140625" style="15" customWidth="1"/>
    <col min="3099" max="3333" width="8.28515625" style="15"/>
    <col min="3334" max="3334" width="15" style="15" customWidth="1"/>
    <col min="3335" max="3335" width="16.7109375" style="15" customWidth="1"/>
    <col min="3336" max="3346" width="2.28515625" style="15" customWidth="1"/>
    <col min="3347" max="3347" width="18.85546875" style="15" customWidth="1"/>
    <col min="3348" max="3348" width="4" style="15" customWidth="1"/>
    <col min="3349" max="3349" width="1.42578125" style="15" customWidth="1"/>
    <col min="3350" max="3350" width="4" style="15" customWidth="1"/>
    <col min="3351" max="3351" width="1.7109375" style="15" customWidth="1"/>
    <col min="3352" max="3352" width="4.140625" style="15" customWidth="1"/>
    <col min="3353" max="3353" width="0.85546875" style="15" customWidth="1"/>
    <col min="3354" max="3354" width="4.140625" style="15" customWidth="1"/>
    <col min="3355" max="3589" width="8.28515625" style="15"/>
    <col min="3590" max="3590" width="15" style="15" customWidth="1"/>
    <col min="3591" max="3591" width="16.7109375" style="15" customWidth="1"/>
    <col min="3592" max="3602" width="2.28515625" style="15" customWidth="1"/>
    <col min="3603" max="3603" width="18.85546875" style="15" customWidth="1"/>
    <col min="3604" max="3604" width="4" style="15" customWidth="1"/>
    <col min="3605" max="3605" width="1.42578125" style="15" customWidth="1"/>
    <col min="3606" max="3606" width="4" style="15" customWidth="1"/>
    <col min="3607" max="3607" width="1.7109375" style="15" customWidth="1"/>
    <col min="3608" max="3608" width="4.140625" style="15" customWidth="1"/>
    <col min="3609" max="3609" width="0.85546875" style="15" customWidth="1"/>
    <col min="3610" max="3610" width="4.140625" style="15" customWidth="1"/>
    <col min="3611" max="3845" width="8.28515625" style="15"/>
    <col min="3846" max="3846" width="15" style="15" customWidth="1"/>
    <col min="3847" max="3847" width="16.7109375" style="15" customWidth="1"/>
    <col min="3848" max="3858" width="2.28515625" style="15" customWidth="1"/>
    <col min="3859" max="3859" width="18.85546875" style="15" customWidth="1"/>
    <col min="3860" max="3860" width="4" style="15" customWidth="1"/>
    <col min="3861" max="3861" width="1.42578125" style="15" customWidth="1"/>
    <col min="3862" max="3862" width="4" style="15" customWidth="1"/>
    <col min="3863" max="3863" width="1.7109375" style="15" customWidth="1"/>
    <col min="3864" max="3864" width="4.140625" style="15" customWidth="1"/>
    <col min="3865" max="3865" width="0.85546875" style="15" customWidth="1"/>
    <col min="3866" max="3866" width="4.140625" style="15" customWidth="1"/>
    <col min="3867" max="4101" width="8.28515625" style="15"/>
    <col min="4102" max="4102" width="15" style="15" customWidth="1"/>
    <col min="4103" max="4103" width="16.7109375" style="15" customWidth="1"/>
    <col min="4104" max="4114" width="2.28515625" style="15" customWidth="1"/>
    <col min="4115" max="4115" width="18.85546875" style="15" customWidth="1"/>
    <col min="4116" max="4116" width="4" style="15" customWidth="1"/>
    <col min="4117" max="4117" width="1.42578125" style="15" customWidth="1"/>
    <col min="4118" max="4118" width="4" style="15" customWidth="1"/>
    <col min="4119" max="4119" width="1.7109375" style="15" customWidth="1"/>
    <col min="4120" max="4120" width="4.140625" style="15" customWidth="1"/>
    <col min="4121" max="4121" width="0.85546875" style="15" customWidth="1"/>
    <col min="4122" max="4122" width="4.140625" style="15" customWidth="1"/>
    <col min="4123" max="4357" width="8.28515625" style="15"/>
    <col min="4358" max="4358" width="15" style="15" customWidth="1"/>
    <col min="4359" max="4359" width="16.7109375" style="15" customWidth="1"/>
    <col min="4360" max="4370" width="2.28515625" style="15" customWidth="1"/>
    <col min="4371" max="4371" width="18.85546875" style="15" customWidth="1"/>
    <col min="4372" max="4372" width="4" style="15" customWidth="1"/>
    <col min="4373" max="4373" width="1.42578125" style="15" customWidth="1"/>
    <col min="4374" max="4374" width="4" style="15" customWidth="1"/>
    <col min="4375" max="4375" width="1.7109375" style="15" customWidth="1"/>
    <col min="4376" max="4376" width="4.140625" style="15" customWidth="1"/>
    <col min="4377" max="4377" width="0.85546875" style="15" customWidth="1"/>
    <col min="4378" max="4378" width="4.140625" style="15" customWidth="1"/>
    <col min="4379" max="4613" width="8.28515625" style="15"/>
    <col min="4614" max="4614" width="15" style="15" customWidth="1"/>
    <col min="4615" max="4615" width="16.7109375" style="15" customWidth="1"/>
    <col min="4616" max="4626" width="2.28515625" style="15" customWidth="1"/>
    <col min="4627" max="4627" width="18.85546875" style="15" customWidth="1"/>
    <col min="4628" max="4628" width="4" style="15" customWidth="1"/>
    <col min="4629" max="4629" width="1.42578125" style="15" customWidth="1"/>
    <col min="4630" max="4630" width="4" style="15" customWidth="1"/>
    <col min="4631" max="4631" width="1.7109375" style="15" customWidth="1"/>
    <col min="4632" max="4632" width="4.140625" style="15" customWidth="1"/>
    <col min="4633" max="4633" width="0.85546875" style="15" customWidth="1"/>
    <col min="4634" max="4634" width="4.140625" style="15" customWidth="1"/>
    <col min="4635" max="4869" width="8.28515625" style="15"/>
    <col min="4870" max="4870" width="15" style="15" customWidth="1"/>
    <col min="4871" max="4871" width="16.7109375" style="15" customWidth="1"/>
    <col min="4872" max="4882" width="2.28515625" style="15" customWidth="1"/>
    <col min="4883" max="4883" width="18.85546875" style="15" customWidth="1"/>
    <col min="4884" max="4884" width="4" style="15" customWidth="1"/>
    <col min="4885" max="4885" width="1.42578125" style="15" customWidth="1"/>
    <col min="4886" max="4886" width="4" style="15" customWidth="1"/>
    <col min="4887" max="4887" width="1.7109375" style="15" customWidth="1"/>
    <col min="4888" max="4888" width="4.140625" style="15" customWidth="1"/>
    <col min="4889" max="4889" width="0.85546875" style="15" customWidth="1"/>
    <col min="4890" max="4890" width="4.140625" style="15" customWidth="1"/>
    <col min="4891" max="5125" width="8.28515625" style="15"/>
    <col min="5126" max="5126" width="15" style="15" customWidth="1"/>
    <col min="5127" max="5127" width="16.7109375" style="15" customWidth="1"/>
    <col min="5128" max="5138" width="2.28515625" style="15" customWidth="1"/>
    <col min="5139" max="5139" width="18.85546875" style="15" customWidth="1"/>
    <col min="5140" max="5140" width="4" style="15" customWidth="1"/>
    <col min="5141" max="5141" width="1.42578125" style="15" customWidth="1"/>
    <col min="5142" max="5142" width="4" style="15" customWidth="1"/>
    <col min="5143" max="5143" width="1.7109375" style="15" customWidth="1"/>
    <col min="5144" max="5144" width="4.140625" style="15" customWidth="1"/>
    <col min="5145" max="5145" width="0.85546875" style="15" customWidth="1"/>
    <col min="5146" max="5146" width="4.140625" style="15" customWidth="1"/>
    <col min="5147" max="5381" width="8.28515625" style="15"/>
    <col min="5382" max="5382" width="15" style="15" customWidth="1"/>
    <col min="5383" max="5383" width="16.7109375" style="15" customWidth="1"/>
    <col min="5384" max="5394" width="2.28515625" style="15" customWidth="1"/>
    <col min="5395" max="5395" width="18.85546875" style="15" customWidth="1"/>
    <col min="5396" max="5396" width="4" style="15" customWidth="1"/>
    <col min="5397" max="5397" width="1.42578125" style="15" customWidth="1"/>
    <col min="5398" max="5398" width="4" style="15" customWidth="1"/>
    <col min="5399" max="5399" width="1.7109375" style="15" customWidth="1"/>
    <col min="5400" max="5400" width="4.140625" style="15" customWidth="1"/>
    <col min="5401" max="5401" width="0.85546875" style="15" customWidth="1"/>
    <col min="5402" max="5402" width="4.140625" style="15" customWidth="1"/>
    <col min="5403" max="5637" width="8.28515625" style="15"/>
    <col min="5638" max="5638" width="15" style="15" customWidth="1"/>
    <col min="5639" max="5639" width="16.7109375" style="15" customWidth="1"/>
    <col min="5640" max="5650" width="2.28515625" style="15" customWidth="1"/>
    <col min="5651" max="5651" width="18.85546875" style="15" customWidth="1"/>
    <col min="5652" max="5652" width="4" style="15" customWidth="1"/>
    <col min="5653" max="5653" width="1.42578125" style="15" customWidth="1"/>
    <col min="5654" max="5654" width="4" style="15" customWidth="1"/>
    <col min="5655" max="5655" width="1.7109375" style="15" customWidth="1"/>
    <col min="5656" max="5656" width="4.140625" style="15" customWidth="1"/>
    <col min="5657" max="5657" width="0.85546875" style="15" customWidth="1"/>
    <col min="5658" max="5658" width="4.140625" style="15" customWidth="1"/>
    <col min="5659" max="5893" width="8.28515625" style="15"/>
    <col min="5894" max="5894" width="15" style="15" customWidth="1"/>
    <col min="5895" max="5895" width="16.7109375" style="15" customWidth="1"/>
    <col min="5896" max="5906" width="2.28515625" style="15" customWidth="1"/>
    <col min="5907" max="5907" width="18.85546875" style="15" customWidth="1"/>
    <col min="5908" max="5908" width="4" style="15" customWidth="1"/>
    <col min="5909" max="5909" width="1.42578125" style="15" customWidth="1"/>
    <col min="5910" max="5910" width="4" style="15" customWidth="1"/>
    <col min="5911" max="5911" width="1.7109375" style="15" customWidth="1"/>
    <col min="5912" max="5912" width="4.140625" style="15" customWidth="1"/>
    <col min="5913" max="5913" width="0.85546875" style="15" customWidth="1"/>
    <col min="5914" max="5914" width="4.140625" style="15" customWidth="1"/>
    <col min="5915" max="6149" width="8.28515625" style="15"/>
    <col min="6150" max="6150" width="15" style="15" customWidth="1"/>
    <col min="6151" max="6151" width="16.7109375" style="15" customWidth="1"/>
    <col min="6152" max="6162" width="2.28515625" style="15" customWidth="1"/>
    <col min="6163" max="6163" width="18.85546875" style="15" customWidth="1"/>
    <col min="6164" max="6164" width="4" style="15" customWidth="1"/>
    <col min="6165" max="6165" width="1.42578125" style="15" customWidth="1"/>
    <col min="6166" max="6166" width="4" style="15" customWidth="1"/>
    <col min="6167" max="6167" width="1.7109375" style="15" customWidth="1"/>
    <col min="6168" max="6168" width="4.140625" style="15" customWidth="1"/>
    <col min="6169" max="6169" width="0.85546875" style="15" customWidth="1"/>
    <col min="6170" max="6170" width="4.140625" style="15" customWidth="1"/>
    <col min="6171" max="6405" width="8.28515625" style="15"/>
    <col min="6406" max="6406" width="15" style="15" customWidth="1"/>
    <col min="6407" max="6407" width="16.7109375" style="15" customWidth="1"/>
    <col min="6408" max="6418" width="2.28515625" style="15" customWidth="1"/>
    <col min="6419" max="6419" width="18.85546875" style="15" customWidth="1"/>
    <col min="6420" max="6420" width="4" style="15" customWidth="1"/>
    <col min="6421" max="6421" width="1.42578125" style="15" customWidth="1"/>
    <col min="6422" max="6422" width="4" style="15" customWidth="1"/>
    <col min="6423" max="6423" width="1.7109375" style="15" customWidth="1"/>
    <col min="6424" max="6424" width="4.140625" style="15" customWidth="1"/>
    <col min="6425" max="6425" width="0.85546875" style="15" customWidth="1"/>
    <col min="6426" max="6426" width="4.140625" style="15" customWidth="1"/>
    <col min="6427" max="6661" width="8.28515625" style="15"/>
    <col min="6662" max="6662" width="15" style="15" customWidth="1"/>
    <col min="6663" max="6663" width="16.7109375" style="15" customWidth="1"/>
    <col min="6664" max="6674" width="2.28515625" style="15" customWidth="1"/>
    <col min="6675" max="6675" width="18.85546875" style="15" customWidth="1"/>
    <col min="6676" max="6676" width="4" style="15" customWidth="1"/>
    <col min="6677" max="6677" width="1.42578125" style="15" customWidth="1"/>
    <col min="6678" max="6678" width="4" style="15" customWidth="1"/>
    <col min="6679" max="6679" width="1.7109375" style="15" customWidth="1"/>
    <col min="6680" max="6680" width="4.140625" style="15" customWidth="1"/>
    <col min="6681" max="6681" width="0.85546875" style="15" customWidth="1"/>
    <col min="6682" max="6682" width="4.140625" style="15" customWidth="1"/>
    <col min="6683" max="6917" width="8.28515625" style="15"/>
    <col min="6918" max="6918" width="15" style="15" customWidth="1"/>
    <col min="6919" max="6919" width="16.7109375" style="15" customWidth="1"/>
    <col min="6920" max="6930" width="2.28515625" style="15" customWidth="1"/>
    <col min="6931" max="6931" width="18.85546875" style="15" customWidth="1"/>
    <col min="6932" max="6932" width="4" style="15" customWidth="1"/>
    <col min="6933" max="6933" width="1.42578125" style="15" customWidth="1"/>
    <col min="6934" max="6934" width="4" style="15" customWidth="1"/>
    <col min="6935" max="6935" width="1.7109375" style="15" customWidth="1"/>
    <col min="6936" max="6936" width="4.140625" style="15" customWidth="1"/>
    <col min="6937" max="6937" width="0.85546875" style="15" customWidth="1"/>
    <col min="6938" max="6938" width="4.140625" style="15" customWidth="1"/>
    <col min="6939" max="7173" width="8.28515625" style="15"/>
    <col min="7174" max="7174" width="15" style="15" customWidth="1"/>
    <col min="7175" max="7175" width="16.7109375" style="15" customWidth="1"/>
    <col min="7176" max="7186" width="2.28515625" style="15" customWidth="1"/>
    <col min="7187" max="7187" width="18.85546875" style="15" customWidth="1"/>
    <col min="7188" max="7188" width="4" style="15" customWidth="1"/>
    <col min="7189" max="7189" width="1.42578125" style="15" customWidth="1"/>
    <col min="7190" max="7190" width="4" style="15" customWidth="1"/>
    <col min="7191" max="7191" width="1.7109375" style="15" customWidth="1"/>
    <col min="7192" max="7192" width="4.140625" style="15" customWidth="1"/>
    <col min="7193" max="7193" width="0.85546875" style="15" customWidth="1"/>
    <col min="7194" max="7194" width="4.140625" style="15" customWidth="1"/>
    <col min="7195" max="7429" width="8.28515625" style="15"/>
    <col min="7430" max="7430" width="15" style="15" customWidth="1"/>
    <col min="7431" max="7431" width="16.7109375" style="15" customWidth="1"/>
    <col min="7432" max="7442" width="2.28515625" style="15" customWidth="1"/>
    <col min="7443" max="7443" width="18.85546875" style="15" customWidth="1"/>
    <col min="7444" max="7444" width="4" style="15" customWidth="1"/>
    <col min="7445" max="7445" width="1.42578125" style="15" customWidth="1"/>
    <col min="7446" max="7446" width="4" style="15" customWidth="1"/>
    <col min="7447" max="7447" width="1.7109375" style="15" customWidth="1"/>
    <col min="7448" max="7448" width="4.140625" style="15" customWidth="1"/>
    <col min="7449" max="7449" width="0.85546875" style="15" customWidth="1"/>
    <col min="7450" max="7450" width="4.140625" style="15" customWidth="1"/>
    <col min="7451" max="7685" width="8.28515625" style="15"/>
    <col min="7686" max="7686" width="15" style="15" customWidth="1"/>
    <col min="7687" max="7687" width="16.7109375" style="15" customWidth="1"/>
    <col min="7688" max="7698" width="2.28515625" style="15" customWidth="1"/>
    <col min="7699" max="7699" width="18.85546875" style="15" customWidth="1"/>
    <col min="7700" max="7700" width="4" style="15" customWidth="1"/>
    <col min="7701" max="7701" width="1.42578125" style="15" customWidth="1"/>
    <col min="7702" max="7702" width="4" style="15" customWidth="1"/>
    <col min="7703" max="7703" width="1.7109375" style="15" customWidth="1"/>
    <col min="7704" max="7704" width="4.140625" style="15" customWidth="1"/>
    <col min="7705" max="7705" width="0.85546875" style="15" customWidth="1"/>
    <col min="7706" max="7706" width="4.140625" style="15" customWidth="1"/>
    <col min="7707" max="7941" width="8.28515625" style="15"/>
    <col min="7942" max="7942" width="15" style="15" customWidth="1"/>
    <col min="7943" max="7943" width="16.7109375" style="15" customWidth="1"/>
    <col min="7944" max="7954" width="2.28515625" style="15" customWidth="1"/>
    <col min="7955" max="7955" width="18.85546875" style="15" customWidth="1"/>
    <col min="7956" max="7956" width="4" style="15" customWidth="1"/>
    <col min="7957" max="7957" width="1.42578125" style="15" customWidth="1"/>
    <col min="7958" max="7958" width="4" style="15" customWidth="1"/>
    <col min="7959" max="7959" width="1.7109375" style="15" customWidth="1"/>
    <col min="7960" max="7960" width="4.140625" style="15" customWidth="1"/>
    <col min="7961" max="7961" width="0.85546875" style="15" customWidth="1"/>
    <col min="7962" max="7962" width="4.140625" style="15" customWidth="1"/>
    <col min="7963" max="8197" width="8.28515625" style="15"/>
    <col min="8198" max="8198" width="15" style="15" customWidth="1"/>
    <col min="8199" max="8199" width="16.7109375" style="15" customWidth="1"/>
    <col min="8200" max="8210" width="2.28515625" style="15" customWidth="1"/>
    <col min="8211" max="8211" width="18.85546875" style="15" customWidth="1"/>
    <col min="8212" max="8212" width="4" style="15" customWidth="1"/>
    <col min="8213" max="8213" width="1.42578125" style="15" customWidth="1"/>
    <col min="8214" max="8214" width="4" style="15" customWidth="1"/>
    <col min="8215" max="8215" width="1.7109375" style="15" customWidth="1"/>
    <col min="8216" max="8216" width="4.140625" style="15" customWidth="1"/>
    <col min="8217" max="8217" width="0.85546875" style="15" customWidth="1"/>
    <col min="8218" max="8218" width="4.140625" style="15" customWidth="1"/>
    <col min="8219" max="8453" width="8.28515625" style="15"/>
    <col min="8454" max="8454" width="15" style="15" customWidth="1"/>
    <col min="8455" max="8455" width="16.7109375" style="15" customWidth="1"/>
    <col min="8456" max="8466" width="2.28515625" style="15" customWidth="1"/>
    <col min="8467" max="8467" width="18.85546875" style="15" customWidth="1"/>
    <col min="8468" max="8468" width="4" style="15" customWidth="1"/>
    <col min="8469" max="8469" width="1.42578125" style="15" customWidth="1"/>
    <col min="8470" max="8470" width="4" style="15" customWidth="1"/>
    <col min="8471" max="8471" width="1.7109375" style="15" customWidth="1"/>
    <col min="8472" max="8472" width="4.140625" style="15" customWidth="1"/>
    <col min="8473" max="8473" width="0.85546875" style="15" customWidth="1"/>
    <col min="8474" max="8474" width="4.140625" style="15" customWidth="1"/>
    <col min="8475" max="8709" width="8.28515625" style="15"/>
    <col min="8710" max="8710" width="15" style="15" customWidth="1"/>
    <col min="8711" max="8711" width="16.7109375" style="15" customWidth="1"/>
    <col min="8712" max="8722" width="2.28515625" style="15" customWidth="1"/>
    <col min="8723" max="8723" width="18.85546875" style="15" customWidth="1"/>
    <col min="8724" max="8724" width="4" style="15" customWidth="1"/>
    <col min="8725" max="8725" width="1.42578125" style="15" customWidth="1"/>
    <col min="8726" max="8726" width="4" style="15" customWidth="1"/>
    <col min="8727" max="8727" width="1.7109375" style="15" customWidth="1"/>
    <col min="8728" max="8728" width="4.140625" style="15" customWidth="1"/>
    <col min="8729" max="8729" width="0.85546875" style="15" customWidth="1"/>
    <col min="8730" max="8730" width="4.140625" style="15" customWidth="1"/>
    <col min="8731" max="8965" width="8.28515625" style="15"/>
    <col min="8966" max="8966" width="15" style="15" customWidth="1"/>
    <col min="8967" max="8967" width="16.7109375" style="15" customWidth="1"/>
    <col min="8968" max="8978" width="2.28515625" style="15" customWidth="1"/>
    <col min="8979" max="8979" width="18.85546875" style="15" customWidth="1"/>
    <col min="8980" max="8980" width="4" style="15" customWidth="1"/>
    <col min="8981" max="8981" width="1.42578125" style="15" customWidth="1"/>
    <col min="8982" max="8982" width="4" style="15" customWidth="1"/>
    <col min="8983" max="8983" width="1.7109375" style="15" customWidth="1"/>
    <col min="8984" max="8984" width="4.140625" style="15" customWidth="1"/>
    <col min="8985" max="8985" width="0.85546875" style="15" customWidth="1"/>
    <col min="8986" max="8986" width="4.140625" style="15" customWidth="1"/>
    <col min="8987" max="9221" width="8.28515625" style="15"/>
    <col min="9222" max="9222" width="15" style="15" customWidth="1"/>
    <col min="9223" max="9223" width="16.7109375" style="15" customWidth="1"/>
    <col min="9224" max="9234" width="2.28515625" style="15" customWidth="1"/>
    <col min="9235" max="9235" width="18.85546875" style="15" customWidth="1"/>
    <col min="9236" max="9236" width="4" style="15" customWidth="1"/>
    <col min="9237" max="9237" width="1.42578125" style="15" customWidth="1"/>
    <col min="9238" max="9238" width="4" style="15" customWidth="1"/>
    <col min="9239" max="9239" width="1.7109375" style="15" customWidth="1"/>
    <col min="9240" max="9240" width="4.140625" style="15" customWidth="1"/>
    <col min="9241" max="9241" width="0.85546875" style="15" customWidth="1"/>
    <col min="9242" max="9242" width="4.140625" style="15" customWidth="1"/>
    <col min="9243" max="9477" width="8.28515625" style="15"/>
    <col min="9478" max="9478" width="15" style="15" customWidth="1"/>
    <col min="9479" max="9479" width="16.7109375" style="15" customWidth="1"/>
    <col min="9480" max="9490" width="2.28515625" style="15" customWidth="1"/>
    <col min="9491" max="9491" width="18.85546875" style="15" customWidth="1"/>
    <col min="9492" max="9492" width="4" style="15" customWidth="1"/>
    <col min="9493" max="9493" width="1.42578125" style="15" customWidth="1"/>
    <col min="9494" max="9494" width="4" style="15" customWidth="1"/>
    <col min="9495" max="9495" width="1.7109375" style="15" customWidth="1"/>
    <col min="9496" max="9496" width="4.140625" style="15" customWidth="1"/>
    <col min="9497" max="9497" width="0.85546875" style="15" customWidth="1"/>
    <col min="9498" max="9498" width="4.140625" style="15" customWidth="1"/>
    <col min="9499" max="9733" width="8.28515625" style="15"/>
    <col min="9734" max="9734" width="15" style="15" customWidth="1"/>
    <col min="9735" max="9735" width="16.7109375" style="15" customWidth="1"/>
    <col min="9736" max="9746" width="2.28515625" style="15" customWidth="1"/>
    <col min="9747" max="9747" width="18.85546875" style="15" customWidth="1"/>
    <col min="9748" max="9748" width="4" style="15" customWidth="1"/>
    <col min="9749" max="9749" width="1.42578125" style="15" customWidth="1"/>
    <col min="9750" max="9750" width="4" style="15" customWidth="1"/>
    <col min="9751" max="9751" width="1.7109375" style="15" customWidth="1"/>
    <col min="9752" max="9752" width="4.140625" style="15" customWidth="1"/>
    <col min="9753" max="9753" width="0.85546875" style="15" customWidth="1"/>
    <col min="9754" max="9754" width="4.140625" style="15" customWidth="1"/>
    <col min="9755" max="9989" width="8.28515625" style="15"/>
    <col min="9990" max="9990" width="15" style="15" customWidth="1"/>
    <col min="9991" max="9991" width="16.7109375" style="15" customWidth="1"/>
    <col min="9992" max="10002" width="2.28515625" style="15" customWidth="1"/>
    <col min="10003" max="10003" width="18.85546875" style="15" customWidth="1"/>
    <col min="10004" max="10004" width="4" style="15" customWidth="1"/>
    <col min="10005" max="10005" width="1.42578125" style="15" customWidth="1"/>
    <col min="10006" max="10006" width="4" style="15" customWidth="1"/>
    <col min="10007" max="10007" width="1.7109375" style="15" customWidth="1"/>
    <col min="10008" max="10008" width="4.140625" style="15" customWidth="1"/>
    <col min="10009" max="10009" width="0.85546875" style="15" customWidth="1"/>
    <col min="10010" max="10010" width="4.140625" style="15" customWidth="1"/>
    <col min="10011" max="10245" width="8.28515625" style="15"/>
    <col min="10246" max="10246" width="15" style="15" customWidth="1"/>
    <col min="10247" max="10247" width="16.7109375" style="15" customWidth="1"/>
    <col min="10248" max="10258" width="2.28515625" style="15" customWidth="1"/>
    <col min="10259" max="10259" width="18.85546875" style="15" customWidth="1"/>
    <col min="10260" max="10260" width="4" style="15" customWidth="1"/>
    <col min="10261" max="10261" width="1.42578125" style="15" customWidth="1"/>
    <col min="10262" max="10262" width="4" style="15" customWidth="1"/>
    <col min="10263" max="10263" width="1.7109375" style="15" customWidth="1"/>
    <col min="10264" max="10264" width="4.140625" style="15" customWidth="1"/>
    <col min="10265" max="10265" width="0.85546875" style="15" customWidth="1"/>
    <col min="10266" max="10266" width="4.140625" style="15" customWidth="1"/>
    <col min="10267" max="10501" width="8.28515625" style="15"/>
    <col min="10502" max="10502" width="15" style="15" customWidth="1"/>
    <col min="10503" max="10503" width="16.7109375" style="15" customWidth="1"/>
    <col min="10504" max="10514" width="2.28515625" style="15" customWidth="1"/>
    <col min="10515" max="10515" width="18.85546875" style="15" customWidth="1"/>
    <col min="10516" max="10516" width="4" style="15" customWidth="1"/>
    <col min="10517" max="10517" width="1.42578125" style="15" customWidth="1"/>
    <col min="10518" max="10518" width="4" style="15" customWidth="1"/>
    <col min="10519" max="10519" width="1.7109375" style="15" customWidth="1"/>
    <col min="10520" max="10520" width="4.140625" style="15" customWidth="1"/>
    <col min="10521" max="10521" width="0.85546875" style="15" customWidth="1"/>
    <col min="10522" max="10522" width="4.140625" style="15" customWidth="1"/>
    <col min="10523" max="10757" width="8.28515625" style="15"/>
    <col min="10758" max="10758" width="15" style="15" customWidth="1"/>
    <col min="10759" max="10759" width="16.7109375" style="15" customWidth="1"/>
    <col min="10760" max="10770" width="2.28515625" style="15" customWidth="1"/>
    <col min="10771" max="10771" width="18.85546875" style="15" customWidth="1"/>
    <col min="10772" max="10772" width="4" style="15" customWidth="1"/>
    <col min="10773" max="10773" width="1.42578125" style="15" customWidth="1"/>
    <col min="10774" max="10774" width="4" style="15" customWidth="1"/>
    <col min="10775" max="10775" width="1.7109375" style="15" customWidth="1"/>
    <col min="10776" max="10776" width="4.140625" style="15" customWidth="1"/>
    <col min="10777" max="10777" width="0.85546875" style="15" customWidth="1"/>
    <col min="10778" max="10778" width="4.140625" style="15" customWidth="1"/>
    <col min="10779" max="11013" width="8.28515625" style="15"/>
    <col min="11014" max="11014" width="15" style="15" customWidth="1"/>
    <col min="11015" max="11015" width="16.7109375" style="15" customWidth="1"/>
    <col min="11016" max="11026" width="2.28515625" style="15" customWidth="1"/>
    <col min="11027" max="11027" width="18.85546875" style="15" customWidth="1"/>
    <col min="11028" max="11028" width="4" style="15" customWidth="1"/>
    <col min="11029" max="11029" width="1.42578125" style="15" customWidth="1"/>
    <col min="11030" max="11030" width="4" style="15" customWidth="1"/>
    <col min="11031" max="11031" width="1.7109375" style="15" customWidth="1"/>
    <col min="11032" max="11032" width="4.140625" style="15" customWidth="1"/>
    <col min="11033" max="11033" width="0.85546875" style="15" customWidth="1"/>
    <col min="11034" max="11034" width="4.140625" style="15" customWidth="1"/>
    <col min="11035" max="11269" width="8.28515625" style="15"/>
    <col min="11270" max="11270" width="15" style="15" customWidth="1"/>
    <col min="11271" max="11271" width="16.7109375" style="15" customWidth="1"/>
    <col min="11272" max="11282" width="2.28515625" style="15" customWidth="1"/>
    <col min="11283" max="11283" width="18.85546875" style="15" customWidth="1"/>
    <col min="11284" max="11284" width="4" style="15" customWidth="1"/>
    <col min="11285" max="11285" width="1.42578125" style="15" customWidth="1"/>
    <col min="11286" max="11286" width="4" style="15" customWidth="1"/>
    <col min="11287" max="11287" width="1.7109375" style="15" customWidth="1"/>
    <col min="11288" max="11288" width="4.140625" style="15" customWidth="1"/>
    <col min="11289" max="11289" width="0.85546875" style="15" customWidth="1"/>
    <col min="11290" max="11290" width="4.140625" style="15" customWidth="1"/>
    <col min="11291" max="11525" width="8.28515625" style="15"/>
    <col min="11526" max="11526" width="15" style="15" customWidth="1"/>
    <col min="11527" max="11527" width="16.7109375" style="15" customWidth="1"/>
    <col min="11528" max="11538" width="2.28515625" style="15" customWidth="1"/>
    <col min="11539" max="11539" width="18.85546875" style="15" customWidth="1"/>
    <col min="11540" max="11540" width="4" style="15" customWidth="1"/>
    <col min="11541" max="11541" width="1.42578125" style="15" customWidth="1"/>
    <col min="11542" max="11542" width="4" style="15" customWidth="1"/>
    <col min="11543" max="11543" width="1.7109375" style="15" customWidth="1"/>
    <col min="11544" max="11544" width="4.140625" style="15" customWidth="1"/>
    <col min="11545" max="11545" width="0.85546875" style="15" customWidth="1"/>
    <col min="11546" max="11546" width="4.140625" style="15" customWidth="1"/>
    <col min="11547" max="11781" width="8.28515625" style="15"/>
    <col min="11782" max="11782" width="15" style="15" customWidth="1"/>
    <col min="11783" max="11783" width="16.7109375" style="15" customWidth="1"/>
    <col min="11784" max="11794" width="2.28515625" style="15" customWidth="1"/>
    <col min="11795" max="11795" width="18.85546875" style="15" customWidth="1"/>
    <col min="11796" max="11796" width="4" style="15" customWidth="1"/>
    <col min="11797" max="11797" width="1.42578125" style="15" customWidth="1"/>
    <col min="11798" max="11798" width="4" style="15" customWidth="1"/>
    <col min="11799" max="11799" width="1.7109375" style="15" customWidth="1"/>
    <col min="11800" max="11800" width="4.140625" style="15" customWidth="1"/>
    <col min="11801" max="11801" width="0.85546875" style="15" customWidth="1"/>
    <col min="11802" max="11802" width="4.140625" style="15" customWidth="1"/>
    <col min="11803" max="12037" width="8.28515625" style="15"/>
    <col min="12038" max="12038" width="15" style="15" customWidth="1"/>
    <col min="12039" max="12039" width="16.7109375" style="15" customWidth="1"/>
    <col min="12040" max="12050" width="2.28515625" style="15" customWidth="1"/>
    <col min="12051" max="12051" width="18.85546875" style="15" customWidth="1"/>
    <col min="12052" max="12052" width="4" style="15" customWidth="1"/>
    <col min="12053" max="12053" width="1.42578125" style="15" customWidth="1"/>
    <col min="12054" max="12054" width="4" style="15" customWidth="1"/>
    <col min="12055" max="12055" width="1.7109375" style="15" customWidth="1"/>
    <col min="12056" max="12056" width="4.140625" style="15" customWidth="1"/>
    <col min="12057" max="12057" width="0.85546875" style="15" customWidth="1"/>
    <col min="12058" max="12058" width="4.140625" style="15" customWidth="1"/>
    <col min="12059" max="12293" width="8.28515625" style="15"/>
    <col min="12294" max="12294" width="15" style="15" customWidth="1"/>
    <col min="12295" max="12295" width="16.7109375" style="15" customWidth="1"/>
    <col min="12296" max="12306" width="2.28515625" style="15" customWidth="1"/>
    <col min="12307" max="12307" width="18.85546875" style="15" customWidth="1"/>
    <col min="12308" max="12308" width="4" style="15" customWidth="1"/>
    <col min="12309" max="12309" width="1.42578125" style="15" customWidth="1"/>
    <col min="12310" max="12310" width="4" style="15" customWidth="1"/>
    <col min="12311" max="12311" width="1.7109375" style="15" customWidth="1"/>
    <col min="12312" max="12312" width="4.140625" style="15" customWidth="1"/>
    <col min="12313" max="12313" width="0.85546875" style="15" customWidth="1"/>
    <col min="12314" max="12314" width="4.140625" style="15" customWidth="1"/>
    <col min="12315" max="12549" width="8.28515625" style="15"/>
    <col min="12550" max="12550" width="15" style="15" customWidth="1"/>
    <col min="12551" max="12551" width="16.7109375" style="15" customWidth="1"/>
    <col min="12552" max="12562" width="2.28515625" style="15" customWidth="1"/>
    <col min="12563" max="12563" width="18.85546875" style="15" customWidth="1"/>
    <col min="12564" max="12564" width="4" style="15" customWidth="1"/>
    <col min="12565" max="12565" width="1.42578125" style="15" customWidth="1"/>
    <col min="12566" max="12566" width="4" style="15" customWidth="1"/>
    <col min="12567" max="12567" width="1.7109375" style="15" customWidth="1"/>
    <col min="12568" max="12568" width="4.140625" style="15" customWidth="1"/>
    <col min="12569" max="12569" width="0.85546875" style="15" customWidth="1"/>
    <col min="12570" max="12570" width="4.140625" style="15" customWidth="1"/>
    <col min="12571" max="12805" width="8.28515625" style="15"/>
    <col min="12806" max="12806" width="15" style="15" customWidth="1"/>
    <col min="12807" max="12807" width="16.7109375" style="15" customWidth="1"/>
    <col min="12808" max="12818" width="2.28515625" style="15" customWidth="1"/>
    <col min="12819" max="12819" width="18.85546875" style="15" customWidth="1"/>
    <col min="12820" max="12820" width="4" style="15" customWidth="1"/>
    <col min="12821" max="12821" width="1.42578125" style="15" customWidth="1"/>
    <col min="12822" max="12822" width="4" style="15" customWidth="1"/>
    <col min="12823" max="12823" width="1.7109375" style="15" customWidth="1"/>
    <col min="12824" max="12824" width="4.140625" style="15" customWidth="1"/>
    <col min="12825" max="12825" width="0.85546875" style="15" customWidth="1"/>
    <col min="12826" max="12826" width="4.140625" style="15" customWidth="1"/>
    <col min="12827" max="13061" width="8.28515625" style="15"/>
    <col min="13062" max="13062" width="15" style="15" customWidth="1"/>
    <col min="13063" max="13063" width="16.7109375" style="15" customWidth="1"/>
    <col min="13064" max="13074" width="2.28515625" style="15" customWidth="1"/>
    <col min="13075" max="13075" width="18.85546875" style="15" customWidth="1"/>
    <col min="13076" max="13076" width="4" style="15" customWidth="1"/>
    <col min="13077" max="13077" width="1.42578125" style="15" customWidth="1"/>
    <col min="13078" max="13078" width="4" style="15" customWidth="1"/>
    <col min="13079" max="13079" width="1.7109375" style="15" customWidth="1"/>
    <col min="13080" max="13080" width="4.140625" style="15" customWidth="1"/>
    <col min="13081" max="13081" width="0.85546875" style="15" customWidth="1"/>
    <col min="13082" max="13082" width="4.140625" style="15" customWidth="1"/>
    <col min="13083" max="13317" width="8.28515625" style="15"/>
    <col min="13318" max="13318" width="15" style="15" customWidth="1"/>
    <col min="13319" max="13319" width="16.7109375" style="15" customWidth="1"/>
    <col min="13320" max="13330" width="2.28515625" style="15" customWidth="1"/>
    <col min="13331" max="13331" width="18.85546875" style="15" customWidth="1"/>
    <col min="13332" max="13332" width="4" style="15" customWidth="1"/>
    <col min="13333" max="13333" width="1.42578125" style="15" customWidth="1"/>
    <col min="13334" max="13334" width="4" style="15" customWidth="1"/>
    <col min="13335" max="13335" width="1.7109375" style="15" customWidth="1"/>
    <col min="13336" max="13336" width="4.140625" style="15" customWidth="1"/>
    <col min="13337" max="13337" width="0.85546875" style="15" customWidth="1"/>
    <col min="13338" max="13338" width="4.140625" style="15" customWidth="1"/>
    <col min="13339" max="13573" width="8.28515625" style="15"/>
    <col min="13574" max="13574" width="15" style="15" customWidth="1"/>
    <col min="13575" max="13575" width="16.7109375" style="15" customWidth="1"/>
    <col min="13576" max="13586" width="2.28515625" style="15" customWidth="1"/>
    <col min="13587" max="13587" width="18.85546875" style="15" customWidth="1"/>
    <col min="13588" max="13588" width="4" style="15" customWidth="1"/>
    <col min="13589" max="13589" width="1.42578125" style="15" customWidth="1"/>
    <col min="13590" max="13590" width="4" style="15" customWidth="1"/>
    <col min="13591" max="13591" width="1.7109375" style="15" customWidth="1"/>
    <col min="13592" max="13592" width="4.140625" style="15" customWidth="1"/>
    <col min="13593" max="13593" width="0.85546875" style="15" customWidth="1"/>
    <col min="13594" max="13594" width="4.140625" style="15" customWidth="1"/>
    <col min="13595" max="13829" width="8.28515625" style="15"/>
    <col min="13830" max="13830" width="15" style="15" customWidth="1"/>
    <col min="13831" max="13831" width="16.7109375" style="15" customWidth="1"/>
    <col min="13832" max="13842" width="2.28515625" style="15" customWidth="1"/>
    <col min="13843" max="13843" width="18.85546875" style="15" customWidth="1"/>
    <col min="13844" max="13844" width="4" style="15" customWidth="1"/>
    <col min="13845" max="13845" width="1.42578125" style="15" customWidth="1"/>
    <col min="13846" max="13846" width="4" style="15" customWidth="1"/>
    <col min="13847" max="13847" width="1.7109375" style="15" customWidth="1"/>
    <col min="13848" max="13848" width="4.140625" style="15" customWidth="1"/>
    <col min="13849" max="13849" width="0.85546875" style="15" customWidth="1"/>
    <col min="13850" max="13850" width="4.140625" style="15" customWidth="1"/>
    <col min="13851" max="14085" width="8.28515625" style="15"/>
    <col min="14086" max="14086" width="15" style="15" customWidth="1"/>
    <col min="14087" max="14087" width="16.7109375" style="15" customWidth="1"/>
    <col min="14088" max="14098" width="2.28515625" style="15" customWidth="1"/>
    <col min="14099" max="14099" width="18.85546875" style="15" customWidth="1"/>
    <col min="14100" max="14100" width="4" style="15" customWidth="1"/>
    <col min="14101" max="14101" width="1.42578125" style="15" customWidth="1"/>
    <col min="14102" max="14102" width="4" style="15" customWidth="1"/>
    <col min="14103" max="14103" width="1.7109375" style="15" customWidth="1"/>
    <col min="14104" max="14104" width="4.140625" style="15" customWidth="1"/>
    <col min="14105" max="14105" width="0.85546875" style="15" customWidth="1"/>
    <col min="14106" max="14106" width="4.140625" style="15" customWidth="1"/>
    <col min="14107" max="14341" width="8.28515625" style="15"/>
    <col min="14342" max="14342" width="15" style="15" customWidth="1"/>
    <col min="14343" max="14343" width="16.7109375" style="15" customWidth="1"/>
    <col min="14344" max="14354" width="2.28515625" style="15" customWidth="1"/>
    <col min="14355" max="14355" width="18.85546875" style="15" customWidth="1"/>
    <col min="14356" max="14356" width="4" style="15" customWidth="1"/>
    <col min="14357" max="14357" width="1.42578125" style="15" customWidth="1"/>
    <col min="14358" max="14358" width="4" style="15" customWidth="1"/>
    <col min="14359" max="14359" width="1.7109375" style="15" customWidth="1"/>
    <col min="14360" max="14360" width="4.140625" style="15" customWidth="1"/>
    <col min="14361" max="14361" width="0.85546875" style="15" customWidth="1"/>
    <col min="14362" max="14362" width="4.140625" style="15" customWidth="1"/>
    <col min="14363" max="14597" width="8.28515625" style="15"/>
    <col min="14598" max="14598" width="15" style="15" customWidth="1"/>
    <col min="14599" max="14599" width="16.7109375" style="15" customWidth="1"/>
    <col min="14600" max="14610" width="2.28515625" style="15" customWidth="1"/>
    <col min="14611" max="14611" width="18.85546875" style="15" customWidth="1"/>
    <col min="14612" max="14612" width="4" style="15" customWidth="1"/>
    <col min="14613" max="14613" width="1.42578125" style="15" customWidth="1"/>
    <col min="14614" max="14614" width="4" style="15" customWidth="1"/>
    <col min="14615" max="14615" width="1.7109375" style="15" customWidth="1"/>
    <col min="14616" max="14616" width="4.140625" style="15" customWidth="1"/>
    <col min="14617" max="14617" width="0.85546875" style="15" customWidth="1"/>
    <col min="14618" max="14618" width="4.140625" style="15" customWidth="1"/>
    <col min="14619" max="14853" width="8.28515625" style="15"/>
    <col min="14854" max="14854" width="15" style="15" customWidth="1"/>
    <col min="14855" max="14855" width="16.7109375" style="15" customWidth="1"/>
    <col min="14856" max="14866" width="2.28515625" style="15" customWidth="1"/>
    <col min="14867" max="14867" width="18.85546875" style="15" customWidth="1"/>
    <col min="14868" max="14868" width="4" style="15" customWidth="1"/>
    <col min="14869" max="14869" width="1.42578125" style="15" customWidth="1"/>
    <col min="14870" max="14870" width="4" style="15" customWidth="1"/>
    <col min="14871" max="14871" width="1.7109375" style="15" customWidth="1"/>
    <col min="14872" max="14872" width="4.140625" style="15" customWidth="1"/>
    <col min="14873" max="14873" width="0.85546875" style="15" customWidth="1"/>
    <col min="14874" max="14874" width="4.140625" style="15" customWidth="1"/>
    <col min="14875" max="15109" width="8.28515625" style="15"/>
    <col min="15110" max="15110" width="15" style="15" customWidth="1"/>
    <col min="15111" max="15111" width="16.7109375" style="15" customWidth="1"/>
    <col min="15112" max="15122" width="2.28515625" style="15" customWidth="1"/>
    <col min="15123" max="15123" width="18.85546875" style="15" customWidth="1"/>
    <col min="15124" max="15124" width="4" style="15" customWidth="1"/>
    <col min="15125" max="15125" width="1.42578125" style="15" customWidth="1"/>
    <col min="15126" max="15126" width="4" style="15" customWidth="1"/>
    <col min="15127" max="15127" width="1.7109375" style="15" customWidth="1"/>
    <col min="15128" max="15128" width="4.140625" style="15" customWidth="1"/>
    <col min="15129" max="15129" width="0.85546875" style="15" customWidth="1"/>
    <col min="15130" max="15130" width="4.140625" style="15" customWidth="1"/>
    <col min="15131" max="15365" width="8.28515625" style="15"/>
    <col min="15366" max="15366" width="15" style="15" customWidth="1"/>
    <col min="15367" max="15367" width="16.7109375" style="15" customWidth="1"/>
    <col min="15368" max="15378" width="2.28515625" style="15" customWidth="1"/>
    <col min="15379" max="15379" width="18.85546875" style="15" customWidth="1"/>
    <col min="15380" max="15380" width="4" style="15" customWidth="1"/>
    <col min="15381" max="15381" width="1.42578125" style="15" customWidth="1"/>
    <col min="15382" max="15382" width="4" style="15" customWidth="1"/>
    <col min="15383" max="15383" width="1.7109375" style="15" customWidth="1"/>
    <col min="15384" max="15384" width="4.140625" style="15" customWidth="1"/>
    <col min="15385" max="15385" width="0.85546875" style="15" customWidth="1"/>
    <col min="15386" max="15386" width="4.140625" style="15" customWidth="1"/>
    <col min="15387" max="15621" width="8.28515625" style="15"/>
    <col min="15622" max="15622" width="15" style="15" customWidth="1"/>
    <col min="15623" max="15623" width="16.7109375" style="15" customWidth="1"/>
    <col min="15624" max="15634" width="2.28515625" style="15" customWidth="1"/>
    <col min="15635" max="15635" width="18.85546875" style="15" customWidth="1"/>
    <col min="15636" max="15636" width="4" style="15" customWidth="1"/>
    <col min="15637" max="15637" width="1.42578125" style="15" customWidth="1"/>
    <col min="15638" max="15638" width="4" style="15" customWidth="1"/>
    <col min="15639" max="15639" width="1.7109375" style="15" customWidth="1"/>
    <col min="15640" max="15640" width="4.140625" style="15" customWidth="1"/>
    <col min="15641" max="15641" width="0.85546875" style="15" customWidth="1"/>
    <col min="15642" max="15642" width="4.140625" style="15" customWidth="1"/>
    <col min="15643" max="15877" width="8.28515625" style="15"/>
    <col min="15878" max="15878" width="15" style="15" customWidth="1"/>
    <col min="15879" max="15879" width="16.7109375" style="15" customWidth="1"/>
    <col min="15880" max="15890" width="2.28515625" style="15" customWidth="1"/>
    <col min="15891" max="15891" width="18.85546875" style="15" customWidth="1"/>
    <col min="15892" max="15892" width="4" style="15" customWidth="1"/>
    <col min="15893" max="15893" width="1.42578125" style="15" customWidth="1"/>
    <col min="15894" max="15894" width="4" style="15" customWidth="1"/>
    <col min="15895" max="15895" width="1.7109375" style="15" customWidth="1"/>
    <col min="15896" max="15896" width="4.140625" style="15" customWidth="1"/>
    <col min="15897" max="15897" width="0.85546875" style="15" customWidth="1"/>
    <col min="15898" max="15898" width="4.140625" style="15" customWidth="1"/>
    <col min="15899" max="16133" width="8.28515625" style="15"/>
    <col min="16134" max="16134" width="15" style="15" customWidth="1"/>
    <col min="16135" max="16135" width="16.7109375" style="15" customWidth="1"/>
    <col min="16136" max="16146" width="2.28515625" style="15" customWidth="1"/>
    <col min="16147" max="16147" width="18.85546875" style="15" customWidth="1"/>
    <col min="16148" max="16148" width="4" style="15" customWidth="1"/>
    <col min="16149" max="16149" width="1.42578125" style="15" customWidth="1"/>
    <col min="16150" max="16150" width="4" style="15" customWidth="1"/>
    <col min="16151" max="16151" width="1.7109375" style="15" customWidth="1"/>
    <col min="16152" max="16152" width="4.140625" style="15" customWidth="1"/>
    <col min="16153" max="16153" width="0.85546875" style="15" customWidth="1"/>
    <col min="16154" max="16154" width="4.140625" style="15" customWidth="1"/>
    <col min="16155" max="16384" width="8.28515625" style="15"/>
  </cols>
  <sheetData>
    <row r="1" spans="1:30" s="281" customFormat="1">
      <c r="A1" s="281" t="s">
        <v>178</v>
      </c>
      <c r="E1" s="10"/>
      <c r="Q1" s="331"/>
      <c r="R1" s="331"/>
      <c r="S1" s="331"/>
      <c r="T1" s="331"/>
      <c r="U1" s="331"/>
      <c r="V1" s="331"/>
      <c r="W1" s="331"/>
      <c r="Y1" s="331"/>
      <c r="Z1" s="331"/>
      <c r="AA1" s="331"/>
    </row>
    <row r="2" spans="1:30" s="281" customFormat="1">
      <c r="A2" s="6" t="s">
        <v>88</v>
      </c>
      <c r="B2" s="6"/>
      <c r="C2" s="6"/>
      <c r="D2" s="37" t="s">
        <v>419</v>
      </c>
      <c r="E2" s="10"/>
      <c r="Q2" s="331"/>
      <c r="R2" s="331"/>
      <c r="S2" s="331"/>
      <c r="T2" s="331"/>
      <c r="U2" s="331"/>
      <c r="V2" s="331"/>
      <c r="W2" s="331"/>
      <c r="Y2" s="331"/>
      <c r="Z2" s="331"/>
      <c r="AA2" s="331"/>
    </row>
    <row r="3" spans="1:30" s="281" customFormat="1">
      <c r="A3" s="6"/>
      <c r="B3" s="6"/>
      <c r="C3" s="6"/>
      <c r="D3" s="37" t="s">
        <v>158</v>
      </c>
      <c r="E3" s="10"/>
      <c r="Q3" s="331"/>
      <c r="R3" s="331"/>
      <c r="S3" s="331"/>
      <c r="T3" s="331"/>
      <c r="U3" s="331"/>
      <c r="V3" s="331"/>
      <c r="W3" s="331"/>
      <c r="Y3" s="331"/>
      <c r="Z3" s="331"/>
      <c r="AA3" s="331"/>
    </row>
    <row r="4" spans="1:30" s="281" customFormat="1">
      <c r="A4" s="6"/>
      <c r="B4" s="6"/>
      <c r="C4" s="6"/>
      <c r="D4" s="37" t="s">
        <v>212</v>
      </c>
      <c r="E4" s="10"/>
      <c r="Q4" s="331"/>
      <c r="R4" s="331"/>
      <c r="S4" s="331"/>
      <c r="T4" s="331"/>
      <c r="U4" s="331"/>
      <c r="V4" s="331"/>
      <c r="W4" s="331"/>
      <c r="Y4" s="331"/>
      <c r="Z4" s="331"/>
      <c r="AA4" s="331"/>
    </row>
    <row r="5" spans="1:30" s="281" customFormat="1">
      <c r="A5" s="6"/>
      <c r="B5" s="6"/>
      <c r="C5" s="6"/>
      <c r="D5" s="15" t="s">
        <v>445</v>
      </c>
      <c r="E5" s="10"/>
      <c r="Q5" s="331"/>
      <c r="R5" s="331"/>
      <c r="S5" s="331"/>
      <c r="T5" s="418"/>
      <c r="U5" s="418"/>
      <c r="V5" s="418"/>
      <c r="W5" s="418"/>
      <c r="Y5" s="418"/>
      <c r="Z5" s="418"/>
      <c r="AA5" s="418"/>
    </row>
    <row r="6" spans="1:30" s="281" customFormat="1">
      <c r="A6" s="6"/>
      <c r="B6" s="6"/>
      <c r="C6" s="6"/>
      <c r="D6" s="15" t="s">
        <v>446</v>
      </c>
      <c r="E6" s="10"/>
      <c r="Q6" s="331"/>
      <c r="R6" s="331"/>
      <c r="S6" s="331"/>
      <c r="T6" s="418"/>
      <c r="U6" s="418"/>
      <c r="V6" s="418"/>
      <c r="W6" s="418"/>
      <c r="Y6" s="418"/>
      <c r="Z6" s="418"/>
      <c r="AA6" s="418"/>
    </row>
    <row r="7" spans="1:30" s="281" customFormat="1">
      <c r="A7" s="6"/>
      <c r="B7" s="6"/>
      <c r="C7" s="6"/>
      <c r="D7" s="15"/>
      <c r="E7" s="10"/>
      <c r="Q7" s="331"/>
      <c r="R7" s="331"/>
      <c r="S7" s="331"/>
      <c r="T7" s="418"/>
      <c r="U7" s="418"/>
      <c r="V7" s="418"/>
      <c r="W7" s="418"/>
      <c r="Y7" s="418"/>
      <c r="Z7" s="418"/>
      <c r="AA7" s="418"/>
    </row>
    <row r="8" spans="1:30" s="281" customFormat="1">
      <c r="A8" s="6"/>
      <c r="B8" s="6"/>
      <c r="C8" s="6"/>
      <c r="D8" s="15"/>
      <c r="E8" s="10"/>
      <c r="Q8" s="331"/>
      <c r="R8" s="331"/>
      <c r="S8" s="331"/>
      <c r="T8" s="418"/>
      <c r="U8" s="418"/>
      <c r="V8" s="418"/>
      <c r="W8" s="418"/>
      <c r="Y8" s="418"/>
      <c r="Z8" s="418"/>
      <c r="AA8" s="418"/>
    </row>
    <row r="9" spans="1:30" s="281" customFormat="1">
      <c r="A9" s="6" t="s">
        <v>3</v>
      </c>
      <c r="B9" s="6"/>
      <c r="C9" s="6"/>
      <c r="D9" s="172">
        <f>Spielplan!C24</f>
        <v>43128</v>
      </c>
      <c r="E9" s="10"/>
      <c r="Q9" s="331"/>
      <c r="R9" s="331"/>
      <c r="S9" s="331"/>
      <c r="T9" s="331"/>
      <c r="U9" s="331"/>
      <c r="V9" s="331"/>
      <c r="W9" s="331"/>
      <c r="Y9" s="331"/>
      <c r="Z9" s="331"/>
      <c r="AA9" s="331"/>
    </row>
    <row r="10" spans="1:30" s="281" customFormat="1">
      <c r="A10" s="6" t="s">
        <v>4</v>
      </c>
      <c r="B10" s="6"/>
      <c r="C10" s="6"/>
      <c r="D10" s="128"/>
      <c r="E10" s="10"/>
      <c r="Q10" s="331"/>
      <c r="R10" s="331"/>
      <c r="S10" s="331"/>
      <c r="T10" s="331"/>
      <c r="U10" s="331"/>
      <c r="V10" s="331"/>
      <c r="W10" s="331"/>
      <c r="Y10" s="331"/>
      <c r="Z10" s="331"/>
      <c r="AA10" s="331"/>
    </row>
    <row r="11" spans="1:30" s="281" customFormat="1">
      <c r="A11" s="6" t="s">
        <v>6</v>
      </c>
      <c r="B11" s="6"/>
      <c r="C11" s="6"/>
      <c r="D11" s="11"/>
      <c r="E11" s="93"/>
      <c r="Q11" s="331"/>
      <c r="R11" s="331"/>
      <c r="S11" s="331"/>
      <c r="T11" s="331"/>
      <c r="U11" s="331"/>
      <c r="V11" s="331"/>
      <c r="W11" s="331"/>
      <c r="Y11" s="331"/>
      <c r="Z11" s="331"/>
      <c r="AA11" s="331"/>
      <c r="AB11" s="25"/>
    </row>
    <row r="12" spans="1:30" s="281" customFormat="1">
      <c r="A12" s="6" t="s">
        <v>84</v>
      </c>
      <c r="B12" s="6"/>
      <c r="C12" s="6"/>
      <c r="D12" s="255">
        <f>Spielplan!E24</f>
        <v>0.41666666666666669</v>
      </c>
      <c r="E12" s="10"/>
      <c r="Q12" s="331"/>
      <c r="R12" s="331"/>
      <c r="S12" s="331"/>
      <c r="T12" s="331"/>
      <c r="U12" s="331"/>
      <c r="V12" s="331"/>
      <c r="W12" s="331"/>
      <c r="Y12" s="331"/>
      <c r="Z12" s="331"/>
      <c r="AA12" s="331"/>
      <c r="AB12" s="28"/>
    </row>
    <row r="13" spans="1:30" s="281" customFormat="1">
      <c r="A13" s="6" t="s">
        <v>5</v>
      </c>
      <c r="B13" s="6"/>
      <c r="C13" s="6"/>
      <c r="D13" s="281" t="s">
        <v>132</v>
      </c>
      <c r="E13" s="10"/>
      <c r="Q13" s="331"/>
      <c r="R13" s="331"/>
      <c r="S13" s="331"/>
      <c r="T13" s="331"/>
      <c r="U13" s="331"/>
      <c r="V13" s="331"/>
      <c r="W13" s="331"/>
      <c r="Y13" s="331"/>
      <c r="Z13" s="331"/>
      <c r="AA13" s="331"/>
    </row>
    <row r="14" spans="1:30" s="281" customFormat="1">
      <c r="A14" s="6" t="s">
        <v>100</v>
      </c>
      <c r="B14" s="6"/>
      <c r="C14" s="6"/>
      <c r="E14" s="10"/>
      <c r="Q14" s="331"/>
      <c r="R14" s="331"/>
      <c r="S14" s="331"/>
      <c r="T14" s="331"/>
      <c r="U14" s="331"/>
      <c r="V14" s="331"/>
      <c r="W14" s="331"/>
      <c r="Y14" s="331"/>
      <c r="Z14" s="331"/>
      <c r="AA14" s="331"/>
    </row>
    <row r="15" spans="1:30" s="11" customFormat="1">
      <c r="A15" s="150"/>
      <c r="B15" s="150"/>
      <c r="C15" s="150"/>
      <c r="D15" s="331"/>
      <c r="E15" s="10"/>
      <c r="F15" s="331"/>
      <c r="G15" s="331"/>
      <c r="H15" s="331"/>
      <c r="I15" s="331"/>
      <c r="J15" s="331"/>
      <c r="K15" s="331"/>
      <c r="L15" s="331"/>
      <c r="M15" s="331"/>
      <c r="N15" s="331"/>
      <c r="O15" s="331"/>
      <c r="P15" s="331"/>
      <c r="Q15" s="331"/>
      <c r="R15" s="331"/>
      <c r="S15" s="331"/>
      <c r="T15" s="418"/>
      <c r="U15" s="418"/>
      <c r="V15" s="418"/>
      <c r="W15" s="418"/>
      <c r="Y15" s="418"/>
      <c r="Z15" s="418"/>
      <c r="AA15" s="418"/>
    </row>
    <row r="16" spans="1:30" s="11" customFormat="1">
      <c r="A16" s="146" t="s">
        <v>560</v>
      </c>
      <c r="B16" s="146" t="s">
        <v>561</v>
      </c>
      <c r="C16" s="146" t="s">
        <v>85</v>
      </c>
      <c r="D16" s="331" t="s">
        <v>9</v>
      </c>
      <c r="E16" s="10"/>
      <c r="F16" s="281" t="s">
        <v>10</v>
      </c>
      <c r="G16" s="331"/>
      <c r="H16" s="331"/>
      <c r="I16" s="331"/>
      <c r="J16" s="331"/>
      <c r="K16" s="331"/>
      <c r="L16" s="331"/>
      <c r="M16" s="331"/>
      <c r="N16" s="331"/>
      <c r="O16" s="331"/>
      <c r="P16" s="331" t="s">
        <v>11</v>
      </c>
      <c r="Q16" s="418"/>
      <c r="R16" s="331" t="s">
        <v>123</v>
      </c>
      <c r="S16" s="331"/>
      <c r="T16" s="418"/>
      <c r="U16" s="331"/>
      <c r="V16" s="331" t="s">
        <v>124</v>
      </c>
      <c r="W16" s="331"/>
      <c r="X16" s="331"/>
      <c r="Y16" s="331"/>
      <c r="Z16" s="331" t="s">
        <v>1</v>
      </c>
      <c r="AA16" s="331"/>
      <c r="AD16" s="313">
        <v>1.7361111111111112E-2</v>
      </c>
    </row>
    <row r="17" spans="1:31" s="11" customFormat="1">
      <c r="A17" s="150"/>
      <c r="B17" s="150"/>
      <c r="C17" s="150"/>
      <c r="D17" s="331"/>
      <c r="E17" s="10"/>
      <c r="F17" s="331"/>
      <c r="G17" s="331"/>
      <c r="H17" s="331"/>
      <c r="I17" s="331"/>
      <c r="J17" s="331"/>
      <c r="K17" s="331"/>
      <c r="L17" s="331"/>
      <c r="M17" s="331"/>
      <c r="N17" s="331"/>
      <c r="O17" s="331"/>
      <c r="P17" s="331"/>
      <c r="Q17" s="331"/>
      <c r="R17" s="331"/>
      <c r="S17" s="331"/>
      <c r="T17" s="331"/>
      <c r="U17" s="331"/>
      <c r="V17" s="331"/>
      <c r="W17" s="331"/>
      <c r="Y17" s="331"/>
      <c r="Z17" s="331"/>
      <c r="AA17" s="331"/>
    </row>
    <row r="18" spans="1:31">
      <c r="A18" s="12">
        <v>96</v>
      </c>
      <c r="B18" s="12">
        <v>1</v>
      </c>
      <c r="C18" s="12">
        <v>1</v>
      </c>
      <c r="D18" s="417" t="str">
        <f>$D$2</f>
        <v>TV Unterhaugstett 1</v>
      </c>
      <c r="E18" s="256" t="s">
        <v>172</v>
      </c>
      <c r="F18" s="660" t="str">
        <f>$D$3</f>
        <v>TV Hohenklingen 1</v>
      </c>
      <c r="G18" s="660"/>
      <c r="H18" s="660"/>
      <c r="I18" s="660"/>
      <c r="J18" s="660"/>
      <c r="K18" s="660"/>
      <c r="L18" s="660"/>
      <c r="M18" s="660"/>
      <c r="N18" s="660"/>
      <c r="O18" s="417"/>
      <c r="P18" s="417" t="str">
        <f>$D$6</f>
        <v>3. HR</v>
      </c>
      <c r="R18" s="418" t="s">
        <v>2</v>
      </c>
      <c r="V18" s="418" t="s">
        <v>2</v>
      </c>
      <c r="Y18" s="418">
        <f>IF($Q18&gt;$S18,(IF($U18&gt;$W18,2,1)),(IF($U18&gt;$W18,1,0)))</f>
        <v>0</v>
      </c>
      <c r="Z18" s="418" t="s">
        <v>2</v>
      </c>
      <c r="AA18" s="418">
        <f>IF($Q18&lt;$S18,(IF($U18&lt;$W18,2,1)),(IF($U18&lt;$W18,1,0)))</f>
        <v>0</v>
      </c>
      <c r="AC18" s="430">
        <f>$D$9</f>
        <v>43128</v>
      </c>
      <c r="AD18" s="431">
        <f>$D$12</f>
        <v>0.41666666666666669</v>
      </c>
      <c r="AE18" s="15">
        <f>$D$10</f>
        <v>0</v>
      </c>
    </row>
    <row r="19" spans="1:31">
      <c r="A19" s="12">
        <v>97</v>
      </c>
      <c r="B19" s="12">
        <v>2</v>
      </c>
      <c r="C19" s="12">
        <v>1</v>
      </c>
      <c r="D19" s="417" t="str">
        <f>$D$4</f>
        <v>TV Vaihingen/Enz</v>
      </c>
      <c r="E19" s="256" t="s">
        <v>172</v>
      </c>
      <c r="F19" s="660" t="str">
        <f>$D$5</f>
        <v>2. HR</v>
      </c>
      <c r="G19" s="660"/>
      <c r="H19" s="660"/>
      <c r="I19" s="660"/>
      <c r="J19" s="660"/>
      <c r="K19" s="660"/>
      <c r="L19" s="660"/>
      <c r="M19" s="660"/>
      <c r="N19" s="660"/>
      <c r="O19" s="417"/>
      <c r="P19" s="417" t="str">
        <f>$D$3</f>
        <v>TV Hohenklingen 1</v>
      </c>
      <c r="R19" s="418" t="s">
        <v>2</v>
      </c>
      <c r="V19" s="418" t="s">
        <v>2</v>
      </c>
      <c r="Y19" s="418">
        <f>IF($Q19&gt;$S19,(IF($U19&gt;$W19,2,1)),(IF($U19&gt;$W19,1,0)))</f>
        <v>0</v>
      </c>
      <c r="Z19" s="418" t="s">
        <v>2</v>
      </c>
      <c r="AA19" s="418">
        <f>IF($Q19&lt;$S19,(IF($U19&lt;$W19,2,1)),(IF($U19&lt;$W19,1,0)))</f>
        <v>0</v>
      </c>
      <c r="AC19" s="430">
        <f>$D$9</f>
        <v>43128</v>
      </c>
      <c r="AD19" s="431">
        <f>AD18+$AD$16</f>
        <v>0.43402777777777779</v>
      </c>
      <c r="AE19" s="15">
        <f>$D$10</f>
        <v>0</v>
      </c>
    </row>
    <row r="20" spans="1:31">
      <c r="A20" s="12"/>
      <c r="B20" s="12"/>
      <c r="C20" s="12"/>
      <c r="D20" s="417"/>
      <c r="F20" s="417"/>
      <c r="G20" s="417"/>
      <c r="H20" s="417"/>
      <c r="I20" s="417"/>
      <c r="J20" s="417"/>
      <c r="K20" s="417"/>
      <c r="L20" s="417"/>
      <c r="M20" s="417"/>
      <c r="N20" s="417"/>
      <c r="O20" s="417"/>
      <c r="P20" s="417"/>
    </row>
    <row r="21" spans="1:31">
      <c r="A21" s="12">
        <v>98</v>
      </c>
      <c r="B21" s="12">
        <v>3</v>
      </c>
      <c r="C21" s="12">
        <v>1</v>
      </c>
      <c r="D21" s="417" t="str">
        <f>$D$2</f>
        <v>TV Unterhaugstett 1</v>
      </c>
      <c r="E21" s="256" t="s">
        <v>172</v>
      </c>
      <c r="F21" s="660" t="str">
        <f>$D$6</f>
        <v>3. HR</v>
      </c>
      <c r="G21" s="660"/>
      <c r="H21" s="660"/>
      <c r="I21" s="660"/>
      <c r="J21" s="660"/>
      <c r="K21" s="660"/>
      <c r="L21" s="660"/>
      <c r="M21" s="660"/>
      <c r="N21" s="660"/>
      <c r="O21" s="417"/>
      <c r="P21" s="417" t="str">
        <f>$D$5</f>
        <v>2. HR</v>
      </c>
      <c r="R21" s="418" t="s">
        <v>2</v>
      </c>
      <c r="V21" s="418" t="s">
        <v>2</v>
      </c>
      <c r="Y21" s="418">
        <f>IF($Q21&gt;$S21,(IF($U21&gt;$W21,2,1)),(IF($U21&gt;$W21,1,0)))</f>
        <v>0</v>
      </c>
      <c r="Z21" s="418" t="s">
        <v>2</v>
      </c>
      <c r="AA21" s="418">
        <f>IF($Q21&lt;$S21,(IF($U21&lt;$W21,2,1)),(IF($U21&lt;$W21,1,0)))</f>
        <v>0</v>
      </c>
      <c r="AC21" s="430">
        <f>$D$9</f>
        <v>43128</v>
      </c>
      <c r="AD21" s="431">
        <f>AD19+$AD$16</f>
        <v>0.4513888888888889</v>
      </c>
      <c r="AE21" s="15">
        <f>$D$10</f>
        <v>0</v>
      </c>
    </row>
    <row r="22" spans="1:31">
      <c r="A22" s="12">
        <v>99</v>
      </c>
      <c r="B22" s="12">
        <v>4</v>
      </c>
      <c r="C22" s="12">
        <v>1</v>
      </c>
      <c r="D22" s="417" t="str">
        <f>$D$3</f>
        <v>TV Hohenklingen 1</v>
      </c>
      <c r="E22" s="256" t="s">
        <v>172</v>
      </c>
      <c r="F22" s="660" t="str">
        <f>$D$4</f>
        <v>TV Vaihingen/Enz</v>
      </c>
      <c r="G22" s="660"/>
      <c r="H22" s="660"/>
      <c r="I22" s="660"/>
      <c r="J22" s="660"/>
      <c r="K22" s="660"/>
      <c r="L22" s="660"/>
      <c r="M22" s="660"/>
      <c r="N22" s="660"/>
      <c r="O22" s="417"/>
      <c r="P22" s="417" t="str">
        <f>$D$2</f>
        <v>TV Unterhaugstett 1</v>
      </c>
      <c r="R22" s="418" t="s">
        <v>2</v>
      </c>
      <c r="V22" s="418" t="s">
        <v>2</v>
      </c>
      <c r="Y22" s="418">
        <f>IF($Q22&gt;$S22,(IF($U22&gt;$W22,2,1)),(IF($U22&gt;$W22,1,0)))</f>
        <v>0</v>
      </c>
      <c r="Z22" s="418" t="s">
        <v>2</v>
      </c>
      <c r="AA22" s="418">
        <f>IF($Q22&lt;$S22,(IF($U22&lt;$W22,2,1)),(IF($U22&lt;$W22,1,0)))</f>
        <v>0</v>
      </c>
      <c r="AC22" s="430">
        <f>$D$9</f>
        <v>43128</v>
      </c>
      <c r="AD22" s="431">
        <f>AD21+$AD$16</f>
        <v>0.46875</v>
      </c>
      <c r="AE22" s="15">
        <f>$D$10</f>
        <v>0</v>
      </c>
    </row>
    <row r="23" spans="1:31">
      <c r="A23" s="557"/>
      <c r="B23" s="557"/>
      <c r="C23" s="557"/>
      <c r="D23" s="417"/>
      <c r="F23" s="417"/>
      <c r="G23" s="417"/>
      <c r="H23" s="417"/>
      <c r="I23" s="417"/>
      <c r="J23" s="417"/>
      <c r="K23" s="417"/>
      <c r="L23" s="417"/>
      <c r="M23" s="417"/>
      <c r="N23" s="417"/>
      <c r="O23" s="417"/>
      <c r="P23" s="417"/>
    </row>
    <row r="24" spans="1:31">
      <c r="A24" s="12">
        <v>100</v>
      </c>
      <c r="B24" s="12">
        <v>5</v>
      </c>
      <c r="C24" s="12">
        <v>1</v>
      </c>
      <c r="D24" s="417" t="str">
        <f>$D$5</f>
        <v>2. HR</v>
      </c>
      <c r="E24" s="256" t="s">
        <v>172</v>
      </c>
      <c r="F24" s="660" t="str">
        <f>$D$6</f>
        <v>3. HR</v>
      </c>
      <c r="G24" s="660"/>
      <c r="H24" s="660"/>
      <c r="I24" s="660"/>
      <c r="J24" s="660"/>
      <c r="K24" s="660"/>
      <c r="L24" s="660"/>
      <c r="M24" s="660"/>
      <c r="N24" s="660"/>
      <c r="O24" s="417"/>
      <c r="P24" s="417" t="str">
        <f>$D$4</f>
        <v>TV Vaihingen/Enz</v>
      </c>
      <c r="R24" s="418" t="s">
        <v>2</v>
      </c>
      <c r="V24" s="418" t="s">
        <v>2</v>
      </c>
      <c r="Y24" s="418">
        <f>IF($Q24&gt;$S24,(IF($U24&gt;$W24,2,1)),(IF($U24&gt;$W24,1,0)))</f>
        <v>0</v>
      </c>
      <c r="Z24" s="418" t="s">
        <v>2</v>
      </c>
      <c r="AA24" s="418">
        <f>IF($Q24&lt;$S24,(IF($U24&lt;$W24,2,1)),(IF($U24&lt;$W24,1,0)))</f>
        <v>0</v>
      </c>
      <c r="AC24" s="430">
        <f>$D$9</f>
        <v>43128</v>
      </c>
      <c r="AD24" s="431">
        <f>AD22+$AD$16</f>
        <v>0.4861111111111111</v>
      </c>
      <c r="AE24" s="15">
        <f>$D$10</f>
        <v>0</v>
      </c>
    </row>
    <row r="25" spans="1:31">
      <c r="A25" s="12">
        <v>101</v>
      </c>
      <c r="B25" s="12">
        <v>6</v>
      </c>
      <c r="C25" s="12">
        <v>1</v>
      </c>
      <c r="D25" s="417" t="str">
        <f>$D$2</f>
        <v>TV Unterhaugstett 1</v>
      </c>
      <c r="E25" s="256" t="s">
        <v>172</v>
      </c>
      <c r="F25" s="660" t="str">
        <f>$D$4</f>
        <v>TV Vaihingen/Enz</v>
      </c>
      <c r="G25" s="660"/>
      <c r="H25" s="660"/>
      <c r="I25" s="660"/>
      <c r="J25" s="660"/>
      <c r="K25" s="660"/>
      <c r="L25" s="660"/>
      <c r="M25" s="660"/>
      <c r="N25" s="660"/>
      <c r="O25" s="417"/>
      <c r="P25" s="417" t="str">
        <f>$D$6</f>
        <v>3. HR</v>
      </c>
      <c r="R25" s="418" t="s">
        <v>2</v>
      </c>
      <c r="V25" s="418" t="s">
        <v>2</v>
      </c>
      <c r="Y25" s="418">
        <f>IF($Q25&gt;$S25,(IF($U25&gt;$W25,2,1)),(IF($U25&gt;$W25,1,0)))</f>
        <v>0</v>
      </c>
      <c r="Z25" s="418" t="s">
        <v>2</v>
      </c>
      <c r="AA25" s="418">
        <f>IF($Q25&lt;$S25,(IF($U25&lt;$W25,2,1)),(IF($U25&lt;$W25,1,0)))</f>
        <v>0</v>
      </c>
      <c r="AC25" s="430">
        <f>$D$9</f>
        <v>43128</v>
      </c>
      <c r="AD25" s="431">
        <f>AD24+$AD$16</f>
        <v>0.50347222222222221</v>
      </c>
      <c r="AE25" s="15">
        <f>$D$10</f>
        <v>0</v>
      </c>
    </row>
    <row r="26" spans="1:31">
      <c r="A26" s="557"/>
      <c r="B26" s="557"/>
      <c r="C26" s="557"/>
      <c r="F26" s="417"/>
      <c r="G26" s="417"/>
      <c r="H26" s="417"/>
      <c r="I26" s="417"/>
      <c r="J26" s="417"/>
      <c r="K26" s="417"/>
      <c r="L26" s="417"/>
      <c r="M26" s="417"/>
      <c r="N26" s="417"/>
    </row>
    <row r="27" spans="1:31">
      <c r="A27" s="12">
        <v>102</v>
      </c>
      <c r="B27" s="12">
        <v>7</v>
      </c>
      <c r="C27" s="12">
        <v>1</v>
      </c>
      <c r="D27" s="417" t="str">
        <f>$D$3</f>
        <v>TV Hohenklingen 1</v>
      </c>
      <c r="E27" s="256" t="s">
        <v>172</v>
      </c>
      <c r="F27" s="660" t="str">
        <f>$D$5</f>
        <v>2. HR</v>
      </c>
      <c r="G27" s="660"/>
      <c r="H27" s="660"/>
      <c r="I27" s="660"/>
      <c r="J27" s="660"/>
      <c r="K27" s="660"/>
      <c r="L27" s="660"/>
      <c r="M27" s="660"/>
      <c r="N27" s="660"/>
      <c r="O27" s="417"/>
      <c r="P27" s="417" t="str">
        <f>$D$2</f>
        <v>TV Unterhaugstett 1</v>
      </c>
      <c r="R27" s="418" t="s">
        <v>2</v>
      </c>
      <c r="T27" s="331"/>
      <c r="V27" s="418" t="s">
        <v>2</v>
      </c>
      <c r="Y27" s="418">
        <f>IF($Q27&gt;$S27,(IF($U27&gt;$W27,2,1)),(IF($U27&gt;$W27,1,0)))</f>
        <v>0</v>
      </c>
      <c r="Z27" s="418" t="s">
        <v>2</v>
      </c>
      <c r="AA27" s="418">
        <f>IF($Q27&lt;$S27,(IF($U27&lt;$W27,2,1)),(IF($U27&lt;$W27,1,0)))</f>
        <v>0</v>
      </c>
      <c r="AC27" s="430">
        <f>$D$9</f>
        <v>43128</v>
      </c>
      <c r="AD27" s="431">
        <f>AD25+$AD$16</f>
        <v>0.52083333333333337</v>
      </c>
      <c r="AE27" s="15">
        <f>$D$10</f>
        <v>0</v>
      </c>
    </row>
    <row r="28" spans="1:31">
      <c r="A28" s="12">
        <v>103</v>
      </c>
      <c r="B28" s="12">
        <v>8</v>
      </c>
      <c r="C28" s="12">
        <v>1</v>
      </c>
      <c r="D28" s="417" t="str">
        <f>$D$6</f>
        <v>3. HR</v>
      </c>
      <c r="E28" s="256" t="s">
        <v>172</v>
      </c>
      <c r="F28" s="660" t="str">
        <f>$D$4</f>
        <v>TV Vaihingen/Enz</v>
      </c>
      <c r="G28" s="660"/>
      <c r="H28" s="660"/>
      <c r="I28" s="660"/>
      <c r="J28" s="660"/>
      <c r="K28" s="660"/>
      <c r="L28" s="660"/>
      <c r="M28" s="660"/>
      <c r="N28" s="660"/>
      <c r="O28" s="417"/>
      <c r="P28" s="417" t="str">
        <f>$D$3</f>
        <v>TV Hohenklingen 1</v>
      </c>
      <c r="R28" s="418" t="s">
        <v>2</v>
      </c>
      <c r="V28" s="418" t="s">
        <v>2</v>
      </c>
      <c r="Y28" s="418">
        <f>IF($Q28&gt;$S28,(IF($U28&gt;$W28,2,1)),(IF($U28&gt;$W28,1,0)))</f>
        <v>0</v>
      </c>
      <c r="Z28" s="418" t="s">
        <v>2</v>
      </c>
      <c r="AA28" s="418">
        <f>IF($Q28&lt;$S28,(IF($U28&lt;$W28,2,1)),(IF($U28&lt;$W28,1,0)))</f>
        <v>0</v>
      </c>
      <c r="AC28" s="430">
        <f>$D$9</f>
        <v>43128</v>
      </c>
      <c r="AD28" s="431">
        <f>AD27+$AD$16</f>
        <v>0.53819444444444453</v>
      </c>
      <c r="AE28" s="15">
        <f>$D$10</f>
        <v>0</v>
      </c>
    </row>
    <row r="29" spans="1:31">
      <c r="A29" s="12"/>
      <c r="B29" s="12"/>
      <c r="C29" s="12"/>
      <c r="D29" s="417"/>
      <c r="F29" s="417"/>
      <c r="G29" s="417"/>
      <c r="H29" s="417"/>
      <c r="I29" s="417"/>
      <c r="J29" s="417"/>
      <c r="K29" s="417"/>
      <c r="L29" s="417"/>
      <c r="M29" s="417"/>
      <c r="N29" s="417"/>
      <c r="O29" s="417"/>
      <c r="P29" s="417"/>
    </row>
    <row r="30" spans="1:31">
      <c r="A30" s="12">
        <v>104</v>
      </c>
      <c r="B30" s="12">
        <v>9</v>
      </c>
      <c r="C30" s="12">
        <v>1</v>
      </c>
      <c r="D30" s="417" t="str">
        <f>$D$2</f>
        <v>TV Unterhaugstett 1</v>
      </c>
      <c r="E30" s="256" t="s">
        <v>172</v>
      </c>
      <c r="F30" s="660" t="str">
        <f>$D$5</f>
        <v>2. HR</v>
      </c>
      <c r="G30" s="660"/>
      <c r="H30" s="660"/>
      <c r="I30" s="660"/>
      <c r="J30" s="660"/>
      <c r="K30" s="660"/>
      <c r="L30" s="660"/>
      <c r="M30" s="660"/>
      <c r="N30" s="660"/>
      <c r="O30" s="417"/>
      <c r="P30" s="417" t="str">
        <f>$D$4</f>
        <v>TV Vaihingen/Enz</v>
      </c>
      <c r="R30" s="418" t="s">
        <v>2</v>
      </c>
      <c r="V30" s="418" t="s">
        <v>2</v>
      </c>
      <c r="Y30" s="418">
        <f>IF($Q30&gt;$S30,(IF($U30&gt;$W30,2,1)),(IF($U30&gt;$W30,1,0)))</f>
        <v>0</v>
      </c>
      <c r="Z30" s="418" t="s">
        <v>2</v>
      </c>
      <c r="AA30" s="418">
        <f>IF($Q30&lt;$S30,(IF($U30&lt;$W30,2,1)),(IF($U30&lt;$W30,1,0)))</f>
        <v>0</v>
      </c>
      <c r="AC30" s="430">
        <f>$D$9</f>
        <v>43128</v>
      </c>
      <c r="AD30" s="431">
        <f>AD28+$AD$16</f>
        <v>0.55555555555555569</v>
      </c>
      <c r="AE30" s="15">
        <f>$D$10</f>
        <v>0</v>
      </c>
    </row>
    <row r="31" spans="1:31" s="418" customFormat="1">
      <c r="A31" s="12">
        <v>105</v>
      </c>
      <c r="B31" s="12">
        <v>10</v>
      </c>
      <c r="C31" s="12">
        <v>1</v>
      </c>
      <c r="D31" s="417" t="str">
        <f>$D$3</f>
        <v>TV Hohenklingen 1</v>
      </c>
      <c r="E31" s="256" t="s">
        <v>172</v>
      </c>
      <c r="F31" s="660" t="str">
        <f>$D$6</f>
        <v>3. HR</v>
      </c>
      <c r="G31" s="660"/>
      <c r="H31" s="660"/>
      <c r="I31" s="660"/>
      <c r="J31" s="660"/>
      <c r="K31" s="660"/>
      <c r="L31" s="660"/>
      <c r="M31" s="660"/>
      <c r="N31" s="660"/>
      <c r="O31" s="417"/>
      <c r="P31" s="417" t="str">
        <f>$D$5</f>
        <v>2. HR</v>
      </c>
      <c r="R31" s="418" t="s">
        <v>2</v>
      </c>
      <c r="V31" s="418" t="s">
        <v>2</v>
      </c>
      <c r="Y31" s="418">
        <f>IF($Q31&gt;$S31,(IF($U31&gt;$W31,2,1)),(IF($U31&gt;$W31,1,0)))</f>
        <v>0</v>
      </c>
      <c r="Z31" s="418" t="s">
        <v>2</v>
      </c>
      <c r="AA31" s="418">
        <f>IF($Q31&lt;$S31,(IF($U31&lt;$W31,2,1)),(IF($U31&lt;$W31,1,0)))</f>
        <v>0</v>
      </c>
      <c r="AC31" s="430">
        <f>$D$9</f>
        <v>43128</v>
      </c>
      <c r="AD31" s="431">
        <f>AD30+$AD$16</f>
        <v>0.57291666666666685</v>
      </c>
      <c r="AE31" s="15">
        <f>$D$10</f>
        <v>0</v>
      </c>
    </row>
    <row r="32" spans="1:31" s="418" customFormat="1">
      <c r="A32" s="12"/>
      <c r="B32" s="12"/>
      <c r="C32" s="12"/>
      <c r="D32" s="417"/>
      <c r="E32" s="256"/>
      <c r="F32" s="417"/>
      <c r="G32" s="417"/>
      <c r="H32" s="417"/>
      <c r="I32" s="417"/>
      <c r="J32" s="417"/>
      <c r="K32" s="417"/>
      <c r="L32" s="417"/>
      <c r="M32" s="417"/>
      <c r="N32" s="417"/>
      <c r="O32" s="417"/>
      <c r="P32" s="417"/>
    </row>
    <row r="33" spans="1:33">
      <c r="A33" s="425" t="s">
        <v>116</v>
      </c>
      <c r="B33" s="150"/>
      <c r="C33" s="150"/>
      <c r="D33" s="417"/>
      <c r="F33" s="417"/>
      <c r="G33" s="417"/>
      <c r="H33" s="417"/>
      <c r="I33" s="417"/>
      <c r="J33" s="417"/>
      <c r="K33" s="417"/>
      <c r="L33" s="417"/>
      <c r="M33" s="417"/>
      <c r="N33" s="417"/>
      <c r="O33" s="417"/>
      <c r="P33" s="417"/>
      <c r="R33" s="418" t="s">
        <v>0</v>
      </c>
      <c r="V33" s="418" t="s">
        <v>416</v>
      </c>
      <c r="X33" s="418"/>
      <c r="Z33" s="418" t="s">
        <v>1</v>
      </c>
      <c r="AB33" s="418"/>
      <c r="AC33" s="418"/>
      <c r="AD33" s="418"/>
      <c r="AE33" s="418"/>
      <c r="AF33" s="418"/>
      <c r="AG33" s="418"/>
    </row>
    <row r="34" spans="1:33">
      <c r="D34" s="15" t="str">
        <f>T(D2)</f>
        <v>TV Unterhaugstett 1</v>
      </c>
      <c r="E34" s="421"/>
      <c r="F34" s="419">
        <f>Y18</f>
        <v>0</v>
      </c>
      <c r="G34" s="420">
        <f>Y21</f>
        <v>0</v>
      </c>
      <c r="H34" s="420">
        <f>Y25</f>
        <v>0</v>
      </c>
      <c r="I34" s="420">
        <f>Y30</f>
        <v>0</v>
      </c>
      <c r="J34" s="424"/>
      <c r="K34" s="423"/>
      <c r="L34" s="423"/>
      <c r="M34" s="423"/>
      <c r="N34" s="422"/>
      <c r="O34" s="422"/>
      <c r="P34" s="418"/>
      <c r="Q34" s="418">
        <f>SUMIF($D$18:$D$31,$D34,$Q$18:$Q$31)+SUMIF($D$18:$D$31,$D34,$U$18:$U$31)+SUMIF($F$18:$F$31,$D34,$S$18:$S$31)+SUMIF($F$18:$F$31,$D34,$W$18:$W$31)</f>
        <v>0</v>
      </c>
      <c r="R34" s="232" t="s">
        <v>2</v>
      </c>
      <c r="S34" s="418">
        <f>SUMIF($D$18:$D$31,$D34,$S$18:$S$31)+SUMIF($D$18:$D$31,$D34,$W$18:$W$31)+SUMIF($F$18:$F$31,$D34,$Q$18:$Q$31)+SUMIF($F$18:$F$31,$D34,$U$18:$U$31)</f>
        <v>0</v>
      </c>
      <c r="T34" s="232"/>
      <c r="U34" s="232">
        <f>SUMIF($D$18:$D$31,$D34,$Y$18:$Y$31)+SUMIF($F$18:$F$31,$D34,$AA$18:$AA$31)</f>
        <v>0</v>
      </c>
      <c r="V34" s="232" t="s">
        <v>2</v>
      </c>
      <c r="W34" s="232">
        <f>SUMIF($D$18:$D$31,$D34,$AA$18:$AA$31)+SUMIF($F$18:$F$31,$D34,$Y$18:$Y$31)</f>
        <v>0</v>
      </c>
      <c r="X34" s="418"/>
      <c r="Y34" s="418">
        <f>U34</f>
        <v>0</v>
      </c>
      <c r="Z34" s="418" t="s">
        <v>2</v>
      </c>
      <c r="AA34" s="418">
        <f>W34</f>
        <v>0</v>
      </c>
      <c r="AB34" s="418"/>
      <c r="AC34" s="418"/>
      <c r="AD34" s="418"/>
      <c r="AE34" s="418"/>
      <c r="AF34" s="418"/>
      <c r="AG34" s="418"/>
    </row>
    <row r="35" spans="1:33">
      <c r="A35" s="150"/>
      <c r="B35" s="150"/>
      <c r="C35" s="150"/>
      <c r="D35" s="417" t="str">
        <f>T(D3)</f>
        <v>TV Hohenklingen 1</v>
      </c>
      <c r="E35" s="421"/>
      <c r="F35" s="420">
        <f>AA18</f>
        <v>0</v>
      </c>
      <c r="G35" s="420">
        <f>Y22</f>
        <v>0</v>
      </c>
      <c r="H35" s="420">
        <f>Y27</f>
        <v>0</v>
      </c>
      <c r="I35" s="420">
        <f>Y31</f>
        <v>0</v>
      </c>
      <c r="J35" s="424"/>
      <c r="K35" s="423"/>
      <c r="L35" s="423"/>
      <c r="M35" s="423"/>
      <c r="N35" s="422"/>
      <c r="O35" s="422"/>
      <c r="P35" s="422"/>
      <c r="Q35" s="418">
        <f t="shared" ref="Q35:Q38" si="0">SUMIF($D$18:$D$31,$D35,$Q$18:$Q$31)+SUMIF($D$18:$D$31,$D35,$U$18:$U$31)+SUMIF($F$18:$F$31,$D35,$S$18:$S$31)+SUMIF($F$18:$F$31,$D35,$W$18:$W$31)</f>
        <v>0</v>
      </c>
      <c r="R35" s="418" t="s">
        <v>2</v>
      </c>
      <c r="S35" s="418">
        <f t="shared" ref="S35:S38" si="1">SUMIF($D$18:$D$31,$D35,$S$18:$S$31)+SUMIF($D$18:$D$31,$D35,$W$18:$W$31)+SUMIF($F$18:$F$31,$D35,$Q$18:$Q$31)+SUMIF($F$18:$F$31,$D35,$U$18:$U$31)</f>
        <v>0</v>
      </c>
      <c r="T35" s="331"/>
      <c r="U35" s="232">
        <f t="shared" ref="U35:U38" si="2">SUMIF($D$18:$D$31,$D35,$Y$18:$Y$31)+SUMIF($F$18:$F$31,$D35,$AA$18:$AA$31)</f>
        <v>0</v>
      </c>
      <c r="V35" s="418" t="s">
        <v>2</v>
      </c>
      <c r="W35" s="232">
        <f t="shared" ref="W35:W38" si="3">SUMIF($D$18:$D$31,$D35,$AA$18:$AA$31)+SUMIF($F$18:$F$31,$D35,$Y$18:$Y$31)</f>
        <v>0</v>
      </c>
      <c r="X35" s="418"/>
      <c r="Y35" s="418">
        <f t="shared" ref="Y35:Y38" si="4">U35</f>
        <v>0</v>
      </c>
      <c r="Z35" s="418" t="s">
        <v>2</v>
      </c>
      <c r="AA35" s="418">
        <f t="shared" ref="AA35:AA38" si="5">W35</f>
        <v>0</v>
      </c>
      <c r="AB35" s="418"/>
      <c r="AC35" s="418"/>
      <c r="AD35" s="418"/>
      <c r="AE35" s="418"/>
      <c r="AF35" s="418"/>
      <c r="AG35" s="418"/>
    </row>
    <row r="36" spans="1:33">
      <c r="A36" s="150"/>
      <c r="B36" s="150"/>
      <c r="C36" s="150"/>
      <c r="D36" s="417" t="str">
        <f>T(D4)</f>
        <v>TV Vaihingen/Enz</v>
      </c>
      <c r="E36" s="421"/>
      <c r="F36" s="420">
        <f>Y19</f>
        <v>0</v>
      </c>
      <c r="G36" s="420">
        <f>AA22</f>
        <v>0</v>
      </c>
      <c r="H36" s="420">
        <f>AA25</f>
        <v>0</v>
      </c>
      <c r="I36" s="420">
        <f>AA30</f>
        <v>0</v>
      </c>
      <c r="J36" s="424"/>
      <c r="K36" s="423"/>
      <c r="L36" s="423"/>
      <c r="M36" s="423"/>
      <c r="N36" s="422"/>
      <c r="O36" s="422"/>
      <c r="P36" s="418"/>
      <c r="Q36" s="418">
        <f t="shared" si="0"/>
        <v>0</v>
      </c>
      <c r="R36" s="418" t="s">
        <v>2</v>
      </c>
      <c r="S36" s="418">
        <f t="shared" si="1"/>
        <v>0</v>
      </c>
      <c r="U36" s="232">
        <f t="shared" si="2"/>
        <v>0</v>
      </c>
      <c r="V36" s="418" t="s">
        <v>2</v>
      </c>
      <c r="W36" s="232">
        <f t="shared" si="3"/>
        <v>0</v>
      </c>
      <c r="X36" s="418"/>
      <c r="Y36" s="418">
        <f t="shared" si="4"/>
        <v>0</v>
      </c>
      <c r="Z36" s="418" t="s">
        <v>2</v>
      </c>
      <c r="AA36" s="418">
        <f t="shared" si="5"/>
        <v>0</v>
      </c>
      <c r="AB36" s="418"/>
      <c r="AC36" s="418"/>
      <c r="AD36" s="418"/>
      <c r="AE36" s="418"/>
      <c r="AF36" s="418"/>
      <c r="AG36" s="418"/>
    </row>
    <row r="37" spans="1:33">
      <c r="A37" s="150"/>
      <c r="B37" s="150"/>
      <c r="C37" s="150"/>
      <c r="D37" s="417" t="str">
        <f>T(D5)</f>
        <v>2. HR</v>
      </c>
      <c r="E37" s="421"/>
      <c r="F37" s="420">
        <f>AA19</f>
        <v>0</v>
      </c>
      <c r="G37" s="420">
        <f>Y24</f>
        <v>0</v>
      </c>
      <c r="H37" s="420">
        <f>AA27</f>
        <v>0</v>
      </c>
      <c r="I37" s="420">
        <f>AA30</f>
        <v>0</v>
      </c>
      <c r="J37" s="424"/>
      <c r="K37" s="423"/>
      <c r="L37" s="423"/>
      <c r="M37" s="423"/>
      <c r="N37" s="422"/>
      <c r="O37" s="422"/>
      <c r="P37" s="418"/>
      <c r="Q37" s="418">
        <f t="shared" si="0"/>
        <v>0</v>
      </c>
      <c r="R37" s="418" t="s">
        <v>2</v>
      </c>
      <c r="S37" s="418">
        <f t="shared" si="1"/>
        <v>0</v>
      </c>
      <c r="U37" s="232">
        <f t="shared" si="2"/>
        <v>0</v>
      </c>
      <c r="V37" s="418" t="s">
        <v>2</v>
      </c>
      <c r="W37" s="232">
        <f t="shared" si="3"/>
        <v>0</v>
      </c>
      <c r="X37" s="418"/>
      <c r="Y37" s="418">
        <f t="shared" si="4"/>
        <v>0</v>
      </c>
      <c r="Z37" s="418" t="s">
        <v>2</v>
      </c>
      <c r="AA37" s="418">
        <f t="shared" si="5"/>
        <v>0</v>
      </c>
      <c r="AB37" s="418"/>
      <c r="AC37" s="418"/>
      <c r="AD37" s="418"/>
      <c r="AE37" s="418"/>
      <c r="AF37" s="418"/>
      <c r="AG37" s="418"/>
    </row>
    <row r="38" spans="1:33">
      <c r="D38" s="15" t="str">
        <f>T(D6)</f>
        <v>3. HR</v>
      </c>
      <c r="E38" s="421"/>
      <c r="F38" s="420">
        <f>AA21</f>
        <v>0</v>
      </c>
      <c r="G38" s="420">
        <f>AA24</f>
        <v>0</v>
      </c>
      <c r="H38" s="420">
        <f>Y28</f>
        <v>0</v>
      </c>
      <c r="I38" s="420">
        <f>AA31</f>
        <v>0</v>
      </c>
      <c r="J38" s="424"/>
      <c r="K38" s="423"/>
      <c r="L38" s="423"/>
      <c r="M38" s="423"/>
      <c r="N38" s="422"/>
      <c r="O38" s="422"/>
      <c r="P38" s="418"/>
      <c r="Q38" s="418">
        <f t="shared" si="0"/>
        <v>0</v>
      </c>
      <c r="R38" s="418" t="s">
        <v>2</v>
      </c>
      <c r="S38" s="418">
        <f t="shared" si="1"/>
        <v>0</v>
      </c>
      <c r="U38" s="232">
        <f t="shared" si="2"/>
        <v>0</v>
      </c>
      <c r="V38" s="418" t="s">
        <v>2</v>
      </c>
      <c r="W38" s="232">
        <f t="shared" si="3"/>
        <v>0</v>
      </c>
      <c r="X38" s="418"/>
      <c r="Y38" s="418">
        <f t="shared" si="4"/>
        <v>0</v>
      </c>
      <c r="Z38" s="418" t="s">
        <v>2</v>
      </c>
      <c r="AA38" s="418">
        <f t="shared" si="5"/>
        <v>0</v>
      </c>
      <c r="AB38" s="418"/>
      <c r="AC38" s="418"/>
      <c r="AD38" s="418"/>
      <c r="AE38" s="418"/>
      <c r="AF38" s="418"/>
      <c r="AG38" s="418"/>
    </row>
    <row r="39" spans="1:33" s="11" customFormat="1">
      <c r="A39" s="150"/>
      <c r="B39" s="150"/>
      <c r="C39" s="150"/>
      <c r="D39" s="417"/>
      <c r="E39" s="257"/>
      <c r="F39" s="417"/>
      <c r="G39" s="417"/>
      <c r="H39" s="417"/>
      <c r="I39" s="417"/>
      <c r="J39" s="417"/>
      <c r="K39" s="417"/>
      <c r="L39" s="417"/>
      <c r="M39" s="417"/>
      <c r="N39" s="417"/>
      <c r="O39" s="417"/>
      <c r="P39" s="417"/>
      <c r="Q39" s="331"/>
      <c r="R39" s="418"/>
      <c r="S39" s="331"/>
      <c r="T39" s="418"/>
      <c r="U39" s="418"/>
      <c r="V39" s="418"/>
      <c r="W39" s="418"/>
      <c r="Y39" s="418"/>
      <c r="Z39" s="418"/>
      <c r="AA39" s="418"/>
    </row>
    <row r="40" spans="1:33">
      <c r="A40" s="150"/>
      <c r="B40" s="150"/>
      <c r="C40" s="150"/>
      <c r="D40" s="417"/>
      <c r="F40" s="417"/>
      <c r="G40" s="417"/>
      <c r="H40" s="417"/>
      <c r="I40" s="417"/>
      <c r="J40" s="417"/>
      <c r="K40" s="417"/>
      <c r="L40" s="417"/>
      <c r="M40" s="417"/>
      <c r="N40" s="417"/>
      <c r="O40" s="417"/>
      <c r="P40" s="417"/>
    </row>
    <row r="42" spans="1:33">
      <c r="A42" s="150"/>
      <c r="B42" s="150"/>
      <c r="C42" s="150"/>
      <c r="D42" s="417"/>
      <c r="F42" s="417"/>
      <c r="G42" s="417"/>
      <c r="H42" s="417"/>
      <c r="I42" s="417"/>
      <c r="J42" s="417"/>
      <c r="K42" s="417"/>
      <c r="L42" s="417"/>
      <c r="M42" s="417"/>
      <c r="N42" s="417"/>
      <c r="O42" s="417"/>
      <c r="P42" s="417"/>
      <c r="T42" s="331"/>
    </row>
    <row r="43" spans="1:33">
      <c r="A43" s="150"/>
      <c r="B43" s="150"/>
      <c r="C43" s="150"/>
      <c r="D43" s="417"/>
      <c r="F43" s="417"/>
      <c r="G43" s="417"/>
      <c r="H43" s="417"/>
      <c r="I43" s="417"/>
      <c r="J43" s="417"/>
      <c r="K43" s="417"/>
      <c r="L43" s="417"/>
      <c r="M43" s="417"/>
      <c r="N43" s="417"/>
      <c r="O43" s="417"/>
      <c r="P43" s="417"/>
    </row>
    <row r="44" spans="1:33">
      <c r="A44" s="150"/>
      <c r="B44" s="150"/>
      <c r="C44" s="150"/>
      <c r="D44" s="417"/>
      <c r="F44" s="417"/>
      <c r="G44" s="417"/>
      <c r="H44" s="417"/>
      <c r="I44" s="417"/>
      <c r="J44" s="417"/>
      <c r="K44" s="417"/>
      <c r="L44" s="417"/>
      <c r="M44" s="417"/>
      <c r="N44" s="417"/>
      <c r="O44" s="417"/>
      <c r="P44" s="417"/>
    </row>
    <row r="46" spans="1:33">
      <c r="A46" s="150"/>
      <c r="B46" s="150"/>
      <c r="C46" s="150"/>
      <c r="D46" s="417"/>
      <c r="F46" s="417"/>
      <c r="G46" s="417"/>
      <c r="H46" s="417"/>
      <c r="I46" s="417"/>
      <c r="J46" s="417"/>
      <c r="K46" s="417"/>
      <c r="L46" s="417"/>
      <c r="M46" s="417"/>
      <c r="N46" s="417"/>
      <c r="O46" s="417"/>
      <c r="P46" s="417"/>
      <c r="T46" s="331"/>
    </row>
    <row r="48" spans="1:33">
      <c r="A48" s="150"/>
      <c r="B48" s="150"/>
      <c r="C48" s="150"/>
      <c r="D48" s="417"/>
      <c r="F48" s="417"/>
      <c r="G48" s="417"/>
      <c r="H48" s="417"/>
      <c r="I48" s="417"/>
      <c r="J48" s="417"/>
      <c r="K48" s="417"/>
      <c r="L48" s="417"/>
      <c r="M48" s="417"/>
      <c r="N48" s="417"/>
      <c r="O48" s="417"/>
      <c r="P48" s="417"/>
      <c r="T48" s="331"/>
      <c r="U48" s="331"/>
      <c r="V48" s="331"/>
      <c r="W48" s="331"/>
      <c r="Y48" s="331"/>
      <c r="Z48" s="331"/>
      <c r="AA48" s="331"/>
    </row>
    <row r="49" spans="1:27" s="281" customFormat="1">
      <c r="A49" s="6"/>
      <c r="B49" s="6"/>
      <c r="C49" s="6"/>
      <c r="E49" s="10"/>
      <c r="Q49" s="331"/>
      <c r="R49" s="331"/>
      <c r="S49" s="331"/>
      <c r="T49" s="331"/>
      <c r="U49" s="331"/>
      <c r="V49" s="331"/>
      <c r="W49" s="331"/>
      <c r="Y49" s="331"/>
      <c r="Z49" s="331"/>
      <c r="AA49" s="331"/>
    </row>
    <row r="50" spans="1:27" s="281" customFormat="1">
      <c r="A50" s="6"/>
      <c r="B50" s="6"/>
      <c r="C50" s="6"/>
      <c r="E50" s="10"/>
      <c r="Q50" s="331"/>
      <c r="R50" s="331"/>
      <c r="S50" s="331"/>
      <c r="T50" s="331"/>
      <c r="U50" s="331"/>
      <c r="V50" s="331"/>
      <c r="W50" s="331"/>
      <c r="Y50" s="331"/>
      <c r="Z50" s="331"/>
      <c r="AA50" s="331"/>
    </row>
    <row r="51" spans="1:27" s="281" customFormat="1">
      <c r="A51" s="6"/>
      <c r="B51" s="6"/>
      <c r="C51" s="6"/>
      <c r="E51" s="10"/>
      <c r="Q51" s="331"/>
      <c r="R51" s="331"/>
      <c r="S51" s="331"/>
      <c r="T51" s="331"/>
      <c r="U51" s="331"/>
      <c r="V51" s="331"/>
      <c r="W51" s="331"/>
      <c r="Y51" s="331"/>
      <c r="Z51" s="331"/>
      <c r="AA51" s="331"/>
    </row>
    <row r="52" spans="1:27" s="281" customFormat="1">
      <c r="A52" s="6"/>
      <c r="B52" s="6"/>
      <c r="C52" s="6"/>
      <c r="E52" s="10"/>
      <c r="Q52" s="331"/>
      <c r="R52" s="331"/>
      <c r="S52" s="331"/>
      <c r="T52" s="331"/>
      <c r="U52" s="331"/>
      <c r="V52" s="331"/>
      <c r="W52" s="331"/>
      <c r="Y52" s="331"/>
      <c r="Z52" s="331"/>
      <c r="AA52" s="331"/>
    </row>
    <row r="53" spans="1:27" s="281" customFormat="1">
      <c r="A53" s="6"/>
      <c r="B53" s="6"/>
      <c r="C53" s="6"/>
      <c r="E53" s="10"/>
      <c r="Q53" s="331"/>
      <c r="R53" s="331"/>
      <c r="S53" s="331"/>
      <c r="T53" s="331"/>
      <c r="U53" s="331"/>
      <c r="V53" s="331"/>
      <c r="W53" s="331"/>
      <c r="Y53" s="331"/>
      <c r="Z53" s="331"/>
      <c r="AA53" s="331"/>
    </row>
    <row r="54" spans="1:27" s="281" customFormat="1">
      <c r="A54" s="6"/>
      <c r="B54" s="6"/>
      <c r="C54" s="6"/>
      <c r="E54" s="10"/>
      <c r="Q54" s="331"/>
      <c r="R54" s="331"/>
      <c r="S54" s="331"/>
      <c r="T54" s="331"/>
      <c r="U54" s="331"/>
      <c r="V54" s="331"/>
      <c r="W54" s="331"/>
      <c r="Y54" s="331"/>
      <c r="Z54" s="331"/>
      <c r="AA54" s="331"/>
    </row>
    <row r="55" spans="1:27" s="281" customFormat="1">
      <c r="A55" s="6"/>
      <c r="B55" s="6"/>
      <c r="C55" s="6"/>
      <c r="E55" s="10"/>
      <c r="Q55" s="331"/>
      <c r="R55" s="331"/>
      <c r="S55" s="331"/>
      <c r="T55" s="331"/>
      <c r="U55" s="331"/>
      <c r="V55" s="331"/>
      <c r="W55" s="331"/>
      <c r="Y55" s="331"/>
      <c r="Z55" s="331"/>
      <c r="AA55" s="331"/>
    </row>
    <row r="56" spans="1:27" s="281" customFormat="1">
      <c r="A56" s="6"/>
      <c r="B56" s="6"/>
      <c r="C56" s="6"/>
      <c r="E56" s="10"/>
      <c r="Q56" s="331"/>
      <c r="R56" s="331"/>
      <c r="S56" s="331"/>
      <c r="T56" s="418"/>
      <c r="U56" s="418"/>
      <c r="V56" s="418"/>
      <c r="W56" s="418"/>
      <c r="Y56" s="418"/>
      <c r="Z56" s="418"/>
      <c r="AA56" s="418"/>
    </row>
    <row r="57" spans="1:27" s="281" customFormat="1">
      <c r="A57" s="6"/>
      <c r="B57" s="6"/>
      <c r="C57" s="6"/>
      <c r="E57" s="10"/>
      <c r="Q57" s="331"/>
      <c r="R57" s="331"/>
      <c r="S57" s="331"/>
      <c r="T57" s="418"/>
      <c r="U57" s="418"/>
      <c r="V57" s="418"/>
      <c r="W57" s="418"/>
      <c r="Y57" s="418"/>
      <c r="Z57" s="418"/>
      <c r="AA57" s="418"/>
    </row>
    <row r="58" spans="1:27" s="281" customFormat="1">
      <c r="A58" s="6"/>
      <c r="B58" s="6"/>
      <c r="C58" s="6"/>
      <c r="E58" s="10"/>
      <c r="Q58" s="331"/>
      <c r="R58" s="331"/>
      <c r="S58" s="331"/>
      <c r="T58" s="418"/>
      <c r="U58" s="418"/>
      <c r="V58" s="418"/>
      <c r="W58" s="418"/>
      <c r="Y58" s="418"/>
      <c r="Z58" s="418"/>
      <c r="AA58" s="418"/>
    </row>
  </sheetData>
  <sheetProtection sheet="1" objects="1" scenarios="1" selectLockedCells="1"/>
  <customSheetViews>
    <customSheetView guid="{25948C26-48C0-4C68-A3D0-23B3A9528908}" showPageBreaks="1" view="pageLayout">
      <pageMargins left="0.31496062992125984" right="0.23622047244094491" top="0.62992125984251968" bottom="0.43307086614173229" header="0.27559055118110237" footer="0.23622047244094491"/>
      <pageSetup paperSize="9" scale="90" orientation="landscape" cellComments="asDisplayed" verticalDpi="300" r:id="rId1"/>
      <headerFooter alignWithMargins="0">
        <oddHeader>&amp;C&amp;"Arial,Fett"&amp;18Spielplan Hallensaison 2017/2018 der U14 männlich</oddHeader>
        <oddFooter>&amp;CErstellt von Markus Knodel am &amp;D</oddFooter>
      </headerFooter>
    </customSheetView>
  </customSheetViews>
  <mergeCells count="10">
    <mergeCell ref="F27:N27"/>
    <mergeCell ref="F28:N28"/>
    <mergeCell ref="F30:N30"/>
    <mergeCell ref="F31:N31"/>
    <mergeCell ref="F18:N18"/>
    <mergeCell ref="F19:N19"/>
    <mergeCell ref="F21:N21"/>
    <mergeCell ref="F22:N22"/>
    <mergeCell ref="F24:N24"/>
    <mergeCell ref="F25:N25"/>
  </mergeCells>
  <pageMargins left="0.31496062992125984" right="0.23622047244094491" top="0.62992125984251968" bottom="0.43307086614173229" header="0.27559055118110237" footer="0.23622047244094491"/>
  <pageSetup paperSize="9" scale="90" orientation="landscape" cellComments="asDisplayed" verticalDpi="300" r:id="rId2"/>
  <headerFooter alignWithMargins="0">
    <oddHeader>&amp;C&amp;"Arial,Fett"&amp;18Spielplan Hallensaison 2017/2018 der U14 männlich</oddHeader>
    <oddFooter>&amp;CErstellt von Markus Knodel am &amp;D</oddFooter>
  </headerFooter>
  <ignoredErrors>
    <ignoredError sqref="G36"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3</vt:i4>
      </vt:variant>
    </vt:vector>
  </HeadingPairs>
  <TitlesOfParts>
    <vt:vector size="25" baseType="lpstr">
      <vt:lpstr>Ausschreibung</vt:lpstr>
      <vt:lpstr>Spielplan</vt:lpstr>
      <vt:lpstr>Abschlusstabelle</vt:lpstr>
      <vt:lpstr>VR Gr.A</vt:lpstr>
      <vt:lpstr>VR Gr.B</vt:lpstr>
      <vt:lpstr>Ausschreibung Zwischenrunde</vt:lpstr>
      <vt:lpstr>VR Gr.C</vt:lpstr>
      <vt:lpstr>Hoffnungsrunde</vt:lpstr>
      <vt:lpstr>Zwischenrunde 1</vt:lpstr>
      <vt:lpstr>Zwischenrunde 2</vt:lpstr>
      <vt:lpstr>BZM</vt:lpstr>
      <vt:lpstr>BZM </vt:lpstr>
      <vt:lpstr>LLM</vt:lpstr>
      <vt:lpstr>LLM alt</vt:lpstr>
      <vt:lpstr>WM</vt:lpstr>
      <vt:lpstr>WM alt</vt:lpstr>
      <vt:lpstr>Spielbericht</vt:lpstr>
      <vt:lpstr>Spielereinsatzliste</vt:lpstr>
      <vt:lpstr>Checkliste</vt:lpstr>
      <vt:lpstr>STB-Jugendregelungen</vt:lpstr>
      <vt:lpstr>LSO_auf_Basis_SpOF</vt:lpstr>
      <vt:lpstr>Tabelle1</vt:lpstr>
      <vt:lpstr>Ausschreibung!Druckbereich</vt:lpstr>
      <vt:lpstr>Spielbericht!Druckbereich</vt:lpstr>
      <vt:lpstr>U14Runde</vt:lpstr>
    </vt:vector>
  </TitlesOfParts>
  <Company>DaimlerChrysler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onieman</dc:creator>
  <cp:lastModifiedBy>Roth, Birgit</cp:lastModifiedBy>
  <cp:lastPrinted>2017-11-19T14:08:40Z</cp:lastPrinted>
  <dcterms:created xsi:type="dcterms:W3CDTF">2006-04-13T14:37:39Z</dcterms:created>
  <dcterms:modified xsi:type="dcterms:W3CDTF">2017-12-14T14:24:05Z</dcterms:modified>
</cp:coreProperties>
</file>